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tables/table4.xml" ContentType="application/vnd.openxmlformats-officedocument.spreadsheetml.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mbeddings/oleObject3.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ThisWorkbook"/>
  <bookViews>
    <workbookView xWindow="6165" yWindow="825" windowWidth="11835" windowHeight="11760" tabRatio="709" firstSheet="2" activeTab="4"/>
  </bookViews>
  <sheets>
    <sheet name="Overview - Section A" sheetId="1" r:id="rId1"/>
    <sheet name="Reference Records" sheetId="16" state="veryHidden" r:id="rId2"/>
    <sheet name="Impact Indicators - Section B" sheetId="12" r:id="rId3"/>
    <sheet name="Outcome Indicators - Section C" sheetId="10" r:id="rId4"/>
    <sheet name="Coverage Indicators - Section D" sheetId="5" r:id="rId5"/>
    <sheet name=" Disaggregation - Section E" sheetId="9" r:id="rId6"/>
    <sheet name="WPTM - Section F" sheetId="6" r:id="rId7"/>
    <sheet name="Print View" sheetId="21" r:id="rId8"/>
    <sheet name="Disaggregation Records" sheetId="20" state="veryHidden" r:id="rId9"/>
    <sheet name="Disaggregation Data" sheetId="22" state="veryHidden" r:id="rId10"/>
    <sheet name="Account Role" sheetId="19" state="veryHidden" r:id="rId11"/>
    <sheet name="apttusmetadata" sheetId="13" state="veryHidden" r:id="rId12"/>
  </sheets>
  <definedNames>
    <definedName name="_00007c01_2979_435a_943c_b31d5f171b5b">'Outcome Indicators - Section C'!$O$30</definedName>
    <definedName name="_014af77a_8bcb_4d0c_beeb_a3d72f1332b5">'Disaggregation Records'!$G$95</definedName>
    <definedName name="_01683343_9047_49ae_815d_e16da5308b47">'WPTM - Section F'!#REF!</definedName>
    <definedName name="_01cccfef_5573_4d36_b9d3_e32bd9199c70">'Overview - Section A'!$AO$17:$AO$19</definedName>
    <definedName name="_0215c642_4079_4a66_b33f_02948e5b161c">'Overview - Section A'!$A$50</definedName>
    <definedName name="_022236a9_dcb1_42b2_a51e_7a01b131f28c">'WPTM - Section F'!$D$8</definedName>
    <definedName name="_0278b5de_0da4_4498_a134_99a2744a9fab">'Overview - Section A'!$X$119</definedName>
    <definedName name="_033fcd6d_adce_4700_8852_ca583a6bef6b">'Disaggregation Records'!$G$59</definedName>
    <definedName name="_06a30c86_360f_426e_8e45_34c8bc342561" comment="Display Map">'Overview - Section A'!$A$24:$I$26</definedName>
    <definedName name="_0883281e_e21d_43ef_9187_230346f845f9">'Overview - Section A'!$C$19</definedName>
    <definedName name="_08b56218_0472_4421_bf59_414c15e0b282">' Disaggregation - Section E'!$J$167</definedName>
    <definedName name="_0aee399a_9776_4eaa_972f_b8dcf296ae2a">'WPTM - Section F'!$Z$8</definedName>
    <definedName name="_0be7695c_11a6_45b5_b154_af6d36015894">'Reference Records'!$B$178</definedName>
    <definedName name="_0beac2ba_bbbb_431d_8bce_14dbf66bdf78">'Overview - Section A'!$E$50</definedName>
    <definedName name="_0c4ccd3c_f7d7_4e9d_9482_1c0c40aa9b88">'Coverage Indicators - Section D'!$AL$10</definedName>
    <definedName name="_0cdb72c3_6724_4a77_bc28_1011a00b051b">'Disaggregation Data'!$K$315</definedName>
    <definedName name="_0dc96169_1e4e_4b6f_8f38_6c1e88134dc4">'Overview - Section A'!$L$30</definedName>
    <definedName name="_0e9225f3_0b7c_44f6_bfe5_7c4d6a1c0d0d">'Coverage Indicators - Section D'!$U$10</definedName>
    <definedName name="_0ee40542_4b9a_4ee9_a0ec_3cc5a3df3d05">'Outcome Indicators - Section C'!$F$10</definedName>
    <definedName name="_10653d8b_f9c7_483c_8121_cb87b830a0e0">'Impact Indicators - Section B'!$D$9</definedName>
    <definedName name="_1177e4f5_9ae4_4957_87c6_850b17644f73">'WPTM - Section F'!$D$93</definedName>
    <definedName name="_133a33a4_ef56_4597_81f3_93ace16e6e1a">' Disaggregation - Section E'!$O$8</definedName>
    <definedName name="_1345e61d_a8fe_4213_85d7_1db0d6d6f5c1">'Coverage Indicators - Section D'!$M$42</definedName>
    <definedName name="_1394d6ab_8539_4e64_bb74_c2678e11372d">'Impact Indicators - Section B'!$O$29</definedName>
    <definedName name="_13f5bbc3_a06d_4a3e_b75e_ac6929e1cb91">'Reference Records'!$A$156:$A$157</definedName>
    <definedName name="_15d23191_61cc_42d1_9dac_fbdc3cccac55">'Outcome Indicators - Section C'!$X$10</definedName>
    <definedName name="_164e6d09_185f_4eb7_8d48_b40f818dce2a" comment="Display Map">'Reference Records'!$A$27:$G$64</definedName>
    <definedName name="_17f5512d_ec99_4a26_87b1_844196d76728">'Coverage Indicators - Section D'!$G$10</definedName>
    <definedName name="_1955075b_5332_4022_9e1d_d8310266160b">'Reference Records'!$B$170</definedName>
    <definedName name="_1a0321ba_6a61_4acf_920e_a10b17ac407f">'Outcome Indicators - Section C'!$AD$10</definedName>
    <definedName name="_1a080622_0d74_49cf_97f9_4810bf8030df">'Overview - Section A'!$F$50</definedName>
    <definedName name="_1aa1a76c_dd86_4169_9713_d4769c038cf4">'Overview - Section A'!$AN$5</definedName>
    <definedName name="_1adee5ff_c5c9_43db_9c1e_bb4129b790bf">'Disaggregation Records'!$F$59</definedName>
    <definedName name="_1afa72c9_dc27_4c9f_b1ac_7f8bc7410cff">'WPTM - Section F'!$T$8</definedName>
    <definedName name="_1b4c5945_e7d1_4cc8_86a5_aff055d1728d">'Outcome Indicators - Section C'!$R$10</definedName>
    <definedName name="_1b8aaee3_08fa_47b6_9b44_c592025d5948">'Reference Records'!$D$84</definedName>
    <definedName name="_1bcbb583_e5a9_4a6b_8584_0d82f680244f">'Outcome Indicators - Section C'!$F$30</definedName>
    <definedName name="_1c760e84_7860_4647_97d8_05a0ab084c30">' Disaggregation - Section E'!$O$167</definedName>
    <definedName name="_1cfaffa5_a1e7_40ad_a8cc_cbc751be15bf">'WPTM - Section F'!$H$93</definedName>
    <definedName name="_1d6a3bac_4285_4496_be35_4b6e94c6c525">'Overview - Section A'!$F$68</definedName>
    <definedName name="_1e4eb8fc_811c_44fb_af4b_e630611aebf1">'Impact Indicators - Section B'!#REF!</definedName>
    <definedName name="_2107d815_de12_4678_b7bf_30f8521ae049">'Overview - Section A'!$E$8</definedName>
    <definedName name="_21546636_20c6_4878_ba5b_6cb3d96028d3">'Coverage Indicators - Section D'!$J$42</definedName>
    <definedName name="_2155cd87_2f72_4971_9bf3_5e903b4bd350">'Disaggregation Data'!$H$3</definedName>
    <definedName name="_21e79bef_aeed_4e3b_a2f8_653b27dca3bb">'WPTM - Section F'!$A$8</definedName>
    <definedName name="_227c1eef_248d_4636_b70f_e17385d0de94">'Disaggregation Data'!$I$3</definedName>
    <definedName name="_232a9c61_ddf7_4d21_ab4f_e708d061242d">'Impact Indicators - Section B'!$H$29</definedName>
    <definedName name="_23551461_25f2_42b8_b7e4_89bd33884a81">'Outcome Indicators - Section C'!$K$30</definedName>
    <definedName name="_23c679e9_b192_40b1_95ad_e2f1dac7a992">'Disaggregation Data'!$M$3</definedName>
    <definedName name="_23debc6e_f89a_4d49_93e8_506d71c4cbb7" comment="Display Map">'Overview - Section A'!$A$118:$AB$169</definedName>
    <definedName name="_2422a46e_b076_4ed3_ac39_13cd913daf0b">'Impact Indicators - Section B'!$Z$9</definedName>
    <definedName name="_242d575a_eb16_4795_affc_a818f9b0adad" comment="Display Map">'Disaggregation Data'!$D$2:$O$153</definedName>
    <definedName name="_24ce621f_5feb_4421_aa7b_30c973952869">'Overview - Section A'!$Q$30</definedName>
    <definedName name="_25903c5a_79da_48aa_a73a_0efa3fa709b3">'Overview - Section A'!$E$7</definedName>
    <definedName name="_25c4f9c3_a465_4509_8e2f_b4c3afc12d62">'Disaggregation Data'!$M$159</definedName>
    <definedName name="_26874af8_f15f_4555_b6ba_d39eb5bc132c">'Coverage Indicators - Section D'!$L$42</definedName>
    <definedName name="_27ac2a1e_d077_4df3_924a_c13fa7c47b76">'Coverage Indicators - Section D'!$AM$10</definedName>
    <definedName name="_2805718c_688c_47d8_bd53_f8c2cc8c9de7">'WPTM - Section F'!$O$8</definedName>
    <definedName name="_290fa550_f4dc_4a92_900a_0f2ef1afcf55">'Outcome Indicators - Section C'!$C$10</definedName>
    <definedName name="_295f3441_adc3_4dc5_8a9e_67266d697395">'Overview - Section A'!$N$30</definedName>
    <definedName name="_29998246_c49d_4a02_a3ff_a8ff4f07132b">'Outcome Indicators - Section C'!$N$30</definedName>
    <definedName name="_29de1210_4fea_46a8_ac63_eb3a3734b209">'Account Role'!$D$18</definedName>
    <definedName name="_2c6b8785_2f7e_4ce5_948e_2066c6838182">'Reference Records'!$C$4</definedName>
    <definedName name="_2d8e48b5_25c6_4b04_8f1a_564a145ea078">'WPTM - Section F'!$R$8</definedName>
    <definedName name="_2ef5dfde_8ec5_4b0f_b79e_1e3da16c9079">'Impact Indicators - Section B'!$X$9</definedName>
    <definedName name="_2f779270_bafb_4509_b7c1_f9f5a5f6b50c">'Outcome Indicators - Section C'!$Y$10</definedName>
    <definedName name="_304a4b38_aadb_465f_bec4_ede79462324a" comment="Display Map">'Account Role'!$A$17:$D$19</definedName>
    <definedName name="_30572134_8290_4750_a680_dd1dbf9fbe17" comment="Display Map">'Disaggregation Data'!$D$158:$O$309</definedName>
    <definedName name="_309cb4e6_0866_4b59_9ad8_dce9deb459a4">'Coverage Indicators - Section D'!$AC$10</definedName>
    <definedName name="_30bf1a46_c9f4_4bc4_a488_fcb146f7c5d6">'Coverage Indicators - Section D'!$E$42</definedName>
    <definedName name="_31abdfc0_7b3f_4421_9bb3_3010b64c33c6">'Reference Records'!$B$174</definedName>
    <definedName name="_31e1e97a_f8b3_42a3_9dba_54263b984934">'Overview - Section A'!$Q$37</definedName>
    <definedName name="_32cc9015_aa43_492e_931d_d4dc3bcbbefd">'Impact Indicators - Section B'!$N$29</definedName>
    <definedName name="_33898a8c_e55b_4fb6_a523_fc8d172930cd" comment="Display Map">'Reference Records'!$B$3:$G$12</definedName>
    <definedName name="_339d96ff_1502_408b_8b62_a0d2a6d2aa31">'WPTM - Section F'!$J$93</definedName>
    <definedName name="_33f94c69_7ad0_42e4_ae97_cd43ab2f6fb1">'Disaggregation Data'!$D$315</definedName>
    <definedName name="_3599e6a2_76d5_4a3e_b94f_263ea328a754">'Overview - Section A'!$AN$10</definedName>
    <definedName name="_359b0f72_ed0e_44ca_a640_07ddf6593469">'Coverage Indicators - Section D'!$AH$10</definedName>
    <definedName name="_35d1b49a_9719_423f_baf2_fde871e1bd58">'Overview - Section A'!$O$30</definedName>
    <definedName name="_36760ff8_71ac_4804_83a7_bece45c85ebb">'WPTM - Section F'!$V$8</definedName>
    <definedName name="_3679d719_018c_46c1_a6c9_f5cb6af28e82">'Impact Indicators - Section B'!$A$9</definedName>
    <definedName name="_36c48884_8351_429d_866b_c7cb8ec9bdfb">'Overview - Section A'!$P$30</definedName>
    <definedName name="_3753db18_a6c5_4659_9a7b_6f3e612294c8">'Impact Indicators - Section B'!$Y$9</definedName>
    <definedName name="_388e9f7b_b253_414f_b074_2b51db867bec">'Overview - Section A'!$K$30</definedName>
    <definedName name="_391e58af_5dd7_4278_b7e2_c903d9c79968">'Outcome Indicators - Section C'!$AC$10</definedName>
    <definedName name="_3a54c0cb_5d61_44ab_9f5f_59c0b83c7017" comment="Save Map">'Account Role'!$B$21:$D$21</definedName>
    <definedName name="_3a87c5f7_0769_4a3a_a3e3_82a4b0341068">'Reference Records'!$C$162</definedName>
    <definedName name="_3b314f8f_fda0_45c7_a732_7b31f3e8bf5b">'Impact Indicators - Section B'!$C$9</definedName>
    <definedName name="_3bcdfaf5_b271_49d0_bd36_4a3396322792">' Disaggregation - Section E'!$F$8</definedName>
    <definedName name="_3c2344d6_25d2_47b1_b174_e16f09cd5031">'Outcome Indicators - Section C'!$W$10</definedName>
    <definedName name="_3c45532e_4503_44c3_aed1_88e3c7145bca">'Reference Records'!$E$68</definedName>
    <definedName name="_3c670222_be49_48d4_a6da_55d70e83d153" comment="Display Map">'Reference Records'!$A$169:$C$169</definedName>
    <definedName name="_3d3c76b6_9fcf_4cb5_b2a3_ba632337362e">'Overview - Section A'!$Y$119</definedName>
    <definedName name="_3e588f48_5b47_4e13_ab21_55c135645d97">'Reference Records'!$C$170</definedName>
    <definedName name="_3f14779a_3657_4ee9_b857_6b95d77074db">'Reference Records'!$A$170</definedName>
    <definedName name="_3f450a54_eabe_42be_b6a5_18c086a5d786">'Overview - Section A'!$AA$119</definedName>
    <definedName name="_3f9fd489_98c3_4a7e_b83d_9d71d6a38749">'Impact Indicators - Section B'!$R$9</definedName>
    <definedName name="_3fd30741_73e2_456a_bde5_e2500a98fec9">' Disaggregation - Section E'!$AC$326</definedName>
    <definedName name="_41035b85_dee5_4987_975b_e8a43c433c05">'Impact Indicators - Section B'!$AA$9</definedName>
    <definedName name="_4266c6da_54ca_4a1a_a567_1b51c0445aba">'Overview - Section A'!$C$9</definedName>
    <definedName name="_4328025e_31a9_4656_9da6_43a7b71a143c">'Outcome Indicators - Section C'!$H$30</definedName>
    <definedName name="_4669ab5f_f3bf_478b_89d3_7d3605c19de3">'WPTM - Section F'!$Y$8</definedName>
    <definedName name="_46b006c0_8d5a_43fb_803c_8de795b9bb31">'Coverage Indicators - Section D'!$H$10</definedName>
    <definedName name="_46e3f83a_7da1_42fd_9414_bee531c9d419">'Coverage Indicators - Section D'!$V$10</definedName>
    <definedName name="_476c9d7a_b681_43ce_bd81_cb5c5f864db7">'Outcome Indicators - Section C'!$C$30</definedName>
    <definedName name="_47deab8b_5576_4154_a23c_955e1b8ae87d" comment="Display Map">'Outcome Indicators - Section C'!$A$9:$AD$25</definedName>
    <definedName name="_48c10acb_0239_43bd_b1e5_78cda5a58d6a">'Impact Indicators - Section B'!$W$9</definedName>
    <definedName name="_4994889e_24bf_4e57_b5fe_4d250c0b598a">'Reference Records'!$B$157</definedName>
    <definedName name="_49c180e4_6756_4b15_9899_7d02a2376717">'WPTM - Section F'!$X$8</definedName>
    <definedName name="_4af41944_42f7_4e99_8627_878d677a4e30">'Disaggregation Data'!$O$159</definedName>
    <definedName name="_4b36df75_ea3b_4116_b8ac_4a66abe762ad" comment="Display Map">'Disaggregation Records'!$A$58:$G$91</definedName>
    <definedName name="_4b7bb144_c4f2_43ec_aa53_4cd0ce38b239">'WPTM - Section F'!$I$93</definedName>
    <definedName name="_4b8d00e4_3b44_4af0_94c2_6912b8089f7c">'Reference Records'!#REF!</definedName>
    <definedName name="_4db5cf38_f801_4806_bf2c_599132967e52">'Overview - Section A'!$N$37</definedName>
    <definedName name="_4e0083d7_1d55_466c_9f41_d6713c9418d1">'Outcome Indicators - Section C'!$M$30</definedName>
    <definedName name="_4e28d14a_809b_451a_94f7_5adb1a78a192">'Reference Records'!$B$84</definedName>
    <definedName name="_4e3ce3cc_8312_431b_a087_d993964fb260">'Overview - Section A'!$H$92</definedName>
    <definedName name="_4e82750a_5fea_44c6_80cf_72f682152f92">'Disaggregation Data'!$O$315</definedName>
    <definedName name="_4ede0df7_bdae_485c_a6aa_cd381b32466f">'Overview - Section A'!$A$119</definedName>
    <definedName name="_4f36af19_06bf_4c59_990d_586822b3d259">'Overview - Section A'!$A$68</definedName>
    <definedName name="_51b611bd_a560_42d0_9976_577e62d2b71d">'Overview - Section A'!$A$19</definedName>
    <definedName name="_52d6fc62_59f3_4757_a084_a8aeafb48d9b">'Overview - Section A'!$G$68</definedName>
    <definedName name="_53066892_24de_428a_ae98_ea86638a4c62">'Reference Records'!$B$16</definedName>
    <definedName name="_5486feae_3dbd_4704_9f21_63bc76d59ea7">'WPTM - Section F'!$AR$8</definedName>
    <definedName name="_56054dfa_b687_4a06_b8be_e876776b18ab" comment="Display Map">'Coverage Indicators - Section D'!$B$41:$N$204</definedName>
    <definedName name="_564b0f85_8e08_4b67_8536_37f9c9c896e7">' Disaggregation - Section E'!$AA$326</definedName>
    <definedName name="_572e42ad_37ba_41a9_bff2_b341932489fa">'Disaggregation Data'!$K$159</definedName>
    <definedName name="_5b7646f1_deb1_444c_8f7b_face02ce60fb">' Disaggregation - Section E'!$H$8</definedName>
    <definedName name="_5bdd240d_fc66_4b36_8d87_3013bbac9fbc" comment="Display Map">' Disaggregation - Section E'!$A$325:$AD$596</definedName>
    <definedName name="_5d657817_9a27_4b37_bcd4_b55f78d6ac1b">'Disaggregation Data'!$I$315</definedName>
    <definedName name="_5da2fc81_49b6_4671_89eb_7b28c003e9be">'Disaggregation Data'!$O$3</definedName>
    <definedName name="_6017e447_f4b2_4605_8be3_67be82447dcf">'Outcome Indicators - Section C'!$A$30</definedName>
    <definedName name="_60cca16c_2bbf_4012_b9ed_84b4cc4c6513">'Overview - Section A'!$E$25</definedName>
    <definedName name="_616adcc7_34de_4b6d_b9e7_5b8149c795b2">' Disaggregation - Section E'!$G$8</definedName>
    <definedName name="_62fc5abc_c22f_4886_8298_ae4140ce6a16">'Disaggregation Data'!$N$315</definedName>
    <definedName name="_63de57f1_547d_4bd8_8c72_4f7979df3206" comment="Display Map">'Disaggregation Records'!$A$94:$G$182</definedName>
    <definedName name="_651c1cff_29dc_4f61_8994_ff4aa592187f">'Reference Records'!$B$4</definedName>
    <definedName name="_654bca83_10b5_4fb3_962f_80e82dfc63ce">'Reference Records'!$B$156:$B$157</definedName>
    <definedName name="_6610fb82_a604_47fc_8eb9_548299e9c8fb">'Outcome Indicators - Section C'!$AA$10</definedName>
    <definedName name="_66c05feb_5ba4_4d15_8d33_a4f0ff5f795a">'Disaggregation Data'!$H$159</definedName>
    <definedName name="_66d474de_58df_4c88_bfd9_511496d516be">'Coverage Indicators - Section D'!$AK$10</definedName>
    <definedName name="_6834aec6_db58_4138_a983_eb16ae5d5835">'Outcome Indicators - Section C'!$AN$10</definedName>
    <definedName name="_68bb383a_3ad0_4aa4_a4ff_b1656cee145b">'Coverage Indicators - Section D'!$W$10</definedName>
    <definedName name="_6a3dda26_b269_4afa_8b05_c602a881a167">'Overview - Section A'!$A$37</definedName>
    <definedName name="_6b293db8_2064_47cb_abbc_3f4c6d0caeda">'Overview - Section A'!$E$37</definedName>
    <definedName name="_6b7b095a_5e69_4c56_b186_9b24f30d5a48">'Overview - Section A'!#REF!</definedName>
    <definedName name="_6c432057_801a_4b50_8cf7_6f6149d7c40a">'Overview - Section A'!$T$119</definedName>
    <definedName name="_6e6943dc_a39b_4021_932f_cfd2e12ee608">'Disaggregation Records'!$A$95</definedName>
    <definedName name="_6ef1d655_3a91_47b3_8d8b_295435055776">' Disaggregation - Section E'!$U$326</definedName>
    <definedName name="_6f41a97e_60db_4ff9_9cb8_8489c1984cb4">'Outcome Indicators - Section C'!$D$10</definedName>
    <definedName name="_6f7ec15b_c268_485e_b0b1_4f72a84c4bc6" comment="Display Map">'Overview - Section A'!$A$36:$U$43</definedName>
    <definedName name="_708bc3f4_3b2b_4cbe_89e1_1871c272480d">'Overview - Section A'!$J$92</definedName>
    <definedName name="_71b6afba_85be_4c4b_9b19_636242058b4f">' Disaggregation - Section E'!$E$326</definedName>
    <definedName name="_71f71c2d_dcf4_4a63_80db_1e83ba043a1d">' Disaggregation - Section E'!$I$8</definedName>
    <definedName name="_7229c5f0_1cfd_41e2_b5fe_a739cdd4cb93" comment="Display Map">'Outcome Indicators - Section C'!$A$29:$O$120</definedName>
    <definedName name="_73b8f8b2_6e79_470e_91d5_fe608e8a3a44">'WPTM - Section F'!$G$93</definedName>
    <definedName name="_73ed6a72_5bb2_4e78_b64b_57d38f0409a1">'Disaggregation Data'!$L$3</definedName>
    <definedName name="_75127888_d602_45ff_b831_0b6cb5ca1689">'Disaggregation Data'!$H$315</definedName>
    <definedName name="_75417d5f_8186_4610_b9ba_588590a586ac">'Disaggregation Data'!$N$3</definedName>
    <definedName name="_75e01dac_a196_4485_8c4e_3c8181e382da">'Reference Records'!$C$170:$C$171</definedName>
    <definedName name="_7638a94a_e06b_4d66_97b8_ac609d3da203" comment="Save Map">'Overview - Section A'!$E$66</definedName>
    <definedName name="_7643b6aa_7bef_476f_ad52_f8748c078a19">'Overview - Section A'!$E$68</definedName>
    <definedName name="_76ec722d_231e_43e2_a272_cb3feef456da" comment="Display Map">' Disaggregation - Section E'!$A$166:$O$317</definedName>
    <definedName name="_77290f0f_e3b8_410c_9e2a_f33b99973795">'Disaggregation Records'!$B$95</definedName>
    <definedName name="_779b0207_1267_4760_b2e2_850e0608884a">'Coverage Indicators - Section D'!$B$42</definedName>
    <definedName name="_7920b793_d507_4f7a_99e2_756c9f466e52">'Overview - Section A'!$F$92</definedName>
    <definedName name="_795b5b72_7a48_4bf6_8738_b2f153e5474a">'WPTM - Section F'!$W$8</definedName>
    <definedName name="_7966289a_2370_43a9_84dd_40ef53afb02e">'Impact Indicators - Section B'!$E$29</definedName>
    <definedName name="_7abccd6d_b26a_464a_a34f_823b62ef9461">'Reference Records'!$A$84</definedName>
    <definedName name="_7b9593e5_e6f7_4cc0_a365_ac1f2318e3f6">'Coverage Indicators - Section D'!$F$42</definedName>
    <definedName name="_7cdc6ffc_7316_43a3_8c10_94815252d4bc">'Overview - Section A'!$E$67</definedName>
    <definedName name="_7dd1a1e8_b3e5_4977_b435_92933762fedb">'Account Role'!$A$18</definedName>
    <definedName name="_7ea43aa2_3fad_4650_821c_ea2dc5b2b6d6">'Reference Records'!$A$28</definedName>
    <definedName name="_7fc44159_eb0c_4ec6_937c_83795558bd60">'Disaggregation Data'!$E$3</definedName>
    <definedName name="_816ae47f_8ff2_403e_9d4c_2ffd510e7900">' Disaggregation - Section E'!$I$167</definedName>
    <definedName name="_822ff279_9d1f_42b1_93c4_132f468dffca">'Impact Indicators - Section B'!$AD$9</definedName>
    <definedName name="_8273a11c_a030_45ba_bf8f_2b577e1aa93b">'Overview - Section A'!$A$25</definedName>
    <definedName name="_8275e2f9_07b9_4fec_af79_daf5bf5849e5">'Reference Records'!$C$174</definedName>
    <definedName name="_82b810a8_4ed0_4323_bc38_7e1a937be1f8">'Overview - Section A'!$AB$119</definedName>
    <definedName name="_82c6fe25_167b_4681_a81d_dd3a270eb612">'Impact Indicators - Section B'!$U$9</definedName>
    <definedName name="_83a8b122_8cd9_4c5d_9e26_19949421dbb8">'Reference Records'!$D$16</definedName>
    <definedName name="_842ebf54_5f95_4c1e_a498_e2f9786043b8">'WPTM - Section F'!$E$93</definedName>
    <definedName name="_844af095_2d13_4e2f_ae22_27b26df79779">'Impact Indicators - Section B'!$C$29</definedName>
    <definedName name="_84592985_545c_4142_977f_19911c1d7be1">'Disaggregation Data'!$D$159</definedName>
    <definedName name="_85dddee6_5e50_414d_af9f_ec761d50a3f0" comment="Display Map">'Impact Indicators - Section B'!$A$28:$O$119</definedName>
    <definedName name="_862ffe01_c829_453b_8951_9acfdd7e0f24">'Overview - Section A'!$G$92</definedName>
    <definedName name="_864425d0_252a_4246_909e_cc0826e707f2" comment="Display Map">'Account Role'!$A$2:$D$9</definedName>
    <definedName name="_864a610c_7ddb_4dd2_ada2_66e0cf299993">'Coverage Indicators - Section D'!$AG$10</definedName>
    <definedName name="_872311fc_11bb_401c_8b93_291ded9ec451">'Coverage Indicators - Section D'!#REF!</definedName>
    <definedName name="_87baeec3_d609_48e9_97d3_9acbc31c6bc4">'Overview - Section A'!$U$37</definedName>
    <definedName name="_88ed285f_de91_449e_84a4_7a52aed0ebf3">' Disaggregation - Section E'!$H$167</definedName>
    <definedName name="_8945f316_fd9d_4e19_b3cd_c0c8202a52db">'Reference Records'!$D$68:$D$81</definedName>
    <definedName name="_898e31a7_87d5_4417_b5a3_9c08b08d0c03">'Impact Indicators - Section B'!$L$29</definedName>
    <definedName name="_8a9ff9a8_7b42_4a34_a7bb_8f85ce3a36e0">'Reference Records'!$C$157</definedName>
    <definedName name="_8b8bd34d_1680_4bfe_8d4d_5d4a3a13532b">'Coverage Indicators - Section D'!$K$42</definedName>
    <definedName name="_8c3e2d71_f42b_4fed_ab9e_8cc83025c9c7">' Disaggregation - Section E'!$N$8</definedName>
    <definedName name="_8c83dafc_06c9_46d5_82dd_2edc4cdd71ef">'Reference Records'!$C$152</definedName>
    <definedName name="_8d086166_aaa3_4eec_872e_985dceb20c48">'Reference Records'!$B$162</definedName>
    <definedName name="_8d18a379_8755_4412_801e_3a24e67a6467" comment="Display Map">'Overview - Section A'!$A$29:$Q$29</definedName>
    <definedName name="_8d9f9399_d674_44d3_98fa_9bdc7c2dff17">'Impact Indicators - Section B'!$A$29</definedName>
    <definedName name="_8f4065ff_50b1_4767_83af_862a3935b277">'Overview - Section A'!$P$37</definedName>
    <definedName name="_8fa4d884_a5b1_4041_8cad_fbf4720a13d4">'Reference Records'!$G$28</definedName>
    <definedName name="_9163a4e6_3076_442b_bf37_db0a0a62793a">'Reference Records'!$G$16</definedName>
    <definedName name="_92015950_0d4a_4354_be6a_adcd93a70857">'Outcome Indicators - Section C'!#REF!</definedName>
    <definedName name="_930b7851_3ac3_4bcf_9e4b_22a06ac50203">' Disaggregation - Section E'!$E$167</definedName>
    <definedName name="_95a49378_9a3f_4412_a549_0577663ad28e">'Outcome Indicators - Section C'!$L$30</definedName>
    <definedName name="_979ccfd5_b55a_4492_8e26_a6633c09ca4c">'Reference Records'!$M$3:$M$4</definedName>
    <definedName name="_97db3924_742c_4f61_af12_dab7752ccc44">'Account Role'!$B$3</definedName>
    <definedName name="_98dd2794_3fe3_445a_8e9e_0ebaa7f08eb6">'Impact Indicators - Section B'!$K$29</definedName>
    <definedName name="_99c3b064_facc_46ff_8835_927313074f4d">'Disaggregation Records'!$F$3</definedName>
    <definedName name="_9a975b68_4a25_421c_bf56_ce3e9602ca12">'Account Role'!$D$22</definedName>
    <definedName name="_9c8612d6_cb9f_4fcd_b707_4fdfc8d07b47">'Account Role'!$B$22</definedName>
    <definedName name="_9c99db0f_f85b_4867_9f4b_773a2049f2ad">'Impact Indicators - Section B'!$E$9</definedName>
    <definedName name="_9cc45f22_4486_45fa_ba65_bfb65df72ba8">'Coverage Indicators - Section D'!$AJ$10</definedName>
    <definedName name="_9d5a644f_9e3c_487b_9af4_779a60541f4e">'Reference Records'!$D$28</definedName>
    <definedName name="_9f9fdd59_86c9_4295_b308_3619d68d6aaf">'Reference Records'!$C$84</definedName>
    <definedName name="_9ff47b3a_d28b_411b_a98b_bf4244606f53">'Disaggregation Data'!$F$159</definedName>
    <definedName name="_a03a6191_0fac_4b3d_8708_48fbb91918a6">' Disaggregation - Section E'!$F$326</definedName>
    <definedName name="_a06ae70f_aaf6_4179_9a0c_964df3537fbf" comment="Display Map">'Overview - Section A'!$A$67:$H$80</definedName>
    <definedName name="_a06d7903_f4dc_429c_b13c_c30db338eb1e">'Outcome Indicators - Section C'!$AP$10</definedName>
    <definedName name="_a395564a_2e4f_42b7_9d4d_76ed548224d3">' Disaggregation - Section E'!$A$167</definedName>
    <definedName name="_a3bb9706_a655_4815_ac17_285a5395dd17">'Overview - Section A'!$E$9</definedName>
    <definedName name="_a453bbe4_4a2a_4ee3_9728_f518965085eb" comment="Display Map">'Coverage Indicators - Section D'!$A$9:$AO$37</definedName>
    <definedName name="_a676465c_2e79_4840_afcd_6eb0129d896a">'Outcome Indicators - Section C'!$AN$30</definedName>
    <definedName name="_a6b20fb9_370d_458d_9f1c_8b11b3cb6b04">'Coverage Indicators - Section D'!$AF$10</definedName>
    <definedName name="_a7ecb8b9_6334_4d27_a6e4_bb07adb71898" localSheetId="5">'Overview - Section A'!#REF!</definedName>
    <definedName name="_a7ecb8b9_6334_4d27_a6e4_bb07adb71898" localSheetId="4">'Coverage Indicators - Section D'!#REF!</definedName>
    <definedName name="_a7ecb8b9_6334_4d27_a6e4_bb07adb71898" localSheetId="2">'Impact Indicators - Section B'!#REF!</definedName>
    <definedName name="_a7ecb8b9_6334_4d27_a6e4_bb07adb71898" localSheetId="3">'Outcome Indicators - Section C'!#REF!</definedName>
    <definedName name="_a7ecb8b9_6334_4d27_a6e4_bb07adb71898">'Overview - Section A'!#REF!</definedName>
    <definedName name="_a80237bb_7952_4c04_9a7a_1cdad38cbd16">'Overview - Section A'!$H$50</definedName>
    <definedName name="_a832b80c_0523_4735_817a_20d55c98a2a0" comment="Display Map">' Disaggregation - Section E'!$A$7:$O$158</definedName>
    <definedName name="_a86b22e2_303c_4ca2_a5b4_68500481e301">'Coverage Indicators - Section D'!$P$10</definedName>
    <definedName name="_a89648be_f01a_48dc_be25_9a6736d2a902">'Impact Indicators - Section B'!$D$29</definedName>
    <definedName name="_a8f46077_3c03_49ff_b812_2b8ac08cae66" comment="Display Map">'Reference Records'!$C$67:$H$80</definedName>
    <definedName name="_aa851c4c_b217_403a_b1a9_9bf3e33b8022">'Coverage Indicators - Section D'!$D$10</definedName>
    <definedName name="_abbd2de4_555f_487e_a305_ee28249928f4">'Disaggregation Records'!$A$3</definedName>
    <definedName name="_abcb1332_3cc3_40cb_9eb6_e49185148047">'Account Role'!$B$18</definedName>
    <definedName name="_aca578a2_431f_4e65_aec3_fe793d0f6c0f">'Coverage Indicators - Section D'!$F$10</definedName>
    <definedName name="_aca742d7_5b19_4aa5_8a32_739546d173c7">'Disaggregation Data'!$L$315</definedName>
    <definedName name="_aca7f1bf_77d4_41d2_b85a_8fc4694aaa5d">'Disaggregation Records'!$E$95</definedName>
    <definedName name="_ad718d62_e2fd_4c3a_a018_8c8f5eec5644">'Reference Records'!$C$4:$C$13</definedName>
    <definedName name="_aef23396_73a2_4449_b64b_574e315ee717">'Disaggregation Records'!$A$59</definedName>
    <definedName name="_af4893e4_fb2a_43c4_a459_75a79635184d">'Disaggregation Records'!$E$3</definedName>
    <definedName name="_b01f6605_c50f_49e5_8841_306b902e21b5">'Reference Records'!$E$84</definedName>
    <definedName name="_b11cf680_a844_40de_8411_c7f96b2201c9">' Disaggregation - Section E'!$F$167</definedName>
    <definedName name="_b184a48f_c367_42e0_abea_de10491cdb89">'Overview - Section A'!$R$119</definedName>
    <definedName name="_b25b57c0_b3c6_4bd0_84af_ecd0c047480e">'Reference Records'!$C$28</definedName>
    <definedName name="_b29140ce_2067_4616_98b2_f6e9312dff45" comment="Display Map">'Reference Records'!$A$173:$C$175</definedName>
    <definedName name="_b29fac7f_0112_4608_9b2f_b935e3a5c47a">'Outcome Indicators - Section C'!#REF!</definedName>
    <definedName name="_b2dcf42e_b53d_4d97_b0ac_dd70231fb7f7">'WPTM - Section F'!$K$93</definedName>
    <definedName name="_b3690b63_c962_4f4f_8079_62ad9538cdac">'WPTM - Section F'!$L$93</definedName>
    <definedName name="_b4a871df_6a0f_4103_a22f_8f40cae6fea8" comment="Display Map">'WPTM - Section F'!$A$92:$L$573</definedName>
    <definedName name="_b4d46ca2_f06b_4572_9f1c_bea02c988104">' Disaggregation - Section E'!$H$326</definedName>
    <definedName name="_b5821112_3c0f_46ea_8691_81e5396982ed">'Reference Records'!$B$156</definedName>
    <definedName name="_b5d7ccdc_a32e_472a_bfb8_713bf102e390">' Disaggregation - Section E'!$V$326</definedName>
    <definedName name="_b630336b_3644_4bf6_8d7c_9c418ad44fc5">'Disaggregation Data'!$D$3</definedName>
    <definedName name="_b68b7d29_cf0f_4ac6_ad8c_f148e1c62ae1">'Coverage Indicators - Section D'!$H$42</definedName>
    <definedName name="_b6919358_cf97_4469_b8d0_568a7fbf797c">'Outcome Indicators - Section C'!$J$30</definedName>
    <definedName name="_b7c884df_0596_4c3a_9650_e479a325ad12">'Impact Indicators - Section B'!$F$9</definedName>
    <definedName name="_b88374ec_47cc_43db_8a49_31b8f7dfbe2a">'Reference Records'!$A$174</definedName>
    <definedName name="_b934b5c4_3a3d_4290_b4f5_665f1fa1d8f9">'Disaggregation Data'!$E$159</definedName>
    <definedName name="_b9568051_a72c_4c87_bd12_0a431f6a32e6">'Disaggregation Data'!$I$159</definedName>
    <definedName name="_b9c6b527_c2c5_4200_bb21_b9257f2bb2c1">' Disaggregation - Section E'!$A$8</definedName>
    <definedName name="_ba991538_8d20_47dc_8a22_03bf80508d2c">'Disaggregation Data'!$F$3</definedName>
    <definedName name="_bcc44ce4_7811_4a37_b19a_adb1c9975c5c">'Overview - Section A'!$O$37</definedName>
    <definedName name="_bd8c6a42_6cde_4c17_9f1a_04e7b83fd063">'Reference Records'!$E$16</definedName>
    <definedName name="_bde8eea6_59dc_41d3_9c11_f259a774807f">'Outcome Indicators - Section C'!$G$30</definedName>
    <definedName name="_bdfc469c_2579_427e_b601_2c7e407ccd8f">'Impact Indicators - Section B'!$AC$9</definedName>
    <definedName name="_be50546c_31c0_486d_bfdf_73f44f0cb8fc">'Coverage Indicators - Section D'!$G$42</definedName>
    <definedName name="_be67395e_f578_42fc_bfe7_912f09db8571">'Disaggregation Records'!$G$3</definedName>
    <definedName name="_bf857707_f3ed_43ba_b26e_78e553c3b599">'Outcome Indicators - Section C'!$AP$30</definedName>
    <definedName name="_c021eee3_85ca_4b4c_871f_c2ca4000adb3" comment="Display Map">'Reference Records'!$B$15:$G$24</definedName>
    <definedName name="_c09ae89d_1f51_4131_96da_81f77c2a8612">'Coverage Indicators - Section D'!$AO$10</definedName>
    <definedName name="_c1e3d9da_0aa8_4938_92fd_28ad968bd219">'Reference Records'!$C$16</definedName>
    <definedName name="_c203bb8b_fb5b_4846_b4c2_944ce13f32a1">' Disaggregation - Section E'!$G$167</definedName>
    <definedName name="_c2cb0bb7_8726_465b_941d_b2ba7942b23a">'Outcome Indicators - Section C'!$E$30</definedName>
    <definedName name="_c438aaa1_5662_46ac_b40e_79add5b8ca04">'Overview - Section A'!$C$17:$C$19</definedName>
    <definedName name="_c54b79a9_16fb_4971_a35c_a5374fd294a1">'Coverage Indicators - Section D'!$AN$10</definedName>
    <definedName name="_c68c9230_a81a_494e_9d15_a3b3f7da6cca">'Outcome Indicators - Section C'!$U$10</definedName>
    <definedName name="_c7239f8e_e972_4d0a_ac9c_049341720ca8">'Reference Records'!$H$68</definedName>
    <definedName name="_c811d6c6_78b7_497a_b948_2c1cd9a8b3fc">'Overview - Section A'!$Z$119</definedName>
    <definedName name="_c904cc72_9432_420c_93d8_3f5f3946db88">'Disaggregation Data'!$E$315</definedName>
    <definedName name="_c92aee90_9ab7_4c5b_90be_8f181e56b287">'Disaggregation Data'!$P$315</definedName>
    <definedName name="_c9d79eb1_3994_43e1_b6a7_64405b440e20">'Coverage Indicators - Section D'!$AB$10</definedName>
    <definedName name="_ca2f1178_d2c3_4967_b806_edc7d837cc71">'Outcome Indicators - Section C'!$E$10</definedName>
    <definedName name="_ca4ab06b_5324_40ab_a432_1139d7cb9e9a">'Reference Records'!$D$68</definedName>
    <definedName name="_cc652be8_c987_44b0_a7b8_b38f24a774fd">'Account Role'!$A$3</definedName>
    <definedName name="_cfcb4c96_c88e_4a35_803a_a889e9dd7d09" comment="Display Map">'Disaggregation Data'!$D$314:$Q$585</definedName>
    <definedName name="_d0af162b_ba98_4147_a6fc_7c6ff1aaf471">'Disaggregation Data'!$N$159</definedName>
    <definedName name="_d0e6db09_4210_45d4_bc55_3258a5a7becd">'Reference Records'!$M$3:$M$13</definedName>
    <definedName name="_d1020d70_3fc5_4f3c_998e_c1e32cc621f2">' Disaggregation - Section E'!$N$167</definedName>
    <definedName name="_d24f669d_00e1_4357_b04c_2c97c933dfec">'Overview - Section A'!$I$25</definedName>
    <definedName name="_d3a30769_9e61_4d67_be66_32b431300821">' Disaggregation - Section E'!$J$8</definedName>
    <definedName name="_d3eb7cad_d1db_4bc0_b960_bce22b805e0e" comment="Display Map">'Impact Indicators - Section B'!$A$8:$AD$24</definedName>
    <definedName name="_d407dcef_f967_4b37_9b98_a68a901a7a44">'Outcome Indicators - Section C'!$T$10</definedName>
    <definedName name="_d41cf6ed_fe21_4aad_a880_5bf28d133b94">' Disaggregation - Section E'!$AB$326</definedName>
    <definedName name="_d55f73ea_40dd_46a0_b46b_1f915532d5da" comment="Display Map">'Overview - Section A'!$A$18:$C$20</definedName>
    <definedName name="_d57e65c4_25a7_4d64_a885_cf577ee62283">'Impact Indicators - Section B'!$M$29</definedName>
    <definedName name="_d62bbd88_c7fe_4846_8ed9_76818d8946c8">'Reference Records'!$G$4</definedName>
    <definedName name="_d72177c9_4374_45f7_b5a5_f0b6222e9566">'Reference Records'!$E$4</definedName>
    <definedName name="_d87efec4_c031_4381_b43e_3ae3f8a86788">'WPTM - Section F'!$U$8</definedName>
    <definedName name="_d8b44ed0_a865_499e_aa2c_09925ed64c24">'WPTM - Section F'!$A$93</definedName>
    <definedName name="_d8f3b323_94ba_4c08_b760_0447353ff6ee">'Reference Records'!$D$4</definedName>
    <definedName name="_d8fd749f_f8d5_4232_b69a_8b62a79328ac">'Overview - Section A'!$L$37</definedName>
    <definedName name="_d9225ee9_4711_40fa_bb89_6747c9d62bad">'Overview - Section A'!$G$50</definedName>
    <definedName name="_d93c4c11_f795_4c65_88eb_c43040eba27e" comment="Display Map">'Overview - Section A'!$A$91:$J$107</definedName>
    <definedName name="_da1fbc0d_b853_4aec_a0fa_4471ef7dbf35">'Outcome Indicators - Section C'!$AB$10</definedName>
    <definedName name="_db4e2d75_1080_4f7d_bbb6_279cfc0396d6">'Reference Records'!$B$158</definedName>
    <definedName name="_dbe1d51c_e6c5_4bb2_a9ef_e1ea7c79ffe4">'Disaggregation Data'!$L$159</definedName>
    <definedName name="_dc25d21c_45d9_4b57_9fa2_820fd10faadb">' Disaggregation - Section E'!$E$8</definedName>
    <definedName name="_dc2a7f24_ba27_4952_af95_2f5f2a447e95">'Disaggregation Data'!$F$315</definedName>
    <definedName name="_dd5cbb23_508a_4a49_9ee3_de02706f296e">'Reference Records'!$B$28</definedName>
    <definedName name="_de8310b5_e4d3_4b94_b262_26a424148ac2">'WPTM - Section F'!$C$8</definedName>
    <definedName name="_e0977557_e4c5_4ef4_9559_6de2a1c73a50">'Overview - Section A'!$A$30</definedName>
    <definedName name="_e0bc3c4f_03b9_401c_9444_2ae25857d1f6">'Impact Indicators - Section B'!$J$29</definedName>
    <definedName name="_e1369199_9199_4522_8093_a9305b6b0ad3">' Disaggregation - Section E'!$G$326</definedName>
    <definedName name="_e3593433_048f_4c41_83d3_f74a839a639f">'Disaggregation Records'!$E$59</definedName>
    <definedName name="_e3fd5f4b_01b0_4087_9e0e_fd0199800be6">'Overview - Section A'!$I$92</definedName>
    <definedName name="_e4b1e3b9_6a2a_43ea_8ece_3c48082dabab">'Reference Records'!$C$68</definedName>
    <definedName name="_e5e0e9c5_229b_41b4_a9b1_b5fd68f1f31c">'Disaggregation Records'!$B$3</definedName>
    <definedName name="_e6620337_bf44_48f3_a7fd_0125cc2c6be7">' Disaggregation - Section E'!$A$326</definedName>
    <definedName name="_e6d95e65_44bf_4846_b78f_816689d6036f">'Disaggregation Records'!$B$59</definedName>
    <definedName name="_e87ea5ec_8175_4472_bb44_1f8c96df1ee4" comment="Display Map">'WPTM - Section F'!$A$7:$Z$88</definedName>
    <definedName name="_e958af96_3743_4cf7_bdb7_42273b92aeda">'WPTM - Section F'!$P$8</definedName>
    <definedName name="_ea0a6aff_050a_4e7c_bb67_efe887a6ff8c">'Reference Records'!$B$68:$B$80</definedName>
    <definedName name="_ea72c56b_d1e9_4c5d_ba1d_cc707a1c7a52">'Reference Records'!$C$158</definedName>
    <definedName name="_eab21347_0473_4b4a_b4eb_6c1a24a63d27">'WPTM - Section F'!$S$8</definedName>
    <definedName name="_eabb6097_6646_49fe_9d42_cce1d696601b">'Overview - Section A'!$A$92</definedName>
    <definedName name="_eac8e410_a131_431a_b1c9_590f4d486ca3">'Impact Indicators - Section B'!$G$29</definedName>
    <definedName name="_eb940844_13db_4509_a1c4_ff0a8c68abd7">'Disaggregation Records'!$F$95</definedName>
    <definedName name="_ec317833_0071_4b2e_932c_62684bcb2384">'Disaggregation Data'!$M$315</definedName>
    <definedName name="_ec76c0ec_f1db_41e2_a79d_43833dafa6c1">'Coverage Indicators - Section D'!$AE$10</definedName>
    <definedName name="_ed09b4d5_db81_4d6b_abe7_cdd26051ea3a">'Impact Indicators - Section B'!$F$29</definedName>
    <definedName name="_ed0f40d6_45a1_4737_908f_0fb3a2e7f6d7">'Reference Records'!$B$161</definedName>
    <definedName name="_edacc156_af86_4bf8_90dd_b9a22fc62817">'Account Role'!$D$3</definedName>
    <definedName name="_eecf7cf0_e9be_48ee_b1b4_c9465f1f4e45">'Outcome Indicators - Section C'!$A$10</definedName>
    <definedName name="_f01d1473_f9e7_453c_95a5_ada7b865eabb">'Overview - Section A'!$H$68</definedName>
    <definedName name="_f1c519aa_961b_42b6_a4f4_d9f451ddf622" comment="Display Map">'Overview - Section A'!$A$49:$H$62</definedName>
    <definedName name="_f1de9552_9dee_457d_a62e_99567a2c1e69">'Outcome Indicators - Section C'!$Z$10</definedName>
    <definedName name="_f2045cc5_f4d7_4b1d_8aeb_d44e7918995b">'Disaggregation Data'!$K$3</definedName>
    <definedName name="_f25f0134_a952_4eb1_bd5d_4a854d76f318">'Outcome Indicators - Section C'!$AL$10</definedName>
    <definedName name="_f2e17f54_33e5_4fb3_8547_527de2a7d0ac">'Overview - Section A'!$C$19:$C$21</definedName>
    <definedName name="_f3654abd_3fbc_41ef_a2e7_0d54ea478341" comment="Display Map">'Disaggregation Records'!$A$2:$G$55</definedName>
    <definedName name="_f3aa8cb8_9b47_4b8e_b8b6_eb980ce8ad79">'Outcome Indicators - Section C'!$D$30</definedName>
    <definedName name="_f58d18c7_1d35_433b_a6a3_d9e3f83484c8">'Impact Indicators - Section B'!$T$9</definedName>
    <definedName name="_f597b0f5_0c73_475b_ae28_45f5ed40876e">'Coverage Indicators - Section D'!$E$10</definedName>
    <definedName name="_f8d7ef06_1dee_470c_8158_06415f88b21a">'Coverage Indicators - Section D'!$N$42</definedName>
    <definedName name="_f8da171f_1ef1_4701_824e_35a927e47c50">'Overview - Section A'!$Q$119</definedName>
    <definedName name="_f9a537b9_3e07_436d_978d_cc0a4695b6eb">' Disaggregation - Section E'!$AD$326</definedName>
    <definedName name="_fba43122_7879_4bc6_ab59_ece879d4dafd">'Coverage Indicators - Section D'!$A$10</definedName>
    <definedName name="_fccfb4fa_0a30_41be_9334_74bc5779fbd3">'Reference Records'!$C$156:$C$157</definedName>
    <definedName name="_fd286dae_26cb_4aad_a5f8_c4e877a2e920" comment="Display Map">'Reference Records'!$A$83:$E$147</definedName>
    <definedName name="_fdaed59b_d483_4f18_8960_9dec90ac9bf3">'Coverage Indicators - Section D'!$AI$10</definedName>
    <definedName name="_fe1fc4f2_e57c_4328_acb9_6e901a0a2e1c">'Reference Records'!$G$68</definedName>
    <definedName name="_fe54ad0d_3f3e_403b_8c5a_3ee1b37390d2">'Disaggregation Data'!$Q$315</definedName>
    <definedName name="_ff85bbe8_e093_4bde_9ecb_ca8f310bef73">'Reference Records'!$B$68:$B$81</definedName>
    <definedName name="_ff85dfd2_7a0e_4ec1_ada1_39980e5d1634">'Impact Indicators - Section B'!$AB$9</definedName>
    <definedName name="_xlnm._FilterDatabase" localSheetId="5" hidden="1">' Disaggregation - Section E'!$A$325:$Q$325</definedName>
    <definedName name="_xlnm._FilterDatabase" localSheetId="10" hidden="1">'Account Role'!$B:$B</definedName>
    <definedName name="_xlnm._FilterDatabase" localSheetId="7" hidden="1">'Print View'!$A$102:$AJ$133</definedName>
    <definedName name="AccountRole">OFFSET('Account Role'!$C$3,1,0,MATCH("*",'Account Role'!$C$3:$C$10,-1)-1,1)</definedName>
    <definedName name="AIM_Coverage_Disaggregation__c.AIM_Year__c">apttusmetadata!$AG$2:$AG$25</definedName>
    <definedName name="AIM_Coverage_Indicator__c.AIM_Deactivate_Indicator__c">apttusmetadata!$AE$2</definedName>
    <definedName name="AIM_Coverage_Indicator__c.AIM_Geographic_Coverage__c">apttusmetadata!$AB$2:$AB$3</definedName>
    <definedName name="AIM_Coverage_Indicator__c.AIM_Rating_Cumulation_Type__c">apttusmetadata!$AC$2:$AC$5</definedName>
    <definedName name="AIM_Coverage_Indicator__c.AIM_Year__c">apttusmetadata!$AD$2:$AD$25</definedName>
    <definedName name="AIM_Coverage_Indicator_Targets_Results__c.AIM_Mark_if_target_is_TBD__c">apttusmetadata!$AF$2</definedName>
    <definedName name="AIM_Grant_Revision__c.aim_revision_type__c">apttusmetadata!$AR$2:$AR$5</definedName>
    <definedName name="AIM_Impact_Disaggregation__c.AIM_Baseline_Year__c">apttusmetadata!$AL$2:$AL$25</definedName>
    <definedName name="AIM_Impact_Indicator__c.AIM_Baseline_Year__c">apttusmetadata!$AH$2:$AH$25</definedName>
    <definedName name="AIM_Impact_Indicator__c.AIM_Deactivate_indicator__c">apttusmetadata!$AI$2</definedName>
    <definedName name="AIM_Impact_Indicator_Targets_Results__c.AIM_Mark_if_target_is_TBD__c">apttusmetadata!$AK$2</definedName>
    <definedName name="AIM_Impact_Indicator_Targets_Results__c.AIM_Year_of_Target__c">apttusmetadata!$AJ$2:$AJ$25</definedName>
    <definedName name="AIM_Key_Activity_Milestone__c.AIM_De_activate_Key_Activity__c">apttusmetadata!$AA$2</definedName>
    <definedName name="AIM_Outcome_Disaggregation__c.AIM_Baseline_Year__c">apttusmetadata!$AO$2:$AO$25</definedName>
    <definedName name="AIM_Outcome_Indicator__c.AIM_Baseline_Year__c">apttusmetadata!$AM$2:$AM$25</definedName>
    <definedName name="AIM_Outcome_Indicator__c.AIM_Deactivate_indicator__c">apttusmetadata!$AN$2</definedName>
    <definedName name="AIM_Outcome_Indicator_Targets_Result__c.AIM_Mark_if_target_is_TBD__c">apttusmetadata!$AQ$2</definedName>
    <definedName name="AIM_Outcome_Indicator_Targets_Result__c.AIM_Year_of_Target__c">apttusmetadata!$AP$2:$AP$25</definedName>
    <definedName name="Country">IF('Overview - Section A'!$AN$5="Funding Request",IF('Reference Records'!$B$157&lt;&gt;"",'Reference Records'!$B$157,OFFSET('Reference Records'!$A$170,1,0,MATCH(" ",'Reference Records'!$A$170:$A$171,-1)-1,1)),OFFSET('Reference Records'!$A$174,1,0,MATCH(" ",'Reference Records'!$A$174:$A$176,-1)-1,1))</definedName>
    <definedName name="Coverage_Module">OFFSET('Overview - Section A'!$E$92,1,0,MATCH(" ",'Overview - Section A'!$E$92:$E$115,-1)-1,1)</definedName>
    <definedName name="CoverageColumn">'Reference Records'!$A$28:$A$65</definedName>
    <definedName name="CoverageIndicator">OFFSET('Reference Records'!$E$28,1,0,MATCH("*",'Reference Records'!$E$28:$E$65,-1)-1,1)</definedName>
    <definedName name="CoverageStart">Coverage[Module]</definedName>
    <definedName name="_xlnm.Extract" localSheetId="10">'Account Role'!$C:$C</definedName>
    <definedName name="FundingRequestPR">IF('Overview - Section A'!$AN$5="Funding Request",IF('Reference Records'!$C$157&lt;&gt;"",OFFSET('Account Role'!$C$3,1,0,MATCH(" ",'Account Role'!$C$3:$C$10,-1)-1,1),OFFSET('Account Role'!$C$18,1,0,MATCH(" ",'Account Role'!$C$18:$C$22,-1)-1,1)),'Overview - Section A'!$AN$6)</definedName>
    <definedName name="ImpactIndicator">OFFSET('Reference Records'!$F$4,1,0,MATCH(" ",'Reference Records'!$F$4:$F$13,-1)-1,1)</definedName>
    <definedName name="Intervention_WPTM">OFFSET('Overview - Section A'!$W$119,1,0,MATCH("*",'Overview - Section A'!$W$119:$W$171,-1)-1,1)</definedName>
    <definedName name="KeyActivityColumn">'Overview - Section A'!$E$119:$E$171</definedName>
    <definedName name="KeyActivityStart">WPTM_Intervention[Modules]</definedName>
    <definedName name="List" localSheetId="4">'Coverage Indicators - Section D'!$C$10:$D$39</definedName>
    <definedName name="List">'Account Role'!$B$2:$B$15</definedName>
    <definedName name="ModuleColumn">Intervention[Module]</definedName>
    <definedName name="Modules">OFFSET('Overview - Section A'!$E$92,1,0,MATCH(" ",'Overview - Section A'!$E$92:$E$108,-1)-1,1)</definedName>
    <definedName name="ModuleStart">'Reference Records'!$A$84</definedName>
    <definedName name="OutcomeIndicator">OFFSET('Reference Records'!$F$16,1,0,MATCH(" ",'Reference Records'!$F$16:$F$25,-1)-1,1)</definedName>
    <definedName name="PICKLISTKEYVALUEPAIR">apttusmetadata!$Y$1:$Z$2</definedName>
    <definedName name="_xlnm.Print_Area" localSheetId="5">' Disaggregation - Section E'!$A$1:$V$601</definedName>
    <definedName name="_xlnm.Print_Area" localSheetId="4">'Coverage Indicators - Section D'!$A$1:$V$207</definedName>
    <definedName name="_xlnm.Print_Area" localSheetId="2">'Impact Indicators - Section B'!$A$1:$Q$126</definedName>
    <definedName name="_xlnm.Print_Area" localSheetId="3">'Outcome Indicators - Section C'!$A$1:$Q$30</definedName>
    <definedName name="_xlnm.Print_Area" localSheetId="0">'Overview - Section A'!$A$1:$AC$178</definedName>
    <definedName name="ResponsiblePR">IF('Overview - Section A'!$AN$5="Funding Request",OFFSET('Overview - Section A'!$M$30,1,0,MATCH(" ",'Overview - Section A'!$M$30:$M$31,-1)-1,1),OFFSET('Overview - Section A'!$E$25,1,0,MATCH(" ",'Overview - Section A'!$E$25:$E$27,-1)-1,1))</definedName>
    <definedName name="Subset">OFFSET('Coverage Indicators - Section D'!$AA$10,1,0,MATCH(" ",'Coverage Indicators - Section D'!$AA$10:$AA$39,-1)-1,1)</definedName>
    <definedName name="XAuthorInvalidPicklistData">apttusmetadata!$B$1</definedName>
  </definedNames>
  <calcPr calcId="124519" concurrentCalc="0"/>
  <extLst xmlns:x14="http://schemas.microsoft.com/office/spreadsheetml/2009/9/main">
    <ext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E51" i="10"/>
  <c r="E50"/>
  <c r="E49"/>
  <c r="E50" i="12"/>
  <c r="E49"/>
  <c r="E48"/>
  <c r="E171" i="5"/>
  <c r="E170"/>
  <c r="E169"/>
  <c r="E141"/>
  <c r="E140"/>
  <c r="E139"/>
  <c r="E122"/>
  <c r="E123"/>
  <c r="E121"/>
  <c r="F116"/>
  <c r="F117"/>
  <c r="F115"/>
  <c r="H11" i="10"/>
  <c r="H12"/>
  <c r="H13"/>
  <c r="H14"/>
  <c r="H15"/>
  <c r="J585" i="22"/>
  <c r="J584"/>
  <c r="J583"/>
  <c r="J582"/>
  <c r="J581"/>
  <c r="J580"/>
  <c r="J579"/>
  <c r="J578"/>
  <c r="J577"/>
  <c r="J576"/>
  <c r="J575"/>
  <c r="J574"/>
  <c r="J573"/>
  <c r="J572"/>
  <c r="J571"/>
  <c r="J570"/>
  <c r="J569"/>
  <c r="J568"/>
  <c r="J567"/>
  <c r="J566"/>
  <c r="J565"/>
  <c r="J564"/>
  <c r="J563"/>
  <c r="J562"/>
  <c r="J561"/>
  <c r="J560"/>
  <c r="J559"/>
  <c r="J558"/>
  <c r="J557"/>
  <c r="J556"/>
  <c r="J555"/>
  <c r="J554"/>
  <c r="J553"/>
  <c r="J552"/>
  <c r="J551"/>
  <c r="J550"/>
  <c r="J549"/>
  <c r="J548"/>
  <c r="J547"/>
  <c r="J546"/>
  <c r="J545"/>
  <c r="J544"/>
  <c r="J543"/>
  <c r="J542"/>
  <c r="J541"/>
  <c r="J540"/>
  <c r="J539"/>
  <c r="J538"/>
  <c r="J537"/>
  <c r="J536"/>
  <c r="J535"/>
  <c r="J534"/>
  <c r="J533"/>
  <c r="J532"/>
  <c r="J531"/>
  <c r="J530"/>
  <c r="J529"/>
  <c r="J528"/>
  <c r="J527"/>
  <c r="J526"/>
  <c r="J525"/>
  <c r="J524"/>
  <c r="J523"/>
  <c r="J522"/>
  <c r="J521"/>
  <c r="J520"/>
  <c r="J519"/>
  <c r="J518"/>
  <c r="J517"/>
  <c r="J516"/>
  <c r="J515"/>
  <c r="J514"/>
  <c r="J513"/>
  <c r="J512"/>
  <c r="J511"/>
  <c r="J510"/>
  <c r="J509"/>
  <c r="J508"/>
  <c r="J507"/>
  <c r="J506"/>
  <c r="J505"/>
  <c r="J504"/>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J412"/>
  <c r="J411"/>
  <c r="J410"/>
  <c r="J409"/>
  <c r="J408"/>
  <c r="J407"/>
  <c r="J406"/>
  <c r="J405"/>
  <c r="J404"/>
  <c r="J403"/>
  <c r="J402"/>
  <c r="J401"/>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J7"/>
  <c r="J6"/>
  <c r="J5"/>
  <c r="J4"/>
  <c r="F80" i="16"/>
  <c r="F79"/>
  <c r="F78"/>
  <c r="F77"/>
  <c r="F76"/>
  <c r="F75"/>
  <c r="F74"/>
  <c r="F73"/>
  <c r="F72"/>
  <c r="F71"/>
  <c r="E96" i="1"/>
  <c r="G96"/>
  <c r="F70" i="16"/>
  <c r="F69"/>
  <c r="E95" i="1"/>
  <c r="I95"/>
  <c r="C179" i="20"/>
  <c r="C180"/>
  <c r="C181"/>
  <c r="C182"/>
  <c r="D182"/>
  <c r="C175"/>
  <c r="D175"/>
  <c r="C171"/>
  <c r="C172"/>
  <c r="C173"/>
  <c r="C174"/>
  <c r="D174"/>
  <c r="C166"/>
  <c r="D166"/>
  <c r="C159"/>
  <c r="C160"/>
  <c r="C161"/>
  <c r="C162"/>
  <c r="C163"/>
  <c r="D163"/>
  <c r="D162"/>
  <c r="D159"/>
  <c r="C151"/>
  <c r="C152"/>
  <c r="C153"/>
  <c r="C154"/>
  <c r="C155"/>
  <c r="C156"/>
  <c r="C157"/>
  <c r="C158"/>
  <c r="D158"/>
  <c r="D154"/>
  <c r="C135"/>
  <c r="C136"/>
  <c r="C137"/>
  <c r="C138"/>
  <c r="C139"/>
  <c r="C140"/>
  <c r="C141"/>
  <c r="C142"/>
  <c r="C143"/>
  <c r="C144"/>
  <c r="C145"/>
  <c r="C146"/>
  <c r="C147"/>
  <c r="D147"/>
  <c r="D146"/>
  <c r="D143"/>
  <c r="D142"/>
  <c r="D139"/>
  <c r="D138"/>
  <c r="D135"/>
  <c r="C131"/>
  <c r="D131"/>
  <c r="C115"/>
  <c r="C116"/>
  <c r="C117"/>
  <c r="C118"/>
  <c r="D118"/>
  <c r="D115"/>
  <c r="C111"/>
  <c r="C112"/>
  <c r="C113"/>
  <c r="C114"/>
  <c r="D114"/>
  <c r="D111"/>
  <c r="C100"/>
  <c r="C101"/>
  <c r="C102"/>
  <c r="C103"/>
  <c r="D103"/>
  <c r="D102"/>
  <c r="C96"/>
  <c r="C97"/>
  <c r="C98"/>
  <c r="C99"/>
  <c r="D99"/>
  <c r="D98"/>
  <c r="C177"/>
  <c r="C178"/>
  <c r="D178"/>
  <c r="D177"/>
  <c r="C176"/>
  <c r="D176"/>
  <c r="C167"/>
  <c r="C168"/>
  <c r="C169"/>
  <c r="C170"/>
  <c r="D170"/>
  <c r="C164"/>
  <c r="C165"/>
  <c r="D165"/>
  <c r="C149"/>
  <c r="C150"/>
  <c r="D150"/>
  <c r="D149"/>
  <c r="C148"/>
  <c r="D148"/>
  <c r="C133"/>
  <c r="D133"/>
  <c r="C132"/>
  <c r="D132"/>
  <c r="C129"/>
  <c r="D129"/>
  <c r="C127"/>
  <c r="C128"/>
  <c r="D128"/>
  <c r="C125"/>
  <c r="D125"/>
  <c r="C123"/>
  <c r="C124"/>
  <c r="D124"/>
  <c r="C119"/>
  <c r="C120"/>
  <c r="C121"/>
  <c r="C122"/>
  <c r="D122"/>
  <c r="C106"/>
  <c r="D106"/>
  <c r="C104"/>
  <c r="C105"/>
  <c r="D105"/>
  <c r="C90"/>
  <c r="D90"/>
  <c r="C84"/>
  <c r="C85"/>
  <c r="C86"/>
  <c r="C87"/>
  <c r="D87"/>
  <c r="D86"/>
  <c r="D84"/>
  <c r="C82"/>
  <c r="D82"/>
  <c r="C78"/>
  <c r="D78"/>
  <c r="C69"/>
  <c r="C70"/>
  <c r="C71"/>
  <c r="C72"/>
  <c r="D72"/>
  <c r="D71"/>
  <c r="D70"/>
  <c r="C91"/>
  <c r="D91"/>
  <c r="C88"/>
  <c r="C89"/>
  <c r="D89"/>
  <c r="C83"/>
  <c r="D83"/>
  <c r="C80"/>
  <c r="C81"/>
  <c r="D81"/>
  <c r="C79"/>
  <c r="D79"/>
  <c r="C77"/>
  <c r="D77"/>
  <c r="C73"/>
  <c r="C74"/>
  <c r="C75"/>
  <c r="C76"/>
  <c r="D76"/>
  <c r="C67"/>
  <c r="C68"/>
  <c r="D68"/>
  <c r="C60"/>
  <c r="C61"/>
  <c r="C62"/>
  <c r="C63"/>
  <c r="C64"/>
  <c r="C65"/>
  <c r="C66"/>
  <c r="D66"/>
  <c r="C48"/>
  <c r="C49"/>
  <c r="C50"/>
  <c r="C51"/>
  <c r="C52"/>
  <c r="C53"/>
  <c r="C54"/>
  <c r="D54"/>
  <c r="D53"/>
  <c r="D52"/>
  <c r="D50"/>
  <c r="D49"/>
  <c r="D48"/>
  <c r="C44"/>
  <c r="C45"/>
  <c r="D45"/>
  <c r="D44"/>
  <c r="C36"/>
  <c r="C37"/>
  <c r="C38"/>
  <c r="C39"/>
  <c r="C40"/>
  <c r="D40"/>
  <c r="D36"/>
  <c r="C32"/>
  <c r="C33"/>
  <c r="D33"/>
  <c r="D32"/>
  <c r="C25"/>
  <c r="C26"/>
  <c r="C27"/>
  <c r="C28"/>
  <c r="C29"/>
  <c r="D29"/>
  <c r="D28"/>
  <c r="D25"/>
  <c r="C17"/>
  <c r="C18"/>
  <c r="C19"/>
  <c r="C20"/>
  <c r="C21"/>
  <c r="C22"/>
  <c r="C23"/>
  <c r="C24"/>
  <c r="D24"/>
  <c r="D20"/>
  <c r="C12"/>
  <c r="C13"/>
  <c r="D13"/>
  <c r="D12"/>
  <c r="C6"/>
  <c r="D6"/>
  <c r="C4"/>
  <c r="C5"/>
  <c r="D5"/>
  <c r="D4"/>
  <c r="C55"/>
  <c r="D55"/>
  <c r="C46"/>
  <c r="C47"/>
  <c r="D47"/>
  <c r="C41"/>
  <c r="C42"/>
  <c r="C43"/>
  <c r="D43"/>
  <c r="C34"/>
  <c r="C35"/>
  <c r="D35"/>
  <c r="C30"/>
  <c r="C31"/>
  <c r="D31"/>
  <c r="C15"/>
  <c r="C16"/>
  <c r="D16"/>
  <c r="D15"/>
  <c r="C14"/>
  <c r="D14"/>
  <c r="C10"/>
  <c r="C11"/>
  <c r="D11"/>
  <c r="C8"/>
  <c r="C9"/>
  <c r="D9"/>
  <c r="C7"/>
  <c r="D7"/>
  <c r="T43" i="1"/>
  <c r="T42"/>
  <c r="T41"/>
  <c r="L43"/>
  <c r="L42"/>
  <c r="L41"/>
  <c r="L40"/>
  <c r="L39"/>
  <c r="L38"/>
  <c r="K573" i="6"/>
  <c r="K572"/>
  <c r="K571"/>
  <c r="K570"/>
  <c r="K569"/>
  <c r="K568"/>
  <c r="K567"/>
  <c r="K566"/>
  <c r="K565"/>
  <c r="K564"/>
  <c r="K563"/>
  <c r="K562"/>
  <c r="K561"/>
  <c r="K560"/>
  <c r="K559"/>
  <c r="K558"/>
  <c r="K557"/>
  <c r="K556"/>
  <c r="K555"/>
  <c r="K554"/>
  <c r="K553"/>
  <c r="K552"/>
  <c r="K551"/>
  <c r="K550"/>
  <c r="K549"/>
  <c r="K54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97"/>
  <c r="K496"/>
  <c r="K495"/>
  <c r="K494"/>
  <c r="K493"/>
  <c r="K492"/>
  <c r="K491"/>
  <c r="K490"/>
  <c r="K489"/>
  <c r="K48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K437"/>
  <c r="K436"/>
  <c r="K435"/>
  <c r="K434"/>
  <c r="K433"/>
  <c r="K432"/>
  <c r="K431"/>
  <c r="K430"/>
  <c r="K429"/>
  <c r="K428"/>
  <c r="K427"/>
  <c r="K426"/>
  <c r="K425"/>
  <c r="K424"/>
  <c r="K423"/>
  <c r="K422"/>
  <c r="K421"/>
  <c r="K420"/>
  <c r="K419"/>
  <c r="K418"/>
  <c r="K417"/>
  <c r="K416"/>
  <c r="K415"/>
  <c r="K414"/>
  <c r="K413"/>
  <c r="K412"/>
  <c r="K411"/>
  <c r="K410"/>
  <c r="K409"/>
  <c r="K408"/>
  <c r="K407"/>
  <c r="K406"/>
  <c r="K405"/>
  <c r="K404"/>
  <c r="K403"/>
  <c r="K402"/>
  <c r="K401"/>
  <c r="K400"/>
  <c r="K399"/>
  <c r="K398"/>
  <c r="K397"/>
  <c r="K396"/>
  <c r="K395"/>
  <c r="K394"/>
  <c r="K393"/>
  <c r="K392"/>
  <c r="K391"/>
  <c r="K390"/>
  <c r="K389"/>
  <c r="K388"/>
  <c r="K387"/>
  <c r="K386"/>
  <c r="K385"/>
  <c r="K384"/>
  <c r="K383"/>
  <c r="K382"/>
  <c r="K381"/>
  <c r="K380"/>
  <c r="K379"/>
  <c r="K378"/>
  <c r="K377"/>
  <c r="K376"/>
  <c r="K375"/>
  <c r="K374"/>
  <c r="K373"/>
  <c r="K372"/>
  <c r="K371"/>
  <c r="K370"/>
  <c r="K369"/>
  <c r="K368"/>
  <c r="K367"/>
  <c r="K366"/>
  <c r="K365"/>
  <c r="K364"/>
  <c r="K363"/>
  <c r="K362"/>
  <c r="K361"/>
  <c r="K360"/>
  <c r="K359"/>
  <c r="K358"/>
  <c r="K357"/>
  <c r="K356"/>
  <c r="K355"/>
  <c r="K354"/>
  <c r="K353"/>
  <c r="K352"/>
  <c r="K351"/>
  <c r="K350"/>
  <c r="K349"/>
  <c r="K348"/>
  <c r="K347"/>
  <c r="K346"/>
  <c r="K345"/>
  <c r="K344"/>
  <c r="K343"/>
  <c r="K342"/>
  <c r="K341"/>
  <c r="K340"/>
  <c r="K339"/>
  <c r="K338"/>
  <c r="K337"/>
  <c r="K336"/>
  <c r="K335"/>
  <c r="K334"/>
  <c r="K333"/>
  <c r="K332"/>
  <c r="K331"/>
  <c r="K330"/>
  <c r="K329"/>
  <c r="K328"/>
  <c r="K327"/>
  <c r="K326"/>
  <c r="K325"/>
  <c r="K324"/>
  <c r="K323"/>
  <c r="K322"/>
  <c r="K321"/>
  <c r="K320"/>
  <c r="K319"/>
  <c r="K318"/>
  <c r="K317"/>
  <c r="K316"/>
  <c r="K315"/>
  <c r="K314"/>
  <c r="K313"/>
  <c r="K312"/>
  <c r="K311"/>
  <c r="K310"/>
  <c r="K309"/>
  <c r="K308"/>
  <c r="K307"/>
  <c r="K306"/>
  <c r="K305"/>
  <c r="K304"/>
  <c r="K303"/>
  <c r="K302"/>
  <c r="K301"/>
  <c r="K300"/>
  <c r="K299"/>
  <c r="K298"/>
  <c r="K297"/>
  <c r="K296"/>
  <c r="K295"/>
  <c r="K294"/>
  <c r="K293"/>
  <c r="K292"/>
  <c r="K291"/>
  <c r="K290"/>
  <c r="K289"/>
  <c r="K288"/>
  <c r="K287"/>
  <c r="K286"/>
  <c r="K285"/>
  <c r="K284"/>
  <c r="K283"/>
  <c r="K282"/>
  <c r="K281"/>
  <c r="K280"/>
  <c r="K279"/>
  <c r="K278"/>
  <c r="K277"/>
  <c r="K276"/>
  <c r="K275"/>
  <c r="K274"/>
  <c r="K273"/>
  <c r="K272"/>
  <c r="K271"/>
  <c r="K270"/>
  <c r="K269"/>
  <c r="K268"/>
  <c r="K267"/>
  <c r="K266"/>
  <c r="K265"/>
  <c r="K264"/>
  <c r="K263"/>
  <c r="K262"/>
  <c r="K261"/>
  <c r="K260"/>
  <c r="K259"/>
  <c r="K258"/>
  <c r="K257"/>
  <c r="K256"/>
  <c r="K255"/>
  <c r="K254"/>
  <c r="K253"/>
  <c r="K252"/>
  <c r="K251"/>
  <c r="K250"/>
  <c r="K249"/>
  <c r="K248"/>
  <c r="K247"/>
  <c r="K246"/>
  <c r="K245"/>
  <c r="K244"/>
  <c r="K243"/>
  <c r="K242"/>
  <c r="K241"/>
  <c r="K240"/>
  <c r="K239"/>
  <c r="K238"/>
  <c r="K237"/>
  <c r="K236"/>
  <c r="K235"/>
  <c r="K234"/>
  <c r="K233"/>
  <c r="K232"/>
  <c r="K231"/>
  <c r="K230"/>
  <c r="K229"/>
  <c r="K228"/>
  <c r="K227"/>
  <c r="K226"/>
  <c r="K225"/>
  <c r="K224"/>
  <c r="K223"/>
  <c r="K222"/>
  <c r="K221"/>
  <c r="K220"/>
  <c r="K219"/>
  <c r="K218"/>
  <c r="K217"/>
  <c r="K216"/>
  <c r="K215"/>
  <c r="K214"/>
  <c r="K213"/>
  <c r="K212"/>
  <c r="K211"/>
  <c r="K210"/>
  <c r="K209"/>
  <c r="K208"/>
  <c r="K207"/>
  <c r="K206"/>
  <c r="K205"/>
  <c r="K204"/>
  <c r="K203"/>
  <c r="K202"/>
  <c r="K201"/>
  <c r="K200"/>
  <c r="K199"/>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40"/>
  <c r="K139"/>
  <c r="K138"/>
  <c r="K137"/>
  <c r="K136"/>
  <c r="K135"/>
  <c r="K134"/>
  <c r="K133"/>
  <c r="K132"/>
  <c r="K131"/>
  <c r="K130"/>
  <c r="K129"/>
  <c r="K128"/>
  <c r="K127"/>
  <c r="K126"/>
  <c r="K125"/>
  <c r="K124"/>
  <c r="K123"/>
  <c r="K122"/>
  <c r="K121"/>
  <c r="K120"/>
  <c r="K119"/>
  <c r="K118"/>
  <c r="K117"/>
  <c r="K116"/>
  <c r="K115"/>
  <c r="K114"/>
  <c r="K113"/>
  <c r="K112"/>
  <c r="K111"/>
  <c r="K110"/>
  <c r="K109"/>
  <c r="K108"/>
  <c r="K107"/>
  <c r="K106"/>
  <c r="K105"/>
  <c r="K104"/>
  <c r="K103"/>
  <c r="K102"/>
  <c r="K101"/>
  <c r="K100"/>
  <c r="K99"/>
  <c r="K98"/>
  <c r="K97"/>
  <c r="K96"/>
  <c r="K95"/>
  <c r="K94"/>
  <c r="J573"/>
  <c r="J572"/>
  <c r="J571"/>
  <c r="J570"/>
  <c r="J569"/>
  <c r="J568"/>
  <c r="J567"/>
  <c r="J566"/>
  <c r="J565"/>
  <c r="J564"/>
  <c r="J563"/>
  <c r="J562"/>
  <c r="J561"/>
  <c r="J560"/>
  <c r="J559"/>
  <c r="J558"/>
  <c r="J557"/>
  <c r="J556"/>
  <c r="J555"/>
  <c r="J554"/>
  <c r="J553"/>
  <c r="J552"/>
  <c r="J551"/>
  <c r="J550"/>
  <c r="J549"/>
  <c r="J548"/>
  <c r="J547"/>
  <c r="J546"/>
  <c r="J545"/>
  <c r="J544"/>
  <c r="J543"/>
  <c r="J542"/>
  <c r="J541"/>
  <c r="J540"/>
  <c r="J539"/>
  <c r="J538"/>
  <c r="J537"/>
  <c r="J536"/>
  <c r="J535"/>
  <c r="J534"/>
  <c r="J533"/>
  <c r="J532"/>
  <c r="J531"/>
  <c r="J530"/>
  <c r="J529"/>
  <c r="J528"/>
  <c r="J527"/>
  <c r="J526"/>
  <c r="J525"/>
  <c r="J524"/>
  <c r="J523"/>
  <c r="J522"/>
  <c r="J521"/>
  <c r="J520"/>
  <c r="J519"/>
  <c r="J518"/>
  <c r="J517"/>
  <c r="J516"/>
  <c r="J515"/>
  <c r="J514"/>
  <c r="J513"/>
  <c r="J512"/>
  <c r="J511"/>
  <c r="J510"/>
  <c r="J509"/>
  <c r="J508"/>
  <c r="J507"/>
  <c r="J506"/>
  <c r="J505"/>
  <c r="J504"/>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J412"/>
  <c r="J411"/>
  <c r="J410"/>
  <c r="J409"/>
  <c r="J408"/>
  <c r="J407"/>
  <c r="J406"/>
  <c r="J405"/>
  <c r="J404"/>
  <c r="J403"/>
  <c r="J402"/>
  <c r="J401"/>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9"/>
  <c r="J158"/>
  <c r="J157"/>
  <c r="J156"/>
  <c r="J155"/>
  <c r="J154"/>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 r="J100"/>
  <c r="J99"/>
  <c r="J98"/>
  <c r="J97"/>
  <c r="J96"/>
  <c r="J95"/>
  <c r="J94"/>
  <c r="I573"/>
  <c r="I572"/>
  <c r="I571"/>
  <c r="I570"/>
  <c r="I569"/>
  <c r="I568"/>
  <c r="I567"/>
  <c r="I566"/>
  <c r="I565"/>
  <c r="I564"/>
  <c r="I563"/>
  <c r="I562"/>
  <c r="I561"/>
  <c r="I560"/>
  <c r="I559"/>
  <c r="I558"/>
  <c r="I557"/>
  <c r="I556"/>
  <c r="I555"/>
  <c r="I554"/>
  <c r="I553"/>
  <c r="I552"/>
  <c r="I551"/>
  <c r="I550"/>
  <c r="I549"/>
  <c r="I548"/>
  <c r="I547"/>
  <c r="I546"/>
  <c r="I545"/>
  <c r="I544"/>
  <c r="I543"/>
  <c r="I542"/>
  <c r="I541"/>
  <c r="I540"/>
  <c r="I539"/>
  <c r="I538"/>
  <c r="I537"/>
  <c r="I536"/>
  <c r="I535"/>
  <c r="I534"/>
  <c r="I533"/>
  <c r="I532"/>
  <c r="I531"/>
  <c r="I530"/>
  <c r="I529"/>
  <c r="I528"/>
  <c r="I527"/>
  <c r="I526"/>
  <c r="I525"/>
  <c r="I524"/>
  <c r="I523"/>
  <c r="I522"/>
  <c r="I521"/>
  <c r="I520"/>
  <c r="I519"/>
  <c r="I518"/>
  <c r="I517"/>
  <c r="I516"/>
  <c r="I515"/>
  <c r="I514"/>
  <c r="I513"/>
  <c r="I512"/>
  <c r="I511"/>
  <c r="I510"/>
  <c r="I509"/>
  <c r="I508"/>
  <c r="I507"/>
  <c r="I506"/>
  <c r="I505"/>
  <c r="I504"/>
  <c r="I503"/>
  <c r="I502"/>
  <c r="I501"/>
  <c r="I500"/>
  <c r="I499"/>
  <c r="I498"/>
  <c r="I497"/>
  <c r="I496"/>
  <c r="I495"/>
  <c r="I494"/>
  <c r="I493"/>
  <c r="I492"/>
  <c r="I491"/>
  <c r="I490"/>
  <c r="I489"/>
  <c r="I488"/>
  <c r="I487"/>
  <c r="I486"/>
  <c r="I485"/>
  <c r="I484"/>
  <c r="I483"/>
  <c r="I482"/>
  <c r="I481"/>
  <c r="I480"/>
  <c r="I479"/>
  <c r="I478"/>
  <c r="I477"/>
  <c r="I476"/>
  <c r="I475"/>
  <c r="I474"/>
  <c r="I473"/>
  <c r="I472"/>
  <c r="I471"/>
  <c r="I470"/>
  <c r="I469"/>
  <c r="I468"/>
  <c r="I467"/>
  <c r="I466"/>
  <c r="I465"/>
  <c r="I464"/>
  <c r="I463"/>
  <c r="I462"/>
  <c r="I461"/>
  <c r="I460"/>
  <c r="I459"/>
  <c r="I458"/>
  <c r="I457"/>
  <c r="I456"/>
  <c r="I455"/>
  <c r="I454"/>
  <c r="I453"/>
  <c r="I452"/>
  <c r="I451"/>
  <c r="I450"/>
  <c r="I449"/>
  <c r="I448"/>
  <c r="I447"/>
  <c r="I446"/>
  <c r="I445"/>
  <c r="I444"/>
  <c r="I443"/>
  <c r="I442"/>
  <c r="I441"/>
  <c r="I440"/>
  <c r="I439"/>
  <c r="I438"/>
  <c r="I437"/>
  <c r="I436"/>
  <c r="I435"/>
  <c r="I434"/>
  <c r="I433"/>
  <c r="I432"/>
  <c r="I431"/>
  <c r="I430"/>
  <c r="I429"/>
  <c r="I428"/>
  <c r="I427"/>
  <c r="I426"/>
  <c r="I425"/>
  <c r="I424"/>
  <c r="I423"/>
  <c r="I422"/>
  <c r="I421"/>
  <c r="I420"/>
  <c r="I419"/>
  <c r="I418"/>
  <c r="I417"/>
  <c r="I416"/>
  <c r="I415"/>
  <c r="I414"/>
  <c r="I413"/>
  <c r="I412"/>
  <c r="I411"/>
  <c r="I410"/>
  <c r="I409"/>
  <c r="I408"/>
  <c r="I407"/>
  <c r="I406"/>
  <c r="I405"/>
  <c r="I404"/>
  <c r="I403"/>
  <c r="I402"/>
  <c r="I401"/>
  <c r="I400"/>
  <c r="I399"/>
  <c r="I398"/>
  <c r="I397"/>
  <c r="I396"/>
  <c r="I395"/>
  <c r="I394"/>
  <c r="I393"/>
  <c r="I392"/>
  <c r="I391"/>
  <c r="I390"/>
  <c r="I389"/>
  <c r="I388"/>
  <c r="I387"/>
  <c r="I386"/>
  <c r="I385"/>
  <c r="I384"/>
  <c r="I383"/>
  <c r="I382"/>
  <c r="I381"/>
  <c r="I380"/>
  <c r="I379"/>
  <c r="I378"/>
  <c r="I377"/>
  <c r="I376"/>
  <c r="I375"/>
  <c r="I374"/>
  <c r="I373"/>
  <c r="I372"/>
  <c r="I371"/>
  <c r="I370"/>
  <c r="I369"/>
  <c r="I368"/>
  <c r="I367"/>
  <c r="I366"/>
  <c r="I365"/>
  <c r="I364"/>
  <c r="I363"/>
  <c r="I362"/>
  <c r="I361"/>
  <c r="I360"/>
  <c r="I359"/>
  <c r="I358"/>
  <c r="I357"/>
  <c r="I356"/>
  <c r="I355"/>
  <c r="I354"/>
  <c r="I353"/>
  <c r="I352"/>
  <c r="I351"/>
  <c r="I350"/>
  <c r="I349"/>
  <c r="I348"/>
  <c r="I347"/>
  <c r="I346"/>
  <c r="I345"/>
  <c r="I344"/>
  <c r="I343"/>
  <c r="I342"/>
  <c r="I341"/>
  <c r="I340"/>
  <c r="I339"/>
  <c r="I338"/>
  <c r="I337"/>
  <c r="I336"/>
  <c r="I335"/>
  <c r="I334"/>
  <c r="I333"/>
  <c r="I332"/>
  <c r="I331"/>
  <c r="I330"/>
  <c r="I329"/>
  <c r="I328"/>
  <c r="I327"/>
  <c r="I326"/>
  <c r="I325"/>
  <c r="I324"/>
  <c r="I323"/>
  <c r="I322"/>
  <c r="I321"/>
  <c r="I320"/>
  <c r="I319"/>
  <c r="I318"/>
  <c r="I317"/>
  <c r="I316"/>
  <c r="I315"/>
  <c r="I314"/>
  <c r="I313"/>
  <c r="I312"/>
  <c r="I311"/>
  <c r="I310"/>
  <c r="I309"/>
  <c r="I308"/>
  <c r="I307"/>
  <c r="I306"/>
  <c r="I305"/>
  <c r="I304"/>
  <c r="I303"/>
  <c r="I302"/>
  <c r="I301"/>
  <c r="I300"/>
  <c r="I299"/>
  <c r="I298"/>
  <c r="I297"/>
  <c r="I296"/>
  <c r="I295"/>
  <c r="I294"/>
  <c r="I293"/>
  <c r="I292"/>
  <c r="I291"/>
  <c r="I290"/>
  <c r="I289"/>
  <c r="I288"/>
  <c r="I287"/>
  <c r="I286"/>
  <c r="I285"/>
  <c r="I284"/>
  <c r="I283"/>
  <c r="I282"/>
  <c r="I281"/>
  <c r="I280"/>
  <c r="I279"/>
  <c r="I278"/>
  <c r="I277"/>
  <c r="I276"/>
  <c r="I275"/>
  <c r="I274"/>
  <c r="I273"/>
  <c r="I272"/>
  <c r="I271"/>
  <c r="I270"/>
  <c r="I269"/>
  <c r="I268"/>
  <c r="I267"/>
  <c r="I266"/>
  <c r="I265"/>
  <c r="I264"/>
  <c r="I263"/>
  <c r="I262"/>
  <c r="I261"/>
  <c r="I260"/>
  <c r="I259"/>
  <c r="I258"/>
  <c r="I257"/>
  <c r="I256"/>
  <c r="I255"/>
  <c r="I254"/>
  <c r="I253"/>
  <c r="I252"/>
  <c r="I251"/>
  <c r="I250"/>
  <c r="I249"/>
  <c r="I248"/>
  <c r="I247"/>
  <c r="I246"/>
  <c r="I245"/>
  <c r="I244"/>
  <c r="I243"/>
  <c r="I242"/>
  <c r="I241"/>
  <c r="I240"/>
  <c r="I239"/>
  <c r="I238"/>
  <c r="I237"/>
  <c r="I236"/>
  <c r="I235"/>
  <c r="I234"/>
  <c r="I233"/>
  <c r="I232"/>
  <c r="I231"/>
  <c r="I230"/>
  <c r="I229"/>
  <c r="I228"/>
  <c r="I227"/>
  <c r="I226"/>
  <c r="I225"/>
  <c r="I224"/>
  <c r="I223"/>
  <c r="I222"/>
  <c r="I221"/>
  <c r="I220"/>
  <c r="I219"/>
  <c r="I218"/>
  <c r="I217"/>
  <c r="I216"/>
  <c r="I215"/>
  <c r="I214"/>
  <c r="I213"/>
  <c r="I212"/>
  <c r="I211"/>
  <c r="I210"/>
  <c r="I209"/>
  <c r="I208"/>
  <c r="I207"/>
  <c r="I206"/>
  <c r="I205"/>
  <c r="I204"/>
  <c r="I203"/>
  <c r="I202"/>
  <c r="I201"/>
  <c r="I200"/>
  <c r="I199"/>
  <c r="I198"/>
  <c r="I197"/>
  <c r="I196"/>
  <c r="I195"/>
  <c r="I194"/>
  <c r="I193"/>
  <c r="I192"/>
  <c r="I191"/>
  <c r="I190"/>
  <c r="I189"/>
  <c r="I188"/>
  <c r="I187"/>
  <c r="I186"/>
  <c r="I185"/>
  <c r="I184"/>
  <c r="I183"/>
  <c r="I182"/>
  <c r="I181"/>
  <c r="I180"/>
  <c r="I179"/>
  <c r="I178"/>
  <c r="I177"/>
  <c r="I176"/>
  <c r="I175"/>
  <c r="I174"/>
  <c r="I173"/>
  <c r="I172"/>
  <c r="I171"/>
  <c r="I170"/>
  <c r="I169"/>
  <c r="I168"/>
  <c r="I167"/>
  <c r="I166"/>
  <c r="I165"/>
  <c r="I164"/>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F573"/>
  <c r="F572"/>
  <c r="F571"/>
  <c r="F570"/>
  <c r="F569"/>
  <c r="F568"/>
  <c r="F567"/>
  <c r="F566"/>
  <c r="F565"/>
  <c r="F564"/>
  <c r="F563"/>
  <c r="F562"/>
  <c r="F561"/>
  <c r="F560"/>
  <c r="F559"/>
  <c r="F558"/>
  <c r="F557"/>
  <c r="F556"/>
  <c r="F555"/>
  <c r="F554"/>
  <c r="F553"/>
  <c r="F552"/>
  <c r="F551"/>
  <c r="F550"/>
  <c r="F549"/>
  <c r="F548"/>
  <c r="F547"/>
  <c r="F546"/>
  <c r="F545"/>
  <c r="F544"/>
  <c r="F543"/>
  <c r="F542"/>
  <c r="F541"/>
  <c r="F540"/>
  <c r="F539"/>
  <c r="F538"/>
  <c r="F537"/>
  <c r="F536"/>
  <c r="F535"/>
  <c r="F534"/>
  <c r="F533"/>
  <c r="F532"/>
  <c r="F531"/>
  <c r="F530"/>
  <c r="F529"/>
  <c r="F528"/>
  <c r="F527"/>
  <c r="F526"/>
  <c r="F525"/>
  <c r="F524"/>
  <c r="F523"/>
  <c r="F522"/>
  <c r="F521"/>
  <c r="F520"/>
  <c r="F519"/>
  <c r="F518"/>
  <c r="F517"/>
  <c r="F516"/>
  <c r="F515"/>
  <c r="F514"/>
  <c r="F513"/>
  <c r="F512"/>
  <c r="F511"/>
  <c r="F510"/>
  <c r="F509"/>
  <c r="F508"/>
  <c r="F507"/>
  <c r="F506"/>
  <c r="F505"/>
  <c r="F504"/>
  <c r="F503"/>
  <c r="F502"/>
  <c r="F501"/>
  <c r="F500"/>
  <c r="F499"/>
  <c r="F498"/>
  <c r="F497"/>
  <c r="F496"/>
  <c r="F495"/>
  <c r="F494"/>
  <c r="F493"/>
  <c r="F492"/>
  <c r="F491"/>
  <c r="F490"/>
  <c r="F489"/>
  <c r="F488"/>
  <c r="F487"/>
  <c r="F486"/>
  <c r="F485"/>
  <c r="F484"/>
  <c r="F483"/>
  <c r="F482"/>
  <c r="F481"/>
  <c r="F480"/>
  <c r="F479"/>
  <c r="F478"/>
  <c r="F477"/>
  <c r="F476"/>
  <c r="F475"/>
  <c r="F474"/>
  <c r="F473"/>
  <c r="F472"/>
  <c r="F471"/>
  <c r="F470"/>
  <c r="F469"/>
  <c r="F468"/>
  <c r="F467"/>
  <c r="F466"/>
  <c r="F465"/>
  <c r="F464"/>
  <c r="F463"/>
  <c r="F462"/>
  <c r="F461"/>
  <c r="F460"/>
  <c r="F459"/>
  <c r="F458"/>
  <c r="F457"/>
  <c r="F456"/>
  <c r="F455"/>
  <c r="F454"/>
  <c r="F453"/>
  <c r="F452"/>
  <c r="F451"/>
  <c r="F450"/>
  <c r="F449"/>
  <c r="F448"/>
  <c r="F447"/>
  <c r="F446"/>
  <c r="F445"/>
  <c r="F444"/>
  <c r="F443"/>
  <c r="F442"/>
  <c r="F441"/>
  <c r="F440"/>
  <c r="F439"/>
  <c r="F438"/>
  <c r="F437"/>
  <c r="F436"/>
  <c r="F435"/>
  <c r="F434"/>
  <c r="F433"/>
  <c r="F432"/>
  <c r="F431"/>
  <c r="F430"/>
  <c r="F429"/>
  <c r="F428"/>
  <c r="F427"/>
  <c r="F426"/>
  <c r="F425"/>
  <c r="F424"/>
  <c r="F423"/>
  <c r="F422"/>
  <c r="F421"/>
  <c r="F420"/>
  <c r="F419"/>
  <c r="F418"/>
  <c r="F417"/>
  <c r="F416"/>
  <c r="F415"/>
  <c r="F414"/>
  <c r="F413"/>
  <c r="F412"/>
  <c r="F411"/>
  <c r="F410"/>
  <c r="F409"/>
  <c r="F408"/>
  <c r="F407"/>
  <c r="F406"/>
  <c r="F405"/>
  <c r="F404"/>
  <c r="F403"/>
  <c r="F402"/>
  <c r="F401"/>
  <c r="F400"/>
  <c r="F399"/>
  <c r="F398"/>
  <c r="F397"/>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1"/>
  <c r="F260"/>
  <c r="F259"/>
  <c r="F258"/>
  <c r="F257"/>
  <c r="F256"/>
  <c r="F255"/>
  <c r="F254"/>
  <c r="F253"/>
  <c r="F252"/>
  <c r="F251"/>
  <c r="F250"/>
  <c r="F249"/>
  <c r="F248"/>
  <c r="F247"/>
  <c r="F246"/>
  <c r="F245"/>
  <c r="F244"/>
  <c r="F243"/>
  <c r="F242"/>
  <c r="F241"/>
  <c r="F240"/>
  <c r="F239"/>
  <c r="F238"/>
  <c r="F237"/>
  <c r="F236"/>
  <c r="F235"/>
  <c r="F234"/>
  <c r="F233"/>
  <c r="F232"/>
  <c r="F231"/>
  <c r="F230"/>
  <c r="F229"/>
  <c r="F228"/>
  <c r="F227"/>
  <c r="F226"/>
  <c r="F225"/>
  <c r="F224"/>
  <c r="F223"/>
  <c r="F222"/>
  <c r="F221"/>
  <c r="F220"/>
  <c r="F219"/>
  <c r="F218"/>
  <c r="F217"/>
  <c r="F216"/>
  <c r="F215"/>
  <c r="F214"/>
  <c r="F213"/>
  <c r="F212"/>
  <c r="F211"/>
  <c r="F210"/>
  <c r="F209"/>
  <c r="F208"/>
  <c r="F207"/>
  <c r="F206"/>
  <c r="F205"/>
  <c r="F204"/>
  <c r="F203"/>
  <c r="F202"/>
  <c r="F201"/>
  <c r="F200"/>
  <c r="F199"/>
  <c r="F198"/>
  <c r="F197"/>
  <c r="F196"/>
  <c r="F195"/>
  <c r="F194"/>
  <c r="F193"/>
  <c r="F192"/>
  <c r="F191"/>
  <c r="F190"/>
  <c r="F189"/>
  <c r="F188"/>
  <c r="F187"/>
  <c r="F186"/>
  <c r="F185"/>
  <c r="F184"/>
  <c r="F183"/>
  <c r="F182"/>
  <c r="F181"/>
  <c r="F180"/>
  <c r="F179"/>
  <c r="F178"/>
  <c r="F177"/>
  <c r="F176"/>
  <c r="F175"/>
  <c r="F174"/>
  <c r="F173"/>
  <c r="F172"/>
  <c r="F171"/>
  <c r="F170"/>
  <c r="F169"/>
  <c r="F168"/>
  <c r="F167"/>
  <c r="F166"/>
  <c r="F165"/>
  <c r="F164"/>
  <c r="F163"/>
  <c r="F162"/>
  <c r="F161"/>
  <c r="F160"/>
  <c r="F159"/>
  <c r="F158"/>
  <c r="F157"/>
  <c r="F156"/>
  <c r="F155"/>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B573"/>
  <c r="B572"/>
  <c r="B571"/>
  <c r="B570"/>
  <c r="B569"/>
  <c r="B568"/>
  <c r="B567"/>
  <c r="B566"/>
  <c r="B565"/>
  <c r="B564"/>
  <c r="B563"/>
  <c r="B562"/>
  <c r="B561"/>
  <c r="B560"/>
  <c r="B559"/>
  <c r="B558"/>
  <c r="B557"/>
  <c r="B556"/>
  <c r="B555"/>
  <c r="B554"/>
  <c r="B553"/>
  <c r="B552"/>
  <c r="B551"/>
  <c r="B550"/>
  <c r="B549"/>
  <c r="B548"/>
  <c r="B547"/>
  <c r="B546"/>
  <c r="B545"/>
  <c r="B544"/>
  <c r="B543"/>
  <c r="B542"/>
  <c r="B541"/>
  <c r="B540"/>
  <c r="B539"/>
  <c r="B538"/>
  <c r="B537"/>
  <c r="B536"/>
  <c r="B535"/>
  <c r="B534"/>
  <c r="B533"/>
  <c r="B532"/>
  <c r="B531"/>
  <c r="B530"/>
  <c r="B529"/>
  <c r="B528"/>
  <c r="B527"/>
  <c r="B526"/>
  <c r="B525"/>
  <c r="B524"/>
  <c r="B523"/>
  <c r="B522"/>
  <c r="B521"/>
  <c r="B520"/>
  <c r="B519"/>
  <c r="B518"/>
  <c r="B517"/>
  <c r="B516"/>
  <c r="B515"/>
  <c r="B514"/>
  <c r="B513"/>
  <c r="B512"/>
  <c r="B511"/>
  <c r="B510"/>
  <c r="B509"/>
  <c r="B508"/>
  <c r="B507"/>
  <c r="B506"/>
  <c r="B505"/>
  <c r="B504"/>
  <c r="B503"/>
  <c r="B502"/>
  <c r="B501"/>
  <c r="B500"/>
  <c r="B499"/>
  <c r="B498"/>
  <c r="B497"/>
  <c r="B496"/>
  <c r="B495"/>
  <c r="B494"/>
  <c r="B493"/>
  <c r="B492"/>
  <c r="B491"/>
  <c r="B490"/>
  <c r="B489"/>
  <c r="B488"/>
  <c r="B487"/>
  <c r="B486"/>
  <c r="B485"/>
  <c r="B484"/>
  <c r="B483"/>
  <c r="B482"/>
  <c r="B481"/>
  <c r="B480"/>
  <c r="B479"/>
  <c r="B478"/>
  <c r="B477"/>
  <c r="B476"/>
  <c r="B475"/>
  <c r="B474"/>
  <c r="B473"/>
  <c r="B472"/>
  <c r="B471"/>
  <c r="B470"/>
  <c r="B469"/>
  <c r="B468"/>
  <c r="B467"/>
  <c r="B466"/>
  <c r="B465"/>
  <c r="B464"/>
  <c r="B463"/>
  <c r="B462"/>
  <c r="B461"/>
  <c r="B460"/>
  <c r="B459"/>
  <c r="B458"/>
  <c r="B457"/>
  <c r="B456"/>
  <c r="B455"/>
  <c r="B454"/>
  <c r="B453"/>
  <c r="B452"/>
  <c r="B451"/>
  <c r="B450"/>
  <c r="B449"/>
  <c r="B448"/>
  <c r="B447"/>
  <c r="B446"/>
  <c r="B445"/>
  <c r="B444"/>
  <c r="B443"/>
  <c r="B442"/>
  <c r="B441"/>
  <c r="B440"/>
  <c r="B439"/>
  <c r="B438"/>
  <c r="B437"/>
  <c r="B436"/>
  <c r="B435"/>
  <c r="B434"/>
  <c r="B433"/>
  <c r="B432"/>
  <c r="B431"/>
  <c r="B430"/>
  <c r="B429"/>
  <c r="B428"/>
  <c r="B427"/>
  <c r="B426"/>
  <c r="B425"/>
  <c r="B424"/>
  <c r="B423"/>
  <c r="B422"/>
  <c r="B421"/>
  <c r="B420"/>
  <c r="B419"/>
  <c r="B418"/>
  <c r="B417"/>
  <c r="B416"/>
  <c r="B415"/>
  <c r="B414"/>
  <c r="B413"/>
  <c r="B412"/>
  <c r="B411"/>
  <c r="B410"/>
  <c r="B409"/>
  <c r="B408"/>
  <c r="B407"/>
  <c r="B406"/>
  <c r="B405"/>
  <c r="B404"/>
  <c r="B403"/>
  <c r="B402"/>
  <c r="B401"/>
  <c r="B400"/>
  <c r="B399"/>
  <c r="B398"/>
  <c r="B397"/>
  <c r="B396"/>
  <c r="B395"/>
  <c r="B394"/>
  <c r="B393"/>
  <c r="B392"/>
  <c r="B391"/>
  <c r="B390"/>
  <c r="B389"/>
  <c r="B388"/>
  <c r="B387"/>
  <c r="B386"/>
  <c r="B385"/>
  <c r="B384"/>
  <c r="B383"/>
  <c r="B382"/>
  <c r="B381"/>
  <c r="B380"/>
  <c r="B379"/>
  <c r="B378"/>
  <c r="B377"/>
  <c r="B376"/>
  <c r="B375"/>
  <c r="B374"/>
  <c r="B373"/>
  <c r="B372"/>
  <c r="B371"/>
  <c r="B370"/>
  <c r="B369"/>
  <c r="B368"/>
  <c r="B367"/>
  <c r="B366"/>
  <c r="B365"/>
  <c r="B364"/>
  <c r="B363"/>
  <c r="B362"/>
  <c r="B361"/>
  <c r="B360"/>
  <c r="B359"/>
  <c r="B358"/>
  <c r="B357"/>
  <c r="B356"/>
  <c r="B355"/>
  <c r="B354"/>
  <c r="B353"/>
  <c r="B352"/>
  <c r="B351"/>
  <c r="B350"/>
  <c r="B349"/>
  <c r="B348"/>
  <c r="B347"/>
  <c r="B346"/>
  <c r="B345"/>
  <c r="B344"/>
  <c r="B343"/>
  <c r="B342"/>
  <c r="B341"/>
  <c r="B340"/>
  <c r="B339"/>
  <c r="B338"/>
  <c r="B337"/>
  <c r="B336"/>
  <c r="B335"/>
  <c r="B334"/>
  <c r="B333"/>
  <c r="B332"/>
  <c r="B331"/>
  <c r="B330"/>
  <c r="B329"/>
  <c r="B328"/>
  <c r="B327"/>
  <c r="B326"/>
  <c r="B325"/>
  <c r="B324"/>
  <c r="B323"/>
  <c r="B322"/>
  <c r="B321"/>
  <c r="B320"/>
  <c r="B319"/>
  <c r="B318"/>
  <c r="B317"/>
  <c r="B316"/>
  <c r="B315"/>
  <c r="B314"/>
  <c r="B313"/>
  <c r="B312"/>
  <c r="B311"/>
  <c r="B310"/>
  <c r="B309"/>
  <c r="B308"/>
  <c r="B307"/>
  <c r="B306"/>
  <c r="B305"/>
  <c r="B304"/>
  <c r="B303"/>
  <c r="B302"/>
  <c r="B301"/>
  <c r="B300"/>
  <c r="B299"/>
  <c r="B298"/>
  <c r="B297"/>
  <c r="B296"/>
  <c r="B295"/>
  <c r="B294"/>
  <c r="B293"/>
  <c r="B292"/>
  <c r="B291"/>
  <c r="B290"/>
  <c r="B289"/>
  <c r="B288"/>
  <c r="B287"/>
  <c r="B286"/>
  <c r="B285"/>
  <c r="B284"/>
  <c r="B283"/>
  <c r="B282"/>
  <c r="B281"/>
  <c r="B280"/>
  <c r="B279"/>
  <c r="B278"/>
  <c r="B277"/>
  <c r="B276"/>
  <c r="B275"/>
  <c r="B274"/>
  <c r="B273"/>
  <c r="B272"/>
  <c r="B271"/>
  <c r="B270"/>
  <c r="B269"/>
  <c r="B268"/>
  <c r="B267"/>
  <c r="B266"/>
  <c r="B265"/>
  <c r="B264"/>
  <c r="B263"/>
  <c r="B262"/>
  <c r="B261"/>
  <c r="B260"/>
  <c r="B259"/>
  <c r="B258"/>
  <c r="B257"/>
  <c r="B256"/>
  <c r="B255"/>
  <c r="B254"/>
  <c r="B253"/>
  <c r="B252"/>
  <c r="B251"/>
  <c r="B250"/>
  <c r="B249"/>
  <c r="B248"/>
  <c r="B247"/>
  <c r="B246"/>
  <c r="B245"/>
  <c r="B244"/>
  <c r="B243"/>
  <c r="B242"/>
  <c r="B241"/>
  <c r="B240"/>
  <c r="B239"/>
  <c r="B238"/>
  <c r="B237"/>
  <c r="B236"/>
  <c r="B235"/>
  <c r="B234"/>
  <c r="B233"/>
  <c r="B232"/>
  <c r="B231"/>
  <c r="B230"/>
  <c r="B229"/>
  <c r="B228"/>
  <c r="B227"/>
  <c r="B226"/>
  <c r="B225"/>
  <c r="B224"/>
  <c r="B223"/>
  <c r="B222"/>
  <c r="B221"/>
  <c r="B220"/>
  <c r="B219"/>
  <c r="B218"/>
  <c r="B217"/>
  <c r="B216"/>
  <c r="B215"/>
  <c r="B214"/>
  <c r="B213"/>
  <c r="B212"/>
  <c r="B211"/>
  <c r="B210"/>
  <c r="B209"/>
  <c r="B208"/>
  <c r="B207"/>
  <c r="B206"/>
  <c r="B205"/>
  <c r="B204"/>
  <c r="B203"/>
  <c r="B202"/>
  <c r="B201"/>
  <c r="B200"/>
  <c r="B199"/>
  <c r="B198"/>
  <c r="B197"/>
  <c r="B196"/>
  <c r="B195"/>
  <c r="B194"/>
  <c r="B193"/>
  <c r="B192"/>
  <c r="B191"/>
  <c r="B190"/>
  <c r="B189"/>
  <c r="B188"/>
  <c r="B187"/>
  <c r="B186"/>
  <c r="B185"/>
  <c r="B184"/>
  <c r="B183"/>
  <c r="B182"/>
  <c r="B181"/>
  <c r="B180"/>
  <c r="B179"/>
  <c r="B178"/>
  <c r="B177"/>
  <c r="B176"/>
  <c r="B175"/>
  <c r="B174"/>
  <c r="B173"/>
  <c r="B172"/>
  <c r="B171"/>
  <c r="B170"/>
  <c r="B169"/>
  <c r="B168"/>
  <c r="B167"/>
  <c r="B166"/>
  <c r="B165"/>
  <c r="B164"/>
  <c r="B163"/>
  <c r="B162"/>
  <c r="B161"/>
  <c r="B160"/>
  <c r="B159"/>
  <c r="B158"/>
  <c r="B157"/>
  <c r="B156"/>
  <c r="B155"/>
  <c r="B154"/>
  <c r="B153"/>
  <c r="B152"/>
  <c r="B151"/>
  <c r="B150"/>
  <c r="B149"/>
  <c r="B148"/>
  <c r="B147"/>
  <c r="B146"/>
  <c r="B145"/>
  <c r="B144"/>
  <c r="B143"/>
  <c r="B142"/>
  <c r="B141"/>
  <c r="B140"/>
  <c r="B139"/>
  <c r="B138"/>
  <c r="B137"/>
  <c r="B136"/>
  <c r="B135"/>
  <c r="B134"/>
  <c r="B133"/>
  <c r="B132"/>
  <c r="B131"/>
  <c r="B130"/>
  <c r="B129"/>
  <c r="B128"/>
  <c r="B127"/>
  <c r="B126"/>
  <c r="B125"/>
  <c r="B124"/>
  <c r="B123"/>
  <c r="B122"/>
  <c r="B121"/>
  <c r="B120"/>
  <c r="B119"/>
  <c r="B118"/>
  <c r="B117"/>
  <c r="B116"/>
  <c r="B115"/>
  <c r="B114"/>
  <c r="B113"/>
  <c r="B112"/>
  <c r="B111"/>
  <c r="B110"/>
  <c r="B109"/>
  <c r="B108"/>
  <c r="B107"/>
  <c r="B106"/>
  <c r="B105"/>
  <c r="B104"/>
  <c r="B103"/>
  <c r="B102"/>
  <c r="B101"/>
  <c r="B100"/>
  <c r="B99"/>
  <c r="B98"/>
  <c r="B97"/>
  <c r="B96"/>
  <c r="B95"/>
  <c r="B94"/>
  <c r="N73"/>
  <c r="V73"/>
  <c r="N57"/>
  <c r="V57"/>
  <c r="N41"/>
  <c r="V41"/>
  <c r="R88"/>
  <c r="R87"/>
  <c r="R86"/>
  <c r="R85"/>
  <c r="R84"/>
  <c r="R83"/>
  <c r="R82"/>
  <c r="R81"/>
  <c r="R80"/>
  <c r="R79"/>
  <c r="R78"/>
  <c r="R77"/>
  <c r="R76"/>
  <c r="R75"/>
  <c r="R74"/>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18"/>
  <c r="R17"/>
  <c r="R16"/>
  <c r="R15"/>
  <c r="R14"/>
  <c r="R13"/>
  <c r="R12"/>
  <c r="R11"/>
  <c r="R10"/>
  <c r="R9"/>
  <c r="N88"/>
  <c r="N87"/>
  <c r="N86"/>
  <c r="V86"/>
  <c r="N85"/>
  <c r="V85"/>
  <c r="N84"/>
  <c r="N83"/>
  <c r="N82"/>
  <c r="V82"/>
  <c r="N81"/>
  <c r="S81"/>
  <c r="N80"/>
  <c r="N79"/>
  <c r="N78"/>
  <c r="V78"/>
  <c r="N77"/>
  <c r="V77"/>
  <c r="N76"/>
  <c r="N75"/>
  <c r="N74"/>
  <c r="V74"/>
  <c r="S73"/>
  <c r="N72"/>
  <c r="N71"/>
  <c r="N70"/>
  <c r="V70"/>
  <c r="N69"/>
  <c r="V69"/>
  <c r="N68"/>
  <c r="N67"/>
  <c r="N66"/>
  <c r="V66"/>
  <c r="N65"/>
  <c r="S65"/>
  <c r="N64"/>
  <c r="N63"/>
  <c r="N62"/>
  <c r="V62"/>
  <c r="N61"/>
  <c r="V61"/>
  <c r="N60"/>
  <c r="N59"/>
  <c r="N58"/>
  <c r="V58"/>
  <c r="S57"/>
  <c r="N56"/>
  <c r="N55"/>
  <c r="N54"/>
  <c r="V54"/>
  <c r="N53"/>
  <c r="V53"/>
  <c r="N52"/>
  <c r="N51"/>
  <c r="N50"/>
  <c r="V50"/>
  <c r="N49"/>
  <c r="S49"/>
  <c r="N48"/>
  <c r="N47"/>
  <c r="N46"/>
  <c r="V46"/>
  <c r="N45"/>
  <c r="V45"/>
  <c r="N44"/>
  <c r="N43"/>
  <c r="N42"/>
  <c r="V42"/>
  <c r="S41"/>
  <c r="N40"/>
  <c r="N39"/>
  <c r="N38"/>
  <c r="V38"/>
  <c r="N37"/>
  <c r="V37"/>
  <c r="N36"/>
  <c r="N35"/>
  <c r="N34"/>
  <c r="V34"/>
  <c r="N33"/>
  <c r="S33"/>
  <c r="N32"/>
  <c r="N31"/>
  <c r="N30"/>
  <c r="V30"/>
  <c r="N29"/>
  <c r="V29"/>
  <c r="N28"/>
  <c r="N27"/>
  <c r="N26"/>
  <c r="V26"/>
  <c r="N25"/>
  <c r="V25"/>
  <c r="N24"/>
  <c r="N23"/>
  <c r="N22"/>
  <c r="V22"/>
  <c r="N21"/>
  <c r="V21"/>
  <c r="N20"/>
  <c r="N19"/>
  <c r="N18"/>
  <c r="V18"/>
  <c r="N17"/>
  <c r="V17"/>
  <c r="N16"/>
  <c r="N15"/>
  <c r="N14"/>
  <c r="V14"/>
  <c r="N13"/>
  <c r="V13"/>
  <c r="N12"/>
  <c r="N11"/>
  <c r="N10"/>
  <c r="V10"/>
  <c r="N9"/>
  <c r="V9"/>
  <c r="F88"/>
  <c r="F87"/>
  <c r="F86"/>
  <c r="F85"/>
  <c r="F84"/>
  <c r="F83"/>
  <c r="F82"/>
  <c r="F81"/>
  <c r="F80"/>
  <c r="F79"/>
  <c r="F78"/>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C19"/>
  <c r="C18"/>
  <c r="C17"/>
  <c r="C16"/>
  <c r="C15"/>
  <c r="C14"/>
  <c r="C13"/>
  <c r="C12"/>
  <c r="C11"/>
  <c r="C10"/>
  <c r="C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L204" i="5"/>
  <c r="L203"/>
  <c r="L202"/>
  <c r="L201"/>
  <c r="L200"/>
  <c r="L199"/>
  <c r="L198"/>
  <c r="L197"/>
  <c r="L196"/>
  <c r="L195"/>
  <c r="L194"/>
  <c r="L193"/>
  <c r="L192"/>
  <c r="L191"/>
  <c r="L190"/>
  <c r="L189"/>
  <c r="L188"/>
  <c r="L187"/>
  <c r="L186"/>
  <c r="L185"/>
  <c r="L184"/>
  <c r="L183"/>
  <c r="L182"/>
  <c r="L181"/>
  <c r="L180"/>
  <c r="L179"/>
  <c r="L178"/>
  <c r="L177"/>
  <c r="L176"/>
  <c r="L175"/>
  <c r="L174"/>
  <c r="L173"/>
  <c r="L172"/>
  <c r="L171"/>
  <c r="L170"/>
  <c r="L169"/>
  <c r="L168"/>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30"/>
  <c r="L129"/>
  <c r="L128"/>
  <c r="L127"/>
  <c r="L126"/>
  <c r="L125"/>
  <c r="L124"/>
  <c r="L123"/>
  <c r="L122"/>
  <c r="L121"/>
  <c r="L120"/>
  <c r="L119"/>
  <c r="L118"/>
  <c r="L117"/>
  <c r="L116"/>
  <c r="L115"/>
  <c r="L114"/>
  <c r="L113"/>
  <c r="L112"/>
  <c r="L111"/>
  <c r="L110"/>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G204"/>
  <c r="G203"/>
  <c r="G202"/>
  <c r="G201"/>
  <c r="G200"/>
  <c r="G199"/>
  <c r="G198"/>
  <c r="G197"/>
  <c r="G196"/>
  <c r="G195"/>
  <c r="G194"/>
  <c r="G193"/>
  <c r="G192"/>
  <c r="G191"/>
  <c r="G190"/>
  <c r="G189"/>
  <c r="G188"/>
  <c r="G187"/>
  <c r="G186"/>
  <c r="G185"/>
  <c r="G184"/>
  <c r="G183"/>
  <c r="G182"/>
  <c r="G181"/>
  <c r="G180"/>
  <c r="G179"/>
  <c r="G178"/>
  <c r="G177"/>
  <c r="G176"/>
  <c r="G175"/>
  <c r="G174"/>
  <c r="G173"/>
  <c r="G172"/>
  <c r="G171"/>
  <c r="G170"/>
  <c r="G169"/>
  <c r="G168"/>
  <c r="G167"/>
  <c r="G166"/>
  <c r="G165"/>
  <c r="G164"/>
  <c r="G163"/>
  <c r="G162"/>
  <c r="G161"/>
  <c r="G160"/>
  <c r="G159"/>
  <c r="G158"/>
  <c r="G157"/>
  <c r="G156"/>
  <c r="G155"/>
  <c r="G154"/>
  <c r="G153"/>
  <c r="G152"/>
  <c r="G151"/>
  <c r="G150"/>
  <c r="G149"/>
  <c r="G148"/>
  <c r="G147"/>
  <c r="G146"/>
  <c r="G145"/>
  <c r="G144"/>
  <c r="G143"/>
  <c r="G142"/>
  <c r="G141"/>
  <c r="G140"/>
  <c r="G139"/>
  <c r="G138"/>
  <c r="G137"/>
  <c r="G136"/>
  <c r="G135"/>
  <c r="G134"/>
  <c r="G133"/>
  <c r="G132"/>
  <c r="G131"/>
  <c r="G130"/>
  <c r="G129"/>
  <c r="G128"/>
  <c r="G127"/>
  <c r="G126"/>
  <c r="G125"/>
  <c r="G124"/>
  <c r="G123"/>
  <c r="G122"/>
  <c r="G121"/>
  <c r="G120"/>
  <c r="G119"/>
  <c r="G118"/>
  <c r="G117"/>
  <c r="G116"/>
  <c r="G115"/>
  <c r="G114"/>
  <c r="G113"/>
  <c r="G112"/>
  <c r="G111"/>
  <c r="G110"/>
  <c r="G109"/>
  <c r="G108"/>
  <c r="G107"/>
  <c r="G106"/>
  <c r="G105"/>
  <c r="G104"/>
  <c r="G103"/>
  <c r="G102"/>
  <c r="G101"/>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51"/>
  <c r="G50"/>
  <c r="G49"/>
  <c r="G48"/>
  <c r="G47"/>
  <c r="G46"/>
  <c r="G45"/>
  <c r="G44"/>
  <c r="G43"/>
  <c r="C204"/>
  <c r="C203"/>
  <c r="C202"/>
  <c r="C201"/>
  <c r="C200"/>
  <c r="C198"/>
  <c r="C197"/>
  <c r="C196"/>
  <c r="C195"/>
  <c r="C194"/>
  <c r="C192"/>
  <c r="C191"/>
  <c r="C190"/>
  <c r="C189"/>
  <c r="C188"/>
  <c r="C186"/>
  <c r="C185"/>
  <c r="C184"/>
  <c r="C183"/>
  <c r="C182"/>
  <c r="C180"/>
  <c r="C179"/>
  <c r="C178"/>
  <c r="C177"/>
  <c r="C176"/>
  <c r="C174"/>
  <c r="C173"/>
  <c r="C172"/>
  <c r="C171"/>
  <c r="C170"/>
  <c r="C168"/>
  <c r="C167"/>
  <c r="C166"/>
  <c r="C165"/>
  <c r="C164"/>
  <c r="C162"/>
  <c r="C161"/>
  <c r="C160"/>
  <c r="C159"/>
  <c r="C158"/>
  <c r="C156"/>
  <c r="C155"/>
  <c r="C154"/>
  <c r="C153"/>
  <c r="C152"/>
  <c r="C150"/>
  <c r="C149"/>
  <c r="C148"/>
  <c r="C147"/>
  <c r="C146"/>
  <c r="C144"/>
  <c r="C143"/>
  <c r="C142"/>
  <c r="C141"/>
  <c r="C140"/>
  <c r="C138"/>
  <c r="C137"/>
  <c r="C136"/>
  <c r="C135"/>
  <c r="C134"/>
  <c r="C132"/>
  <c r="C131"/>
  <c r="C130"/>
  <c r="C129"/>
  <c r="C128"/>
  <c r="C126"/>
  <c r="C125"/>
  <c r="C124"/>
  <c r="C123"/>
  <c r="C122"/>
  <c r="C120"/>
  <c r="C119"/>
  <c r="C118"/>
  <c r="C117"/>
  <c r="C116"/>
  <c r="C114"/>
  <c r="C113"/>
  <c r="C112"/>
  <c r="C111"/>
  <c r="C110"/>
  <c r="C108"/>
  <c r="C107"/>
  <c r="C106"/>
  <c r="C105"/>
  <c r="C104"/>
  <c r="C102"/>
  <c r="C101"/>
  <c r="C100"/>
  <c r="C99"/>
  <c r="C98"/>
  <c r="C96"/>
  <c r="C95"/>
  <c r="C94"/>
  <c r="C93"/>
  <c r="C92"/>
  <c r="C90"/>
  <c r="C89"/>
  <c r="C88"/>
  <c r="C87"/>
  <c r="C86"/>
  <c r="C84"/>
  <c r="C83"/>
  <c r="C82"/>
  <c r="C81"/>
  <c r="C80"/>
  <c r="C78"/>
  <c r="C77"/>
  <c r="C76"/>
  <c r="C75"/>
  <c r="C74"/>
  <c r="C72"/>
  <c r="C71"/>
  <c r="C70"/>
  <c r="C69"/>
  <c r="C68"/>
  <c r="C66"/>
  <c r="C65"/>
  <c r="C64"/>
  <c r="C63"/>
  <c r="C62"/>
  <c r="C60"/>
  <c r="C59"/>
  <c r="C58"/>
  <c r="C57"/>
  <c r="C56"/>
  <c r="C54"/>
  <c r="C53"/>
  <c r="C52"/>
  <c r="C51"/>
  <c r="C50"/>
  <c r="C48"/>
  <c r="C47"/>
  <c r="C46"/>
  <c r="C45"/>
  <c r="C44"/>
  <c r="T37"/>
  <c r="AH37"/>
  <c r="T34"/>
  <c r="AH34"/>
  <c r="T33"/>
  <c r="AH33"/>
  <c r="T30"/>
  <c r="AH30"/>
  <c r="T29"/>
  <c r="AH29"/>
  <c r="T26"/>
  <c r="AH26"/>
  <c r="T25"/>
  <c r="AH25"/>
  <c r="T22"/>
  <c r="AH22"/>
  <c r="T21"/>
  <c r="AH21"/>
  <c r="T18"/>
  <c r="AH18"/>
  <c r="T17"/>
  <c r="AH17"/>
  <c r="T14"/>
  <c r="AH14"/>
  <c r="T13"/>
  <c r="AH13"/>
  <c r="AB37"/>
  <c r="AB36"/>
  <c r="AB35"/>
  <c r="AB34"/>
  <c r="AB33"/>
  <c r="AB32"/>
  <c r="AB31"/>
  <c r="AB30"/>
  <c r="AB29"/>
  <c r="AB28"/>
  <c r="AB27"/>
  <c r="AB26"/>
  <c r="AB25"/>
  <c r="AB24"/>
  <c r="AB23"/>
  <c r="AB22"/>
  <c r="AB21"/>
  <c r="AB20"/>
  <c r="AB19"/>
  <c r="AB18"/>
  <c r="AB17"/>
  <c r="AB16"/>
  <c r="AB15"/>
  <c r="AB14"/>
  <c r="AB13"/>
  <c r="AB12"/>
  <c r="AB11"/>
  <c r="T36"/>
  <c r="AH36"/>
  <c r="T35"/>
  <c r="AH35"/>
  <c r="T32"/>
  <c r="AH32"/>
  <c r="T31"/>
  <c r="AH31"/>
  <c r="T28"/>
  <c r="AH28"/>
  <c r="T27"/>
  <c r="AH27"/>
  <c r="T24"/>
  <c r="AH24"/>
  <c r="T23"/>
  <c r="AH23"/>
  <c r="T20"/>
  <c r="AH20"/>
  <c r="T19"/>
  <c r="AH19"/>
  <c r="T16"/>
  <c r="AH16"/>
  <c r="T15"/>
  <c r="AH15"/>
  <c r="T12"/>
  <c r="AH12"/>
  <c r="T11"/>
  <c r="AH11"/>
  <c r="S37"/>
  <c r="S36"/>
  <c r="S35"/>
  <c r="S34"/>
  <c r="S33"/>
  <c r="S32"/>
  <c r="S31"/>
  <c r="S30"/>
  <c r="S29"/>
  <c r="S28"/>
  <c r="S27"/>
  <c r="S26"/>
  <c r="S25"/>
  <c r="S24"/>
  <c r="S23"/>
  <c r="S22"/>
  <c r="S21"/>
  <c r="S20"/>
  <c r="S19"/>
  <c r="S18"/>
  <c r="S17"/>
  <c r="S16"/>
  <c r="S15"/>
  <c r="S14"/>
  <c r="S13"/>
  <c r="S12"/>
  <c r="S11"/>
  <c r="N37"/>
  <c r="N36"/>
  <c r="N35"/>
  <c r="N34"/>
  <c r="N33"/>
  <c r="N32"/>
  <c r="N31"/>
  <c r="N30"/>
  <c r="N29"/>
  <c r="N28"/>
  <c r="N27"/>
  <c r="N26"/>
  <c r="N25"/>
  <c r="N24"/>
  <c r="N23"/>
  <c r="N22"/>
  <c r="N21"/>
  <c r="N20"/>
  <c r="N19"/>
  <c r="N18"/>
  <c r="N17"/>
  <c r="N16"/>
  <c r="N15"/>
  <c r="N14"/>
  <c r="N13"/>
  <c r="N12"/>
  <c r="N11"/>
  <c r="G37"/>
  <c r="G36"/>
  <c r="G35"/>
  <c r="G34"/>
  <c r="G33"/>
  <c r="G32"/>
  <c r="G31"/>
  <c r="G30"/>
  <c r="G29"/>
  <c r="G28"/>
  <c r="G27"/>
  <c r="G26"/>
  <c r="G25"/>
  <c r="G24"/>
  <c r="G23"/>
  <c r="G22"/>
  <c r="G21"/>
  <c r="G20"/>
  <c r="G19"/>
  <c r="G18"/>
  <c r="G17"/>
  <c r="G16"/>
  <c r="G15"/>
  <c r="G14"/>
  <c r="G13"/>
  <c r="G12"/>
  <c r="G11"/>
  <c r="C37"/>
  <c r="B37"/>
  <c r="X37"/>
  <c r="C36"/>
  <c r="AG36" a="1"/>
  <c r="AG36"/>
  <c r="C35"/>
  <c r="C34"/>
  <c r="AC34"/>
  <c r="C33"/>
  <c r="B33"/>
  <c r="X33"/>
  <c r="C32"/>
  <c r="B32"/>
  <c r="X32"/>
  <c r="C31"/>
  <c r="Q31" a="1"/>
  <c r="Q31"/>
  <c r="Y31"/>
  <c r="B533" i="9"/>
  <c r="C30" i="5"/>
  <c r="AC30"/>
  <c r="C29"/>
  <c r="B29"/>
  <c r="X29"/>
  <c r="C28"/>
  <c r="AG28" a="1"/>
  <c r="AG28"/>
  <c r="C27"/>
  <c r="C26"/>
  <c r="AC26"/>
  <c r="C25"/>
  <c r="B25"/>
  <c r="X25"/>
  <c r="C24"/>
  <c r="AG24" a="1"/>
  <c r="AG24"/>
  <c r="C23"/>
  <c r="Q23" a="1"/>
  <c r="Q23"/>
  <c r="Y23"/>
  <c r="C22"/>
  <c r="AC22"/>
  <c r="C21"/>
  <c r="B21"/>
  <c r="X21"/>
  <c r="C20"/>
  <c r="C19"/>
  <c r="Q19" a="1"/>
  <c r="Q19"/>
  <c r="Y19"/>
  <c r="B409" i="9"/>
  <c r="C18" i="5"/>
  <c r="AC18"/>
  <c r="C17"/>
  <c r="B17"/>
  <c r="X17"/>
  <c r="C16"/>
  <c r="C15"/>
  <c r="Q15" a="1"/>
  <c r="Q15"/>
  <c r="Y15"/>
  <c r="B373" i="9"/>
  <c r="C14" i="5"/>
  <c r="AC14"/>
  <c r="C13"/>
  <c r="B13"/>
  <c r="X13"/>
  <c r="C12"/>
  <c r="AG12" a="1"/>
  <c r="AG12"/>
  <c r="C11"/>
  <c r="B26"/>
  <c r="X26"/>
  <c r="Q24" i="10"/>
  <c r="Y24"/>
  <c r="Q23"/>
  <c r="Y23"/>
  <c r="Q20"/>
  <c r="Y20"/>
  <c r="Q19"/>
  <c r="Y19"/>
  <c r="Q16"/>
  <c r="Y16"/>
  <c r="Q15"/>
  <c r="Y15"/>
  <c r="Q12"/>
  <c r="Y12"/>
  <c r="Q11"/>
  <c r="Y11"/>
  <c r="T25"/>
  <c r="T24"/>
  <c r="T23"/>
  <c r="T22"/>
  <c r="T21"/>
  <c r="T20"/>
  <c r="T19"/>
  <c r="T18"/>
  <c r="T17"/>
  <c r="T16"/>
  <c r="T15"/>
  <c r="T14"/>
  <c r="T13"/>
  <c r="T12"/>
  <c r="T11"/>
  <c r="Q25"/>
  <c r="Y25"/>
  <c r="Q22"/>
  <c r="Y22"/>
  <c r="Q21"/>
  <c r="Y21"/>
  <c r="Q18"/>
  <c r="Y18"/>
  <c r="Q17"/>
  <c r="Y17"/>
  <c r="Q14"/>
  <c r="Y14"/>
  <c r="Q13"/>
  <c r="Y13"/>
  <c r="I25"/>
  <c r="I24"/>
  <c r="I23"/>
  <c r="I22"/>
  <c r="I21"/>
  <c r="I20"/>
  <c r="I19"/>
  <c r="I18"/>
  <c r="I17"/>
  <c r="I16"/>
  <c r="I15"/>
  <c r="I14"/>
  <c r="I13"/>
  <c r="I12"/>
  <c r="I11"/>
  <c r="H25"/>
  <c r="H24"/>
  <c r="H23"/>
  <c r="H22"/>
  <c r="H21"/>
  <c r="H20"/>
  <c r="H19"/>
  <c r="H18"/>
  <c r="H17"/>
  <c r="H16"/>
  <c r="B25"/>
  <c r="B24"/>
  <c r="V24"/>
  <c r="L111"/>
  <c r="B23"/>
  <c r="U23"/>
  <c r="B22"/>
  <c r="X22" a="1"/>
  <c r="X22"/>
  <c r="B21"/>
  <c r="U21"/>
  <c r="B20"/>
  <c r="V20"/>
  <c r="L85"/>
  <c r="B19"/>
  <c r="U19"/>
  <c r="B18"/>
  <c r="X18" a="1"/>
  <c r="X18"/>
  <c r="B17"/>
  <c r="V17"/>
  <c r="B16"/>
  <c r="V16"/>
  <c r="L63"/>
  <c r="B15"/>
  <c r="U15"/>
  <c r="B14"/>
  <c r="U14"/>
  <c r="B13"/>
  <c r="V13"/>
  <c r="B12"/>
  <c r="V12"/>
  <c r="L42"/>
  <c r="B11"/>
  <c r="U11"/>
  <c r="L119" i="12"/>
  <c r="L118"/>
  <c r="L117"/>
  <c r="L116"/>
  <c r="L115"/>
  <c r="L114"/>
  <c r="L113"/>
  <c r="L112"/>
  <c r="L111"/>
  <c r="L110"/>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L54"/>
  <c r="L53"/>
  <c r="L52"/>
  <c r="L51"/>
  <c r="B37" i="1"/>
  <c r="B38"/>
  <c r="A38"/>
  <c r="E9"/>
  <c r="E38"/>
  <c r="B39"/>
  <c r="A39"/>
  <c r="E39"/>
  <c r="B40"/>
  <c r="A40"/>
  <c r="E40"/>
  <c r="B41"/>
  <c r="A41"/>
  <c r="E41"/>
  <c r="B42"/>
  <c r="A42"/>
  <c r="L50" i="12"/>
  <c r="L49"/>
  <c r="L48"/>
  <c r="L47"/>
  <c r="L46"/>
  <c r="L45"/>
  <c r="L44"/>
  <c r="L43"/>
  <c r="L42"/>
  <c r="L41"/>
  <c r="L40"/>
  <c r="L39"/>
  <c r="L38"/>
  <c r="L37"/>
  <c r="L36"/>
  <c r="L35"/>
  <c r="L34"/>
  <c r="L33"/>
  <c r="L32"/>
  <c r="L31"/>
  <c r="L3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C114"/>
  <c r="C115"/>
  <c r="C116"/>
  <c r="C117"/>
  <c r="C118"/>
  <c r="C119"/>
  <c r="C108"/>
  <c r="C109"/>
  <c r="C110"/>
  <c r="C111"/>
  <c r="C112"/>
  <c r="C113"/>
  <c r="C102"/>
  <c r="C103"/>
  <c r="C104"/>
  <c r="C105"/>
  <c r="C106"/>
  <c r="C107"/>
  <c r="C96"/>
  <c r="C97"/>
  <c r="C98"/>
  <c r="C99"/>
  <c r="C100"/>
  <c r="C101"/>
  <c r="C90"/>
  <c r="C91"/>
  <c r="C92"/>
  <c r="C93"/>
  <c r="C94"/>
  <c r="C95"/>
  <c r="C84"/>
  <c r="C85"/>
  <c r="C86"/>
  <c r="C87"/>
  <c r="C88"/>
  <c r="C89"/>
  <c r="C78"/>
  <c r="C79"/>
  <c r="C80"/>
  <c r="C81"/>
  <c r="C82"/>
  <c r="C83"/>
  <c r="C72"/>
  <c r="C73"/>
  <c r="C74"/>
  <c r="C75"/>
  <c r="C76"/>
  <c r="C77"/>
  <c r="C66"/>
  <c r="C67"/>
  <c r="C68"/>
  <c r="C69"/>
  <c r="C70"/>
  <c r="C71"/>
  <c r="C60"/>
  <c r="C61"/>
  <c r="C62"/>
  <c r="C63"/>
  <c r="C64"/>
  <c r="C65"/>
  <c r="C54"/>
  <c r="C55"/>
  <c r="C56"/>
  <c r="C57"/>
  <c r="C58"/>
  <c r="C59"/>
  <c r="C48"/>
  <c r="C49"/>
  <c r="C50"/>
  <c r="C51"/>
  <c r="C52"/>
  <c r="C53"/>
  <c r="C42"/>
  <c r="C43"/>
  <c r="C44"/>
  <c r="C45"/>
  <c r="C46"/>
  <c r="C47"/>
  <c r="C36"/>
  <c r="C37"/>
  <c r="C38"/>
  <c r="C39"/>
  <c r="C40"/>
  <c r="C41"/>
  <c r="C30"/>
  <c r="C31"/>
  <c r="C32"/>
  <c r="C33"/>
  <c r="C34"/>
  <c r="C35"/>
  <c r="B119"/>
  <c r="B118"/>
  <c r="B117"/>
  <c r="B116"/>
  <c r="B115"/>
  <c r="B113"/>
  <c r="B112"/>
  <c r="B111"/>
  <c r="B110"/>
  <c r="B109"/>
  <c r="B107"/>
  <c r="B106"/>
  <c r="B105"/>
  <c r="B104"/>
  <c r="B103"/>
  <c r="B101"/>
  <c r="B100"/>
  <c r="B99"/>
  <c r="B98"/>
  <c r="B97"/>
  <c r="B95"/>
  <c r="B94"/>
  <c r="B93"/>
  <c r="B92"/>
  <c r="B91"/>
  <c r="B89"/>
  <c r="B88"/>
  <c r="B87"/>
  <c r="B86"/>
  <c r="B85"/>
  <c r="B83"/>
  <c r="B82"/>
  <c r="B81"/>
  <c r="B80"/>
  <c r="B79"/>
  <c r="B77"/>
  <c r="B76"/>
  <c r="B75"/>
  <c r="B74"/>
  <c r="B73"/>
  <c r="B71"/>
  <c r="B70"/>
  <c r="B69"/>
  <c r="B68"/>
  <c r="B67"/>
  <c r="B65"/>
  <c r="B64"/>
  <c r="B63"/>
  <c r="B62"/>
  <c r="B61"/>
  <c r="B59"/>
  <c r="B58"/>
  <c r="B57"/>
  <c r="B56"/>
  <c r="B55"/>
  <c r="B53"/>
  <c r="B52"/>
  <c r="B51"/>
  <c r="B50"/>
  <c r="B49"/>
  <c r="B47"/>
  <c r="B46"/>
  <c r="B45"/>
  <c r="B44"/>
  <c r="B43"/>
  <c r="B41"/>
  <c r="B40"/>
  <c r="B39"/>
  <c r="B38"/>
  <c r="B37"/>
  <c r="B35"/>
  <c r="B34"/>
  <c r="B33"/>
  <c r="B32"/>
  <c r="B31"/>
  <c r="Z169" i="1"/>
  <c r="Z168"/>
  <c r="Z167"/>
  <c r="Z166"/>
  <c r="Z165"/>
  <c r="Z164"/>
  <c r="Z163"/>
  <c r="Z162"/>
  <c r="Z161"/>
  <c r="Z160"/>
  <c r="Z159"/>
  <c r="Z158"/>
  <c r="Z157"/>
  <c r="Z156"/>
  <c r="Z155"/>
  <c r="Z154"/>
  <c r="Z153"/>
  <c r="Z152"/>
  <c r="Z151"/>
  <c r="Z150"/>
  <c r="Z149"/>
  <c r="Z148"/>
  <c r="Z147"/>
  <c r="Z146"/>
  <c r="Z145"/>
  <c r="Z144"/>
  <c r="Z143"/>
  <c r="Z142"/>
  <c r="Z141"/>
  <c r="Z140"/>
  <c r="Z139"/>
  <c r="Z138"/>
  <c r="Z137"/>
  <c r="Z136"/>
  <c r="Z135"/>
  <c r="Z134"/>
  <c r="Z133"/>
  <c r="Z132"/>
  <c r="Z131"/>
  <c r="Z130"/>
  <c r="Z129"/>
  <c r="Z128"/>
  <c r="Z127"/>
  <c r="Z126"/>
  <c r="Z125"/>
  <c r="Z124"/>
  <c r="Z123"/>
  <c r="Z122"/>
  <c r="Z121"/>
  <c r="Z120"/>
  <c r="K169"/>
  <c r="K168"/>
  <c r="AA168"/>
  <c r="K167"/>
  <c r="AA167"/>
  <c r="K166"/>
  <c r="E166"/>
  <c r="K165"/>
  <c r="K164"/>
  <c r="AA164"/>
  <c r="K163"/>
  <c r="K162"/>
  <c r="E162"/>
  <c r="K161"/>
  <c r="W161"/>
  <c r="K160"/>
  <c r="AA160"/>
  <c r="K159"/>
  <c r="AA159"/>
  <c r="K158"/>
  <c r="E158"/>
  <c r="K157"/>
  <c r="W157"/>
  <c r="K156"/>
  <c r="AA156"/>
  <c r="K155"/>
  <c r="K154"/>
  <c r="E154"/>
  <c r="K153"/>
  <c r="K152"/>
  <c r="AA152"/>
  <c r="K151"/>
  <c r="AA151"/>
  <c r="K150"/>
  <c r="E150"/>
  <c r="K149"/>
  <c r="K148"/>
  <c r="AA148"/>
  <c r="K147"/>
  <c r="K146"/>
  <c r="E146"/>
  <c r="K145"/>
  <c r="W145"/>
  <c r="K144"/>
  <c r="AA144"/>
  <c r="K143"/>
  <c r="AA143"/>
  <c r="K142"/>
  <c r="E142"/>
  <c r="K141"/>
  <c r="W141"/>
  <c r="K140"/>
  <c r="AA140"/>
  <c r="K139"/>
  <c r="K138"/>
  <c r="E138"/>
  <c r="K137"/>
  <c r="K136"/>
  <c r="AA136"/>
  <c r="K135"/>
  <c r="AA135"/>
  <c r="K134"/>
  <c r="E134"/>
  <c r="K133"/>
  <c r="K132"/>
  <c r="AA132"/>
  <c r="K131"/>
  <c r="K130"/>
  <c r="E130"/>
  <c r="K129"/>
  <c r="W129"/>
  <c r="K128"/>
  <c r="AA128"/>
  <c r="K127"/>
  <c r="AA127"/>
  <c r="K126"/>
  <c r="E126"/>
  <c r="K125"/>
  <c r="W125"/>
  <c r="K124"/>
  <c r="AA124"/>
  <c r="K123"/>
  <c r="K122"/>
  <c r="E122"/>
  <c r="K121"/>
  <c r="K120"/>
  <c r="AA120"/>
  <c r="E167"/>
  <c r="U167"/>
  <c r="E107"/>
  <c r="I107"/>
  <c r="E106"/>
  <c r="G106"/>
  <c r="E105"/>
  <c r="G105"/>
  <c r="E104"/>
  <c r="G104"/>
  <c r="E103"/>
  <c r="I103"/>
  <c r="E102"/>
  <c r="G102"/>
  <c r="E101"/>
  <c r="G101"/>
  <c r="E100"/>
  <c r="G100"/>
  <c r="E99"/>
  <c r="I99"/>
  <c r="E98"/>
  <c r="G98"/>
  <c r="E97"/>
  <c r="G97"/>
  <c r="E94"/>
  <c r="G94"/>
  <c r="E93"/>
  <c r="G93"/>
  <c r="G80"/>
  <c r="G79"/>
  <c r="G78"/>
  <c r="G77"/>
  <c r="G76"/>
  <c r="G75"/>
  <c r="G74"/>
  <c r="G73"/>
  <c r="G72"/>
  <c r="G71"/>
  <c r="G70"/>
  <c r="G69"/>
  <c r="G62"/>
  <c r="G61"/>
  <c r="G60"/>
  <c r="G59"/>
  <c r="G58"/>
  <c r="G57"/>
  <c r="G56"/>
  <c r="G55"/>
  <c r="G54"/>
  <c r="G53"/>
  <c r="G52"/>
  <c r="G51"/>
  <c r="M120" i="10"/>
  <c r="M119"/>
  <c r="M118"/>
  <c r="M117"/>
  <c r="M116"/>
  <c r="M115"/>
  <c r="M114"/>
  <c r="M113"/>
  <c r="M112"/>
  <c r="M111"/>
  <c r="M110"/>
  <c r="M109"/>
  <c r="M108"/>
  <c r="M107"/>
  <c r="M106"/>
  <c r="M105"/>
  <c r="M104"/>
  <c r="M103"/>
  <c r="M102"/>
  <c r="M101"/>
  <c r="M100"/>
  <c r="M99"/>
  <c r="M98"/>
  <c r="M97"/>
  <c r="M96"/>
  <c r="M95"/>
  <c r="M94"/>
  <c r="M93"/>
  <c r="M92"/>
  <c r="M91"/>
  <c r="M90"/>
  <c r="M89"/>
  <c r="M88"/>
  <c r="M87"/>
  <c r="M86"/>
  <c r="M85"/>
  <c r="M84"/>
  <c r="M83"/>
  <c r="M82"/>
  <c r="M81"/>
  <c r="M80"/>
  <c r="M79"/>
  <c r="M78"/>
  <c r="M77"/>
  <c r="M76"/>
  <c r="M75"/>
  <c r="M74"/>
  <c r="M73"/>
  <c r="M72"/>
  <c r="M71"/>
  <c r="M70"/>
  <c r="M69"/>
  <c r="M68"/>
  <c r="M67"/>
  <c r="M66"/>
  <c r="M65"/>
  <c r="M64"/>
  <c r="M63"/>
  <c r="M62"/>
  <c r="M61"/>
  <c r="M60"/>
  <c r="M59"/>
  <c r="M58"/>
  <c r="M54"/>
  <c r="M53"/>
  <c r="M52"/>
  <c r="M48"/>
  <c r="M47"/>
  <c r="M46"/>
  <c r="M42"/>
  <c r="M41"/>
  <c r="M40"/>
  <c r="M36"/>
  <c r="M35"/>
  <c r="M34"/>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C115"/>
  <c r="C116"/>
  <c r="C117"/>
  <c r="C118"/>
  <c r="C119"/>
  <c r="C120"/>
  <c r="C109"/>
  <c r="C110"/>
  <c r="C111"/>
  <c r="C112"/>
  <c r="C113"/>
  <c r="C114"/>
  <c r="C103"/>
  <c r="C104"/>
  <c r="C105"/>
  <c r="C106"/>
  <c r="C107"/>
  <c r="C108"/>
  <c r="C97"/>
  <c r="C98"/>
  <c r="C99"/>
  <c r="C100"/>
  <c r="C101"/>
  <c r="C102"/>
  <c r="C91"/>
  <c r="C92"/>
  <c r="C93"/>
  <c r="C94"/>
  <c r="C95"/>
  <c r="C96"/>
  <c r="C85"/>
  <c r="C86"/>
  <c r="C87"/>
  <c r="C88"/>
  <c r="C89"/>
  <c r="C90"/>
  <c r="C79"/>
  <c r="C80"/>
  <c r="C81"/>
  <c r="C82"/>
  <c r="C83"/>
  <c r="C84"/>
  <c r="C73"/>
  <c r="C74"/>
  <c r="C75"/>
  <c r="C76"/>
  <c r="C77"/>
  <c r="C78"/>
  <c r="C67"/>
  <c r="C68"/>
  <c r="C69"/>
  <c r="C70"/>
  <c r="C71"/>
  <c r="C72"/>
  <c r="C61"/>
  <c r="C62"/>
  <c r="C63"/>
  <c r="C64"/>
  <c r="C65"/>
  <c r="C66"/>
  <c r="C55"/>
  <c r="C56"/>
  <c r="C57"/>
  <c r="C58"/>
  <c r="C59"/>
  <c r="C60"/>
  <c r="C49"/>
  <c r="C50"/>
  <c r="C51"/>
  <c r="C52"/>
  <c r="C53"/>
  <c r="C54"/>
  <c r="C43"/>
  <c r="C44"/>
  <c r="C45"/>
  <c r="C46"/>
  <c r="C47"/>
  <c r="C48"/>
  <c r="C37"/>
  <c r="C38"/>
  <c r="C39"/>
  <c r="C40"/>
  <c r="C41"/>
  <c r="C42"/>
  <c r="C31"/>
  <c r="C32"/>
  <c r="C33"/>
  <c r="C34"/>
  <c r="C35"/>
  <c r="C36"/>
  <c r="B120"/>
  <c r="B119"/>
  <c r="B118"/>
  <c r="B117"/>
  <c r="B116"/>
  <c r="B114"/>
  <c r="B113"/>
  <c r="B112"/>
  <c r="B111"/>
  <c r="B110"/>
  <c r="B108"/>
  <c r="B107"/>
  <c r="B106"/>
  <c r="B105"/>
  <c r="B104"/>
  <c r="B102"/>
  <c r="B101"/>
  <c r="B100"/>
  <c r="B99"/>
  <c r="B98"/>
  <c r="B96"/>
  <c r="B95"/>
  <c r="B94"/>
  <c r="B93"/>
  <c r="B92"/>
  <c r="B90"/>
  <c r="B89"/>
  <c r="B88"/>
  <c r="B87"/>
  <c r="B86"/>
  <c r="B84"/>
  <c r="B83"/>
  <c r="B82"/>
  <c r="B81"/>
  <c r="B80"/>
  <c r="B78"/>
  <c r="B77"/>
  <c r="B76"/>
  <c r="B75"/>
  <c r="B74"/>
  <c r="B72"/>
  <c r="B71"/>
  <c r="B70"/>
  <c r="B69"/>
  <c r="B68"/>
  <c r="B66"/>
  <c r="B65"/>
  <c r="B64"/>
  <c r="B63"/>
  <c r="B62"/>
  <c r="B60"/>
  <c r="B59"/>
  <c r="B58"/>
  <c r="B57"/>
  <c r="B56"/>
  <c r="B54"/>
  <c r="B53"/>
  <c r="B52"/>
  <c r="B51"/>
  <c r="B50"/>
  <c r="B48"/>
  <c r="B47"/>
  <c r="B46"/>
  <c r="B45"/>
  <c r="B44"/>
  <c r="B42"/>
  <c r="B41"/>
  <c r="B40"/>
  <c r="B39"/>
  <c r="B38"/>
  <c r="B36"/>
  <c r="B35"/>
  <c r="B34"/>
  <c r="B33"/>
  <c r="B32"/>
  <c r="Q23" i="12"/>
  <c r="Y23"/>
  <c r="Q22"/>
  <c r="Y22"/>
  <c r="Q19"/>
  <c r="Y19"/>
  <c r="Q18"/>
  <c r="Y18"/>
  <c r="Q15"/>
  <c r="Y15"/>
  <c r="Q14"/>
  <c r="Y14"/>
  <c r="Q11"/>
  <c r="Y11"/>
  <c r="Q10"/>
  <c r="Y10"/>
  <c r="U24"/>
  <c r="U23"/>
  <c r="U22"/>
  <c r="U21"/>
  <c r="U20"/>
  <c r="U19"/>
  <c r="U18"/>
  <c r="U17"/>
  <c r="U16"/>
  <c r="U15"/>
  <c r="U14"/>
  <c r="U13"/>
  <c r="U12"/>
  <c r="U11"/>
  <c r="U10"/>
  <c r="Q24"/>
  <c r="Y24"/>
  <c r="Q21"/>
  <c r="Y21"/>
  <c r="Q20"/>
  <c r="Y20"/>
  <c r="Q17"/>
  <c r="Y17"/>
  <c r="Q16"/>
  <c r="Y16"/>
  <c r="Q13"/>
  <c r="Y13"/>
  <c r="Q12"/>
  <c r="Y12"/>
  <c r="I24"/>
  <c r="I23"/>
  <c r="I22"/>
  <c r="I21"/>
  <c r="I20"/>
  <c r="I19"/>
  <c r="I18"/>
  <c r="I17"/>
  <c r="I16"/>
  <c r="I15"/>
  <c r="I14"/>
  <c r="I13"/>
  <c r="I12"/>
  <c r="I11"/>
  <c r="I10"/>
  <c r="H24"/>
  <c r="H23"/>
  <c r="H22"/>
  <c r="H21"/>
  <c r="H20"/>
  <c r="H19"/>
  <c r="H18"/>
  <c r="H17"/>
  <c r="H16"/>
  <c r="H15"/>
  <c r="H14"/>
  <c r="B24"/>
  <c r="X24" a="1"/>
  <c r="X24"/>
  <c r="B23"/>
  <c r="V23"/>
  <c r="K111"/>
  <c r="B22"/>
  <c r="V22"/>
  <c r="K106"/>
  <c r="B21"/>
  <c r="T21"/>
  <c r="B20"/>
  <c r="X20" a="1"/>
  <c r="X20"/>
  <c r="B19"/>
  <c r="V19"/>
  <c r="K87"/>
  <c r="B18"/>
  <c r="V18"/>
  <c r="K81"/>
  <c r="B17"/>
  <c r="T17"/>
  <c r="B16"/>
  <c r="X16" a="1"/>
  <c r="X16"/>
  <c r="B15"/>
  <c r="V15"/>
  <c r="K63"/>
  <c r="B14"/>
  <c r="V14"/>
  <c r="K58"/>
  <c r="B13"/>
  <c r="T13"/>
  <c r="B12"/>
  <c r="X12" a="1"/>
  <c r="X12"/>
  <c r="B11"/>
  <c r="V11"/>
  <c r="K39"/>
  <c r="B10"/>
  <c r="V10"/>
  <c r="V11" i="6"/>
  <c r="S11"/>
  <c r="V15"/>
  <c r="S15"/>
  <c r="V19"/>
  <c r="S19"/>
  <c r="V23"/>
  <c r="S23"/>
  <c r="V27"/>
  <c r="S27"/>
  <c r="V31"/>
  <c r="S31"/>
  <c r="V35"/>
  <c r="S35"/>
  <c r="V39"/>
  <c r="S39"/>
  <c r="V43"/>
  <c r="S43"/>
  <c r="V47"/>
  <c r="S47"/>
  <c r="V51"/>
  <c r="S51"/>
  <c r="V55"/>
  <c r="S55"/>
  <c r="V59"/>
  <c r="S59"/>
  <c r="V63"/>
  <c r="S63"/>
  <c r="V67"/>
  <c r="S67"/>
  <c r="V71"/>
  <c r="S71"/>
  <c r="V75"/>
  <c r="S75"/>
  <c r="V79"/>
  <c r="S79"/>
  <c r="V83"/>
  <c r="S83"/>
  <c r="V87"/>
  <c r="S87"/>
  <c r="S13"/>
  <c r="S21"/>
  <c r="S29"/>
  <c r="S37"/>
  <c r="S45"/>
  <c r="S53"/>
  <c r="S61"/>
  <c r="S69"/>
  <c r="S77"/>
  <c r="S85"/>
  <c r="V12"/>
  <c r="S12"/>
  <c r="V16"/>
  <c r="S16"/>
  <c r="V20"/>
  <c r="S20"/>
  <c r="V24"/>
  <c r="S24"/>
  <c r="V28"/>
  <c r="S28"/>
  <c r="V32"/>
  <c r="S32"/>
  <c r="V36"/>
  <c r="S36"/>
  <c r="V40"/>
  <c r="S40"/>
  <c r="V44"/>
  <c r="S44"/>
  <c r="V48"/>
  <c r="S48"/>
  <c r="V52"/>
  <c r="S52"/>
  <c r="V56"/>
  <c r="S56"/>
  <c r="V60"/>
  <c r="S60"/>
  <c r="V64"/>
  <c r="S64"/>
  <c r="V68"/>
  <c r="S68"/>
  <c r="V72"/>
  <c r="S72"/>
  <c r="V76"/>
  <c r="S76"/>
  <c r="V80"/>
  <c r="S80"/>
  <c r="V84"/>
  <c r="S84"/>
  <c r="V88"/>
  <c r="S88"/>
  <c r="S14"/>
  <c r="S22"/>
  <c r="S30"/>
  <c r="S38"/>
  <c r="S46"/>
  <c r="S54"/>
  <c r="S62"/>
  <c r="S70"/>
  <c r="S78"/>
  <c r="S86"/>
  <c r="V33"/>
  <c r="V49"/>
  <c r="V65"/>
  <c r="V81"/>
  <c r="S9"/>
  <c r="S17"/>
  <c r="S25"/>
  <c r="S10"/>
  <c r="S18"/>
  <c r="S26"/>
  <c r="S34"/>
  <c r="S42"/>
  <c r="S50"/>
  <c r="S58"/>
  <c r="S66"/>
  <c r="S74"/>
  <c r="S82"/>
  <c r="D17" i="20"/>
  <c r="D21"/>
  <c r="D37"/>
  <c r="D41"/>
  <c r="D63"/>
  <c r="D67"/>
  <c r="D75"/>
  <c r="C107"/>
  <c r="C134"/>
  <c r="D134"/>
  <c r="D119"/>
  <c r="D123"/>
  <c r="D127"/>
  <c r="D151"/>
  <c r="D155"/>
  <c r="D167"/>
  <c r="D171"/>
  <c r="D179"/>
  <c r="D10"/>
  <c r="D18"/>
  <c r="D22"/>
  <c r="D26"/>
  <c r="D30"/>
  <c r="D34"/>
  <c r="D38"/>
  <c r="D42"/>
  <c r="D46"/>
  <c r="D60"/>
  <c r="D64"/>
  <c r="D80"/>
  <c r="D88"/>
  <c r="C130"/>
  <c r="D130"/>
  <c r="D96"/>
  <c r="D100"/>
  <c r="D104"/>
  <c r="D112"/>
  <c r="D116"/>
  <c r="D120"/>
  <c r="D136"/>
  <c r="D140"/>
  <c r="D144"/>
  <c r="D152"/>
  <c r="D156"/>
  <c r="D160"/>
  <c r="D164"/>
  <c r="D168"/>
  <c r="D172"/>
  <c r="D180"/>
  <c r="D19"/>
  <c r="D23"/>
  <c r="D27"/>
  <c r="D39"/>
  <c r="D51"/>
  <c r="D61"/>
  <c r="D65"/>
  <c r="D69"/>
  <c r="D73"/>
  <c r="D85"/>
  <c r="C126"/>
  <c r="D126"/>
  <c r="D97"/>
  <c r="D101"/>
  <c r="D113"/>
  <c r="D117"/>
  <c r="D121"/>
  <c r="D137"/>
  <c r="D141"/>
  <c r="D145"/>
  <c r="D153"/>
  <c r="D157"/>
  <c r="D161"/>
  <c r="D169"/>
  <c r="D173"/>
  <c r="D181"/>
  <c r="D8"/>
  <c r="D62"/>
  <c r="D74"/>
  <c r="E127" i="1"/>
  <c r="B15" i="5"/>
  <c r="E128" i="1"/>
  <c r="U128"/>
  <c r="E143"/>
  <c r="U143"/>
  <c r="B19" i="5"/>
  <c r="X19"/>
  <c r="V14" i="10"/>
  <c r="L54"/>
  <c r="I94" i="1"/>
  <c r="I93"/>
  <c r="I106"/>
  <c r="I105"/>
  <c r="I96"/>
  <c r="I102"/>
  <c r="I101"/>
  <c r="I104"/>
  <c r="I98"/>
  <c r="I97"/>
  <c r="I100"/>
  <c r="L61" i="10"/>
  <c r="L89"/>
  <c r="E135" i="1"/>
  <c r="U135"/>
  <c r="E159"/>
  <c r="U159"/>
  <c r="G20" i="10" a="1"/>
  <c r="G20"/>
  <c r="S20"/>
  <c r="B266" i="9"/>
  <c r="B31" i="5"/>
  <c r="X31"/>
  <c r="E151" i="1"/>
  <c r="U151"/>
  <c r="E140"/>
  <c r="U140"/>
  <c r="E160"/>
  <c r="U160"/>
  <c r="B61" i="10"/>
  <c r="L64"/>
  <c r="L110"/>
  <c r="G24" a="1"/>
  <c r="G24"/>
  <c r="S24"/>
  <c r="X12" a="1"/>
  <c r="X12"/>
  <c r="B85"/>
  <c r="L39"/>
  <c r="L112"/>
  <c r="G12" a="1"/>
  <c r="G12"/>
  <c r="S12"/>
  <c r="B185" i="9"/>
  <c r="U16" i="10"/>
  <c r="X16" a="1"/>
  <c r="X16"/>
  <c r="X24" a="1"/>
  <c r="X24"/>
  <c r="L65"/>
  <c r="L40"/>
  <c r="G18" a="1"/>
  <c r="G18"/>
  <c r="S18"/>
  <c r="B246" i="9"/>
  <c r="M246"/>
  <c r="U24" i="10"/>
  <c r="X20" a="1"/>
  <c r="X20"/>
  <c r="L46"/>
  <c r="L43"/>
  <c r="L48"/>
  <c r="L47"/>
  <c r="B43"/>
  <c r="L44"/>
  <c r="L69"/>
  <c r="L68"/>
  <c r="E132" i="1"/>
  <c r="U132"/>
  <c r="U17" i="10"/>
  <c r="U22"/>
  <c r="X14" a="1"/>
  <c r="X14"/>
  <c r="G14" a="1"/>
  <c r="G14"/>
  <c r="S14"/>
  <c r="B198" i="9"/>
  <c r="M198"/>
  <c r="Q21" i="5" a="1"/>
  <c r="Q21"/>
  <c r="Y21"/>
  <c r="B428" i="9"/>
  <c r="E120" i="1"/>
  <c r="U120"/>
  <c r="E152"/>
  <c r="U152"/>
  <c r="E164"/>
  <c r="U164"/>
  <c r="Q25" i="5" a="1"/>
  <c r="Q25"/>
  <c r="Y25"/>
  <c r="B476" i="9"/>
  <c r="Z476"/>
  <c r="X13" i="12" a="1"/>
  <c r="X13"/>
  <c r="E124" i="1"/>
  <c r="U124"/>
  <c r="E144"/>
  <c r="E156"/>
  <c r="U156"/>
  <c r="U18" i="10"/>
  <c r="V18"/>
  <c r="Q29" i="5" a="1"/>
  <c r="Q29"/>
  <c r="Y29"/>
  <c r="B512" i="9"/>
  <c r="E136" i="1"/>
  <c r="U136"/>
  <c r="E148"/>
  <c r="U148"/>
  <c r="E168"/>
  <c r="U168"/>
  <c r="G16" i="10" a="1"/>
  <c r="G16"/>
  <c r="S16"/>
  <c r="B226" i="9"/>
  <c r="N226"/>
  <c r="U12" i="10"/>
  <c r="U20"/>
  <c r="V22"/>
  <c r="L102"/>
  <c r="B23" i="5"/>
  <c r="X23"/>
  <c r="Q13" a="1"/>
  <c r="Q13"/>
  <c r="Y13"/>
  <c r="B349" i="9"/>
  <c r="AA349"/>
  <c r="Q37" i="5" a="1"/>
  <c r="Q37"/>
  <c r="Y37"/>
  <c r="B592" i="9"/>
  <c r="G17" i="12" a="1"/>
  <c r="G17"/>
  <c r="S17"/>
  <c r="B81" i="9"/>
  <c r="K112" i="12"/>
  <c r="G21" a="1"/>
  <c r="G21"/>
  <c r="S21"/>
  <c r="B122" i="9"/>
  <c r="L122"/>
  <c r="K37" i="12"/>
  <c r="K64"/>
  <c r="X21" a="1"/>
  <c r="X21"/>
  <c r="K85"/>
  <c r="B182" i="9"/>
  <c r="B181"/>
  <c r="M181"/>
  <c r="B187"/>
  <c r="L187"/>
  <c r="B183"/>
  <c r="B267"/>
  <c r="B264"/>
  <c r="B206"/>
  <c r="M206"/>
  <c r="B202"/>
  <c r="M202"/>
  <c r="B204"/>
  <c r="N204"/>
  <c r="B200"/>
  <c r="N200"/>
  <c r="B88"/>
  <c r="L88"/>
  <c r="B79"/>
  <c r="M79"/>
  <c r="K60" i="12"/>
  <c r="K113"/>
  <c r="G19" i="10" a="1"/>
  <c r="G19"/>
  <c r="S19"/>
  <c r="B12" i="5"/>
  <c r="X12"/>
  <c r="B24"/>
  <c r="X24"/>
  <c r="AC36"/>
  <c r="L41" i="10"/>
  <c r="L66"/>
  <c r="K61" i="12"/>
  <c r="X25" i="10" a="1"/>
  <c r="X25"/>
  <c r="G25" a="1"/>
  <c r="G25"/>
  <c r="S25"/>
  <c r="G15" a="1"/>
  <c r="G15"/>
  <c r="S15"/>
  <c r="V25"/>
  <c r="B36" i="5"/>
  <c r="X36"/>
  <c r="K35" i="12"/>
  <c r="K31"/>
  <c r="B30"/>
  <c r="K59"/>
  <c r="K55"/>
  <c r="B54"/>
  <c r="K83"/>
  <c r="K79"/>
  <c r="B78"/>
  <c r="K107"/>
  <c r="K103"/>
  <c r="B102"/>
  <c r="T14"/>
  <c r="K32"/>
  <c r="K80"/>
  <c r="G23" i="10" a="1"/>
  <c r="G23"/>
  <c r="S23"/>
  <c r="V11"/>
  <c r="X23" a="1"/>
  <c r="X23"/>
  <c r="AG16" i="5" a="1"/>
  <c r="AG16"/>
  <c r="AC16"/>
  <c r="AG20" a="1"/>
  <c r="AG20"/>
  <c r="B20"/>
  <c r="X20"/>
  <c r="AG32" a="1"/>
  <c r="AG32"/>
  <c r="AC32"/>
  <c r="AC28"/>
  <c r="T18" i="12"/>
  <c r="L70" i="10"/>
  <c r="B36" i="12"/>
  <c r="B84"/>
  <c r="K33"/>
  <c r="K38"/>
  <c r="K54"/>
  <c r="K65"/>
  <c r="K86"/>
  <c r="K102"/>
  <c r="K108"/>
  <c r="L90" i="10"/>
  <c r="L86"/>
  <c r="V23"/>
  <c r="X19" a="1"/>
  <c r="X19"/>
  <c r="AC12" i="5"/>
  <c r="T22" i="12"/>
  <c r="B37" i="10"/>
  <c r="L37"/>
  <c r="L45"/>
  <c r="L62"/>
  <c r="L71"/>
  <c r="L87"/>
  <c r="L113"/>
  <c r="K34" i="12"/>
  <c r="K40"/>
  <c r="K56"/>
  <c r="K82"/>
  <c r="K88"/>
  <c r="K104"/>
  <c r="K109"/>
  <c r="X13" i="10" a="1"/>
  <c r="X13"/>
  <c r="G13" a="1"/>
  <c r="G13"/>
  <c r="S13"/>
  <c r="X17" a="1"/>
  <c r="X17"/>
  <c r="G17" a="1"/>
  <c r="G17"/>
  <c r="S17"/>
  <c r="X21" a="1"/>
  <c r="X21"/>
  <c r="G21" a="1"/>
  <c r="G21"/>
  <c r="S21"/>
  <c r="U13"/>
  <c r="V19"/>
  <c r="X15" a="1"/>
  <c r="X15"/>
  <c r="AC20" i="5"/>
  <c r="G13" i="12" a="1"/>
  <c r="G13"/>
  <c r="S13"/>
  <c r="T10"/>
  <c r="X17" a="1"/>
  <c r="X17"/>
  <c r="B67" i="10"/>
  <c r="B109"/>
  <c r="L38"/>
  <c r="L67"/>
  <c r="L72"/>
  <c r="L88"/>
  <c r="L109"/>
  <c r="L114"/>
  <c r="AA123" i="1"/>
  <c r="E123"/>
  <c r="U123"/>
  <c r="AA131"/>
  <c r="E131"/>
  <c r="U131"/>
  <c r="AA139"/>
  <c r="E139"/>
  <c r="U139"/>
  <c r="AA147"/>
  <c r="E147"/>
  <c r="U147"/>
  <c r="AA155"/>
  <c r="E155"/>
  <c r="U155"/>
  <c r="AA163"/>
  <c r="E163"/>
  <c r="U163"/>
  <c r="B60" i="12"/>
  <c r="B108"/>
  <c r="K30"/>
  <c r="K36"/>
  <c r="K41"/>
  <c r="K57"/>
  <c r="K62"/>
  <c r="K78"/>
  <c r="K84"/>
  <c r="K89"/>
  <c r="K105"/>
  <c r="K110"/>
  <c r="G11" i="10" a="1"/>
  <c r="G11"/>
  <c r="S11"/>
  <c r="G22" a="1"/>
  <c r="G22"/>
  <c r="S22"/>
  <c r="U25"/>
  <c r="V15"/>
  <c r="V21"/>
  <c r="X11" a="1"/>
  <c r="X11"/>
  <c r="B28" i="5"/>
  <c r="X28"/>
  <c r="Q11" a="1"/>
  <c r="Q11"/>
  <c r="Y11"/>
  <c r="B11"/>
  <c r="X11"/>
  <c r="B376" i="9"/>
  <c r="AA376"/>
  <c r="B372"/>
  <c r="AA372"/>
  <c r="B368"/>
  <c r="B375"/>
  <c r="X375"/>
  <c r="B371"/>
  <c r="AA371"/>
  <c r="B367"/>
  <c r="X367"/>
  <c r="B374"/>
  <c r="B370"/>
  <c r="X370"/>
  <c r="B369"/>
  <c r="X369"/>
  <c r="B416"/>
  <c r="X416"/>
  <c r="B412"/>
  <c r="B408"/>
  <c r="X408"/>
  <c r="B415"/>
  <c r="X415"/>
  <c r="B411"/>
  <c r="X411"/>
  <c r="B407"/>
  <c r="B414"/>
  <c r="AA414"/>
  <c r="B410"/>
  <c r="Z410"/>
  <c r="B413"/>
  <c r="AA413"/>
  <c r="B456"/>
  <c r="B452"/>
  <c r="AA452"/>
  <c r="B448"/>
  <c r="B455"/>
  <c r="AA455"/>
  <c r="B451"/>
  <c r="B447"/>
  <c r="AA447"/>
  <c r="B454"/>
  <c r="B450"/>
  <c r="B449"/>
  <c r="B453"/>
  <c r="AA453"/>
  <c r="Q27" i="5" a="1"/>
  <c r="Q27"/>
  <c r="Y27"/>
  <c r="B27"/>
  <c r="X27"/>
  <c r="B536" i="9"/>
  <c r="Z536"/>
  <c r="B532"/>
  <c r="Z532"/>
  <c r="B528"/>
  <c r="Z528"/>
  <c r="B535"/>
  <c r="AA535"/>
  <c r="B531"/>
  <c r="B527"/>
  <c r="X527"/>
  <c r="B534"/>
  <c r="X534"/>
  <c r="B530"/>
  <c r="AA530"/>
  <c r="B529"/>
  <c r="Q35" i="5" a="1"/>
  <c r="Q35"/>
  <c r="Y35"/>
  <c r="B35"/>
  <c r="X35"/>
  <c r="B516" i="9"/>
  <c r="B515"/>
  <c r="AA515"/>
  <c r="B511"/>
  <c r="B510"/>
  <c r="AA510"/>
  <c r="B513"/>
  <c r="X513"/>
  <c r="AC24" i="5"/>
  <c r="Q17" a="1"/>
  <c r="Q17"/>
  <c r="Y17"/>
  <c r="Q33" a="1"/>
  <c r="Q33"/>
  <c r="Y33"/>
  <c r="G103" i="1"/>
  <c r="U127"/>
  <c r="AA121"/>
  <c r="E121"/>
  <c r="Y121"/>
  <c r="E125"/>
  <c r="AA125"/>
  <c r="Y125"/>
  <c r="Y129"/>
  <c r="E129"/>
  <c r="AA129"/>
  <c r="E133"/>
  <c r="Y133"/>
  <c r="AA133"/>
  <c r="AA137"/>
  <c r="E137"/>
  <c r="Y137"/>
  <c r="E141"/>
  <c r="AA141"/>
  <c r="Y141"/>
  <c r="Y145"/>
  <c r="E145"/>
  <c r="AA145"/>
  <c r="E149"/>
  <c r="Y149"/>
  <c r="AA149"/>
  <c r="E153"/>
  <c r="Y153"/>
  <c r="AA153"/>
  <c r="Y157"/>
  <c r="E157"/>
  <c r="AA157"/>
  <c r="AA161"/>
  <c r="E161"/>
  <c r="Y161"/>
  <c r="E165"/>
  <c r="AA165"/>
  <c r="Y165"/>
  <c r="E169"/>
  <c r="AA169"/>
  <c r="Y169"/>
  <c r="W133"/>
  <c r="W149"/>
  <c r="W165"/>
  <c r="U122"/>
  <c r="U126"/>
  <c r="U130"/>
  <c r="U134"/>
  <c r="U138"/>
  <c r="U142"/>
  <c r="U146"/>
  <c r="U150"/>
  <c r="U154"/>
  <c r="U158"/>
  <c r="U162"/>
  <c r="U166"/>
  <c r="W121"/>
  <c r="W137"/>
  <c r="W153"/>
  <c r="W169"/>
  <c r="AA408" i="9"/>
  <c r="G107" i="1"/>
  <c r="U144"/>
  <c r="W126"/>
  <c r="W134"/>
  <c r="W142"/>
  <c r="W150"/>
  <c r="W158"/>
  <c r="W166"/>
  <c r="Y122"/>
  <c r="Y130"/>
  <c r="Y134"/>
  <c r="Y138"/>
  <c r="Y142"/>
  <c r="Y146"/>
  <c r="Y150"/>
  <c r="Y154"/>
  <c r="Y158"/>
  <c r="Y162"/>
  <c r="Y166"/>
  <c r="AA122"/>
  <c r="AA126"/>
  <c r="AA130"/>
  <c r="AA134"/>
  <c r="AA138"/>
  <c r="AA142"/>
  <c r="AA146"/>
  <c r="AA150"/>
  <c r="AA154"/>
  <c r="AA158"/>
  <c r="AA162"/>
  <c r="AA166"/>
  <c r="AA373" i="9"/>
  <c r="Z373"/>
  <c r="X373"/>
  <c r="W122" i="1"/>
  <c r="W130"/>
  <c r="W138"/>
  <c r="W146"/>
  <c r="W154"/>
  <c r="W162"/>
  <c r="Y126"/>
  <c r="G95"/>
  <c r="W123"/>
  <c r="W127"/>
  <c r="W131"/>
  <c r="W135"/>
  <c r="W139"/>
  <c r="W143"/>
  <c r="W147"/>
  <c r="W151"/>
  <c r="W155"/>
  <c r="W159"/>
  <c r="W163"/>
  <c r="W167"/>
  <c r="Y123"/>
  <c r="Y127"/>
  <c r="Y131"/>
  <c r="Y135"/>
  <c r="Y139"/>
  <c r="Y143"/>
  <c r="Y147"/>
  <c r="Y151"/>
  <c r="Y155"/>
  <c r="Y159"/>
  <c r="Y163"/>
  <c r="Y167"/>
  <c r="G99"/>
  <c r="W120"/>
  <c r="W124"/>
  <c r="W128"/>
  <c r="W132"/>
  <c r="W136"/>
  <c r="W140"/>
  <c r="W144"/>
  <c r="W148"/>
  <c r="W152"/>
  <c r="W156"/>
  <c r="W160"/>
  <c r="W164"/>
  <c r="W168"/>
  <c r="Y120"/>
  <c r="Y124"/>
  <c r="Y128"/>
  <c r="Y132"/>
  <c r="Y136"/>
  <c r="Y140"/>
  <c r="Y144"/>
  <c r="Y148"/>
  <c r="Y152"/>
  <c r="Y156"/>
  <c r="Y160"/>
  <c r="Y164"/>
  <c r="Y168"/>
  <c r="AA409" i="9"/>
  <c r="Z409"/>
  <c r="X409"/>
  <c r="Z533"/>
  <c r="AA533"/>
  <c r="X533"/>
  <c r="AA527"/>
  <c r="M226"/>
  <c r="L226"/>
  <c r="N81"/>
  <c r="AA14" i="5"/>
  <c r="AA22"/>
  <c r="AG14" a="1"/>
  <c r="AG14"/>
  <c r="AG26" a="1"/>
  <c r="AG26"/>
  <c r="B14"/>
  <c r="B30"/>
  <c r="Q12" a="1"/>
  <c r="Q12"/>
  <c r="Y12"/>
  <c r="Q16" a="1"/>
  <c r="Q16"/>
  <c r="Y16"/>
  <c r="Q20" a="1"/>
  <c r="Q20"/>
  <c r="Y20"/>
  <c r="Q24" a="1"/>
  <c r="Q24"/>
  <c r="Y24"/>
  <c r="Q28" a="1"/>
  <c r="Q28"/>
  <c r="Y28"/>
  <c r="Q32" a="1"/>
  <c r="Q32"/>
  <c r="Y32"/>
  <c r="Q36" a="1"/>
  <c r="Q36"/>
  <c r="Y36"/>
  <c r="X15"/>
  <c r="AA13"/>
  <c r="AA17"/>
  <c r="AA21"/>
  <c r="AA25"/>
  <c r="AA29"/>
  <c r="AA33"/>
  <c r="AA37"/>
  <c r="AC11"/>
  <c r="AC15"/>
  <c r="AC19"/>
  <c r="AC23"/>
  <c r="AC27"/>
  <c r="AC31"/>
  <c r="AC35"/>
  <c r="AG13" a="1"/>
  <c r="AG13"/>
  <c r="AG17" a="1"/>
  <c r="AG17"/>
  <c r="AG21" a="1"/>
  <c r="AG21"/>
  <c r="AG25" a="1"/>
  <c r="AG25"/>
  <c r="AG29" a="1"/>
  <c r="AG29"/>
  <c r="AG33" a="1"/>
  <c r="AG33"/>
  <c r="AG37" a="1"/>
  <c r="AG37"/>
  <c r="AG18" a="1"/>
  <c r="AG18"/>
  <c r="AG30" a="1"/>
  <c r="AG30"/>
  <c r="B16"/>
  <c r="B22"/>
  <c r="Q14" a="1"/>
  <c r="Q14"/>
  <c r="Y14"/>
  <c r="Q18" a="1"/>
  <c r="Q18"/>
  <c r="Y18"/>
  <c r="Q22" a="1"/>
  <c r="Q22"/>
  <c r="Y22"/>
  <c r="Q26" a="1"/>
  <c r="Q26"/>
  <c r="Y26"/>
  <c r="Q30" a="1"/>
  <c r="Q30"/>
  <c r="Y30"/>
  <c r="Q34" a="1"/>
  <c r="Q34"/>
  <c r="Y34"/>
  <c r="AA11"/>
  <c r="AA15"/>
  <c r="AA19"/>
  <c r="AA23"/>
  <c r="AA27"/>
  <c r="AA31"/>
  <c r="AA35"/>
  <c r="AC13"/>
  <c r="AC17"/>
  <c r="AC21"/>
  <c r="AC25"/>
  <c r="AC29"/>
  <c r="AC33"/>
  <c r="AC37"/>
  <c r="AG11" a="1"/>
  <c r="AG11"/>
  <c r="AG15" a="1"/>
  <c r="AG15"/>
  <c r="AG19" a="1"/>
  <c r="AG19"/>
  <c r="AG23" a="1"/>
  <c r="AG23"/>
  <c r="AG27" a="1"/>
  <c r="AG27"/>
  <c r="AG31" a="1"/>
  <c r="AG31"/>
  <c r="AG35" a="1"/>
  <c r="AG35"/>
  <c r="AA18"/>
  <c r="AA26"/>
  <c r="AA30"/>
  <c r="AA34"/>
  <c r="AG22" a="1"/>
  <c r="AG22"/>
  <c r="AG34" a="1"/>
  <c r="AG34"/>
  <c r="B18"/>
  <c r="B34"/>
  <c r="AA12"/>
  <c r="AA16"/>
  <c r="AA20"/>
  <c r="AA24"/>
  <c r="AA28"/>
  <c r="AA32"/>
  <c r="AA36"/>
  <c r="L49" i="10"/>
  <c r="L101"/>
  <c r="B49"/>
  <c r="B97"/>
  <c r="V16" i="12"/>
  <c r="V24"/>
  <c r="G10" a="1"/>
  <c r="G10"/>
  <c r="S10"/>
  <c r="G14" a="1"/>
  <c r="G14"/>
  <c r="S14"/>
  <c r="G18" a="1"/>
  <c r="G18"/>
  <c r="S18"/>
  <c r="G22" a="1"/>
  <c r="G22"/>
  <c r="S22"/>
  <c r="T11"/>
  <c r="T15"/>
  <c r="T19"/>
  <c r="T23"/>
  <c r="V13"/>
  <c r="V17"/>
  <c r="V21"/>
  <c r="X10" a="1"/>
  <c r="X10"/>
  <c r="X14" a="1"/>
  <c r="X14"/>
  <c r="X18" a="1"/>
  <c r="X18"/>
  <c r="X22" a="1"/>
  <c r="X22"/>
  <c r="G11" a="1"/>
  <c r="G11"/>
  <c r="S11"/>
  <c r="G15" a="1"/>
  <c r="G15"/>
  <c r="S15"/>
  <c r="G19" a="1"/>
  <c r="G19"/>
  <c r="S19"/>
  <c r="G23" a="1"/>
  <c r="G23"/>
  <c r="S23"/>
  <c r="T12"/>
  <c r="T16"/>
  <c r="T20"/>
  <c r="T24"/>
  <c r="X11" a="1"/>
  <c r="X11"/>
  <c r="X15" a="1"/>
  <c r="X15"/>
  <c r="X19" a="1"/>
  <c r="X19"/>
  <c r="X23" a="1"/>
  <c r="X23"/>
  <c r="V12"/>
  <c r="V20"/>
  <c r="G12" a="1"/>
  <c r="G12"/>
  <c r="S12"/>
  <c r="G16" a="1"/>
  <c r="G16"/>
  <c r="S16"/>
  <c r="G20" a="1"/>
  <c r="G20"/>
  <c r="S20"/>
  <c r="G24" a="1"/>
  <c r="G24"/>
  <c r="S24"/>
  <c r="L37" i="1"/>
  <c r="T37"/>
  <c r="C108" i="20"/>
  <c r="D107"/>
  <c r="L98" i="10"/>
  <c r="L97"/>
  <c r="B82" i="9"/>
  <c r="L82"/>
  <c r="B84"/>
  <c r="L84"/>
  <c r="B180"/>
  <c r="B186"/>
  <c r="L100" i="10"/>
  <c r="N187" i="9"/>
  <c r="L99" i="10"/>
  <c r="B87" i="9"/>
  <c r="M87"/>
  <c r="B86"/>
  <c r="N86"/>
  <c r="B85"/>
  <c r="B184"/>
  <c r="M184"/>
  <c r="B178"/>
  <c r="L86"/>
  <c r="N88"/>
  <c r="N202"/>
  <c r="Z371"/>
  <c r="B514"/>
  <c r="X514"/>
  <c r="B508"/>
  <c r="X508"/>
  <c r="B433"/>
  <c r="AA433"/>
  <c r="B199"/>
  <c r="B201"/>
  <c r="B225"/>
  <c r="L225"/>
  <c r="B247"/>
  <c r="M247"/>
  <c r="X528"/>
  <c r="B509"/>
  <c r="X509"/>
  <c r="B507"/>
  <c r="B207"/>
  <c r="B205"/>
  <c r="B218"/>
  <c r="N218"/>
  <c r="B243"/>
  <c r="N243"/>
  <c r="X515"/>
  <c r="Z534"/>
  <c r="AA454"/>
  <c r="AA528"/>
  <c r="AA448"/>
  <c r="B432"/>
  <c r="Z432"/>
  <c r="Z415"/>
  <c r="AA534"/>
  <c r="AA410"/>
  <c r="B470"/>
  <c r="Z470"/>
  <c r="B436"/>
  <c r="Z436"/>
  <c r="X371"/>
  <c r="Z510"/>
  <c r="Z369"/>
  <c r="X376"/>
  <c r="B468"/>
  <c r="AA468"/>
  <c r="B429"/>
  <c r="AA429"/>
  <c r="M266"/>
  <c r="N266"/>
  <c r="L266"/>
  <c r="M88"/>
  <c r="B260"/>
  <c r="B258"/>
  <c r="L51" i="10"/>
  <c r="L50"/>
  <c r="L52"/>
  <c r="M86" i="9"/>
  <c r="N181"/>
  <c r="L184"/>
  <c r="L246"/>
  <c r="Z515"/>
  <c r="AA415"/>
  <c r="X510"/>
  <c r="X410"/>
  <c r="AA369"/>
  <c r="Z376"/>
  <c r="B474"/>
  <c r="AA474"/>
  <c r="B427"/>
  <c r="Z427"/>
  <c r="B219"/>
  <c r="L219"/>
  <c r="B259"/>
  <c r="L259"/>
  <c r="B265"/>
  <c r="L265"/>
  <c r="B262"/>
  <c r="L262"/>
  <c r="B245"/>
  <c r="L245"/>
  <c r="L181"/>
  <c r="L53" i="10"/>
  <c r="N246" i="9"/>
  <c r="L206"/>
  <c r="Z375"/>
  <c r="B475"/>
  <c r="B431"/>
  <c r="Z431"/>
  <c r="B227"/>
  <c r="N227"/>
  <c r="B263"/>
  <c r="B261"/>
  <c r="B238"/>
  <c r="L238"/>
  <c r="AA375"/>
  <c r="X414"/>
  <c r="Z370"/>
  <c r="X532"/>
  <c r="AA508"/>
  <c r="Z414"/>
  <c r="AA370"/>
  <c r="AA532"/>
  <c r="Z508"/>
  <c r="Z527"/>
  <c r="Z408"/>
  <c r="L79"/>
  <c r="N79"/>
  <c r="M81"/>
  <c r="L81"/>
  <c r="N198"/>
  <c r="L198"/>
  <c r="N262"/>
  <c r="L202"/>
  <c r="M187"/>
  <c r="L199"/>
  <c r="N225"/>
  <c r="M225"/>
  <c r="B352"/>
  <c r="Z352"/>
  <c r="B348"/>
  <c r="Z348"/>
  <c r="B356"/>
  <c r="Z356"/>
  <c r="B353"/>
  <c r="X353"/>
  <c r="B347"/>
  <c r="AA347"/>
  <c r="B298"/>
  <c r="L298"/>
  <c r="B302"/>
  <c r="M302"/>
  <c r="B300"/>
  <c r="M300"/>
  <c r="B303"/>
  <c r="M303"/>
  <c r="M204"/>
  <c r="L204"/>
  <c r="X476"/>
  <c r="AA476"/>
  <c r="L201"/>
  <c r="X535"/>
  <c r="B467"/>
  <c r="B472"/>
  <c r="B430"/>
  <c r="B435"/>
  <c r="B223"/>
  <c r="M223"/>
  <c r="B220"/>
  <c r="N220"/>
  <c r="B222"/>
  <c r="N222"/>
  <c r="B239"/>
  <c r="B244"/>
  <c r="B242"/>
  <c r="L243"/>
  <c r="N206"/>
  <c r="AA367"/>
  <c r="B471"/>
  <c r="B434"/>
  <c r="AA434"/>
  <c r="B80"/>
  <c r="M80"/>
  <c r="B83"/>
  <c r="B203"/>
  <c r="B224"/>
  <c r="B221"/>
  <c r="B240"/>
  <c r="B241"/>
  <c r="N298"/>
  <c r="N185"/>
  <c r="M185"/>
  <c r="L185"/>
  <c r="B301"/>
  <c r="B299"/>
  <c r="B306"/>
  <c r="B305"/>
  <c r="B304"/>
  <c r="B179"/>
  <c r="B307"/>
  <c r="B587"/>
  <c r="Z587"/>
  <c r="B126"/>
  <c r="B124"/>
  <c r="B125"/>
  <c r="B120"/>
  <c r="B119"/>
  <c r="B121"/>
  <c r="B123"/>
  <c r="B127"/>
  <c r="B589"/>
  <c r="Z589"/>
  <c r="N122"/>
  <c r="B128"/>
  <c r="N128"/>
  <c r="B588"/>
  <c r="B594"/>
  <c r="B595"/>
  <c r="B590"/>
  <c r="B596"/>
  <c r="AA596"/>
  <c r="B591"/>
  <c r="B593"/>
  <c r="X593"/>
  <c r="L78" i="10"/>
  <c r="L76"/>
  <c r="L73"/>
  <c r="L74"/>
  <c r="L75"/>
  <c r="B73"/>
  <c r="L77"/>
  <c r="Z429" i="9"/>
  <c r="X349"/>
  <c r="B354"/>
  <c r="B351"/>
  <c r="B469"/>
  <c r="B473"/>
  <c r="X413"/>
  <c r="Z367"/>
  <c r="B350"/>
  <c r="B355"/>
  <c r="B117"/>
  <c r="B113"/>
  <c r="B109"/>
  <c r="B116"/>
  <c r="B112"/>
  <c r="B115"/>
  <c r="B114"/>
  <c r="B111"/>
  <c r="B118"/>
  <c r="B110"/>
  <c r="K47" i="12"/>
  <c r="K43"/>
  <c r="B42"/>
  <c r="K46"/>
  <c r="K42"/>
  <c r="K45"/>
  <c r="K44"/>
  <c r="B544" i="9"/>
  <c r="B540"/>
  <c r="B543"/>
  <c r="B539"/>
  <c r="B546"/>
  <c r="B542"/>
  <c r="B538"/>
  <c r="B545"/>
  <c r="B541"/>
  <c r="B537"/>
  <c r="B384"/>
  <c r="B380"/>
  <c r="B383"/>
  <c r="B379"/>
  <c r="B386"/>
  <c r="B382"/>
  <c r="B378"/>
  <c r="B385"/>
  <c r="B381"/>
  <c r="B377"/>
  <c r="X531"/>
  <c r="Z531"/>
  <c r="AA531"/>
  <c r="AA451"/>
  <c r="AA412"/>
  <c r="Z412"/>
  <c r="X412"/>
  <c r="AA368"/>
  <c r="Z368"/>
  <c r="X368"/>
  <c r="X434"/>
  <c r="B294"/>
  <c r="B290"/>
  <c r="B293"/>
  <c r="B288"/>
  <c r="B297"/>
  <c r="B292"/>
  <c r="B296"/>
  <c r="B295"/>
  <c r="B291"/>
  <c r="B289"/>
  <c r="B254"/>
  <c r="B250"/>
  <c r="B256"/>
  <c r="B251"/>
  <c r="B255"/>
  <c r="B249"/>
  <c r="B253"/>
  <c r="B252"/>
  <c r="B248"/>
  <c r="B257"/>
  <c r="L205"/>
  <c r="M205"/>
  <c r="M264"/>
  <c r="L264"/>
  <c r="N264"/>
  <c r="N180"/>
  <c r="M180"/>
  <c r="L180"/>
  <c r="N245"/>
  <c r="M245"/>
  <c r="N205"/>
  <c r="B28"/>
  <c r="B24"/>
  <c r="B20"/>
  <c r="B27"/>
  <c r="B23"/>
  <c r="B19"/>
  <c r="B22"/>
  <c r="B26"/>
  <c r="B21"/>
  <c r="B25"/>
  <c r="B137"/>
  <c r="B133"/>
  <c r="B129"/>
  <c r="B136"/>
  <c r="B132"/>
  <c r="B131"/>
  <c r="B138"/>
  <c r="B130"/>
  <c r="B135"/>
  <c r="B134"/>
  <c r="K119" i="12"/>
  <c r="K115"/>
  <c r="B114"/>
  <c r="K116"/>
  <c r="K118"/>
  <c r="K117"/>
  <c r="K114"/>
  <c r="M124" i="5"/>
  <c r="M123"/>
  <c r="C121"/>
  <c r="M126"/>
  <c r="M121"/>
  <c r="M122"/>
  <c r="M125"/>
  <c r="M184"/>
  <c r="M182"/>
  <c r="C181"/>
  <c r="M186"/>
  <c r="M181"/>
  <c r="M185"/>
  <c r="M183"/>
  <c r="M144"/>
  <c r="M140"/>
  <c r="M139"/>
  <c r="M143"/>
  <c r="C139"/>
  <c r="M142"/>
  <c r="M141"/>
  <c r="M48"/>
  <c r="M44"/>
  <c r="M43"/>
  <c r="M47"/>
  <c r="M46"/>
  <c r="M45"/>
  <c r="C43"/>
  <c r="B444" i="9"/>
  <c r="B440"/>
  <c r="B443"/>
  <c r="B439"/>
  <c r="B446"/>
  <c r="B442"/>
  <c r="B438"/>
  <c r="B445"/>
  <c r="B441"/>
  <c r="B437"/>
  <c r="M132" i="5"/>
  <c r="M128"/>
  <c r="M129"/>
  <c r="M127"/>
  <c r="M130"/>
  <c r="M131"/>
  <c r="C127"/>
  <c r="B396" i="9"/>
  <c r="B392"/>
  <c r="B388"/>
  <c r="B395"/>
  <c r="B391"/>
  <c r="B387"/>
  <c r="B394"/>
  <c r="B390"/>
  <c r="B393"/>
  <c r="B389"/>
  <c r="AA507"/>
  <c r="Z507"/>
  <c r="X507"/>
  <c r="Z512"/>
  <c r="AA512"/>
  <c r="Z529"/>
  <c r="AA529"/>
  <c r="X529"/>
  <c r="X536"/>
  <c r="AA536"/>
  <c r="AA449"/>
  <c r="AA456"/>
  <c r="AA407"/>
  <c r="Z407"/>
  <c r="X407"/>
  <c r="X374"/>
  <c r="AA374"/>
  <c r="Z374"/>
  <c r="B335"/>
  <c r="B331"/>
  <c r="B327"/>
  <c r="B334"/>
  <c r="B329"/>
  <c r="B333"/>
  <c r="B328"/>
  <c r="B336"/>
  <c r="B332"/>
  <c r="B330"/>
  <c r="L59" i="10"/>
  <c r="L55"/>
  <c r="B55"/>
  <c r="L57"/>
  <c r="L60"/>
  <c r="L56"/>
  <c r="L58"/>
  <c r="X470" i="9"/>
  <c r="AA475"/>
  <c r="X475"/>
  <c r="Z475"/>
  <c r="AA428"/>
  <c r="Z428"/>
  <c r="X428"/>
  <c r="L107" i="10"/>
  <c r="L103"/>
  <c r="L104"/>
  <c r="L108"/>
  <c r="L106"/>
  <c r="B103"/>
  <c r="L105"/>
  <c r="AA348" i="9"/>
  <c r="AA356"/>
  <c r="B314"/>
  <c r="B310"/>
  <c r="B315"/>
  <c r="B309"/>
  <c r="B313"/>
  <c r="B308"/>
  <c r="B317"/>
  <c r="B316"/>
  <c r="B312"/>
  <c r="B311"/>
  <c r="AA589"/>
  <c r="AA592"/>
  <c r="Z592"/>
  <c r="X592"/>
  <c r="M200"/>
  <c r="L200"/>
  <c r="L223"/>
  <c r="M222"/>
  <c r="M267"/>
  <c r="N267"/>
  <c r="L267"/>
  <c r="N183"/>
  <c r="L183"/>
  <c r="M183"/>
  <c r="N182"/>
  <c r="L182"/>
  <c r="M182"/>
  <c r="N84"/>
  <c r="B157"/>
  <c r="B153"/>
  <c r="B149"/>
  <c r="B156"/>
  <c r="B152"/>
  <c r="B155"/>
  <c r="B154"/>
  <c r="B151"/>
  <c r="B150"/>
  <c r="B158"/>
  <c r="K95" i="12"/>
  <c r="K91"/>
  <c r="B90"/>
  <c r="K94"/>
  <c r="K92"/>
  <c r="K90"/>
  <c r="K93"/>
  <c r="B65" i="9"/>
  <c r="B61"/>
  <c r="B68"/>
  <c r="B63"/>
  <c r="B67"/>
  <c r="B62"/>
  <c r="B60"/>
  <c r="B64"/>
  <c r="B59"/>
  <c r="B66"/>
  <c r="K51" i="12"/>
  <c r="K52"/>
  <c r="K50"/>
  <c r="K49"/>
  <c r="K53"/>
  <c r="K48"/>
  <c r="B48"/>
  <c r="B16" i="9"/>
  <c r="B12"/>
  <c r="B15"/>
  <c r="B11"/>
  <c r="B14"/>
  <c r="B18"/>
  <c r="B17"/>
  <c r="B13"/>
  <c r="B10"/>
  <c r="B9"/>
  <c r="M148" i="5"/>
  <c r="M150"/>
  <c r="M145"/>
  <c r="C145"/>
  <c r="M149"/>
  <c r="M147"/>
  <c r="M146"/>
  <c r="M52"/>
  <c r="M54"/>
  <c r="M49"/>
  <c r="C49"/>
  <c r="M53"/>
  <c r="M50"/>
  <c r="M51"/>
  <c r="M88"/>
  <c r="M86"/>
  <c r="C85"/>
  <c r="M90"/>
  <c r="M89"/>
  <c r="M87"/>
  <c r="M85"/>
  <c r="M168"/>
  <c r="M164"/>
  <c r="M166"/>
  <c r="M165"/>
  <c r="M163"/>
  <c r="C163"/>
  <c r="M167"/>
  <c r="M72"/>
  <c r="M68"/>
  <c r="M70"/>
  <c r="C67"/>
  <c r="M69"/>
  <c r="M67"/>
  <c r="M71"/>
  <c r="B484" i="9"/>
  <c r="B480"/>
  <c r="B483"/>
  <c r="B479"/>
  <c r="B486"/>
  <c r="B482"/>
  <c r="B478"/>
  <c r="B481"/>
  <c r="B477"/>
  <c r="B485"/>
  <c r="M156" i="5"/>
  <c r="M152"/>
  <c r="M155"/>
  <c r="M153"/>
  <c r="C151"/>
  <c r="M154"/>
  <c r="M151"/>
  <c r="M60"/>
  <c r="M56"/>
  <c r="M59"/>
  <c r="M57"/>
  <c r="C55"/>
  <c r="M58"/>
  <c r="M55"/>
  <c r="B584" i="9"/>
  <c r="B580"/>
  <c r="B583"/>
  <c r="B579"/>
  <c r="B586"/>
  <c r="B582"/>
  <c r="B578"/>
  <c r="B577"/>
  <c r="B585"/>
  <c r="B581"/>
  <c r="B424"/>
  <c r="B420"/>
  <c r="B423"/>
  <c r="B419"/>
  <c r="B426"/>
  <c r="B422"/>
  <c r="B418"/>
  <c r="B417"/>
  <c r="B425"/>
  <c r="B421"/>
  <c r="M64" i="5"/>
  <c r="M65"/>
  <c r="C61"/>
  <c r="M63"/>
  <c r="M62"/>
  <c r="M66"/>
  <c r="M61"/>
  <c r="M122" i="9"/>
  <c r="N300"/>
  <c r="X512"/>
  <c r="B77"/>
  <c r="B73"/>
  <c r="B69"/>
  <c r="B74"/>
  <c r="B78"/>
  <c r="B72"/>
  <c r="B71"/>
  <c r="B76"/>
  <c r="B75"/>
  <c r="B70"/>
  <c r="K99" i="12"/>
  <c r="K100"/>
  <c r="K98"/>
  <c r="K97"/>
  <c r="K101"/>
  <c r="K96"/>
  <c r="B96"/>
  <c r="M100" i="5"/>
  <c r="M102"/>
  <c r="M97"/>
  <c r="C97"/>
  <c r="M101"/>
  <c r="M99"/>
  <c r="M98"/>
  <c r="M160"/>
  <c r="M161"/>
  <c r="C157"/>
  <c r="M159"/>
  <c r="M162"/>
  <c r="M157"/>
  <c r="M158"/>
  <c r="B564" i="9"/>
  <c r="B560"/>
  <c r="B563"/>
  <c r="B559"/>
  <c r="B566"/>
  <c r="B562"/>
  <c r="B558"/>
  <c r="B561"/>
  <c r="B557"/>
  <c r="B565"/>
  <c r="B343"/>
  <c r="B339"/>
  <c r="B345"/>
  <c r="B340"/>
  <c r="B344"/>
  <c r="B338"/>
  <c r="B337"/>
  <c r="B346"/>
  <c r="B342"/>
  <c r="B341"/>
  <c r="B145"/>
  <c r="B141"/>
  <c r="B148"/>
  <c r="B144"/>
  <c r="B140"/>
  <c r="B147"/>
  <c r="B139"/>
  <c r="B146"/>
  <c r="B143"/>
  <c r="B142"/>
  <c r="B97"/>
  <c r="B93"/>
  <c r="B89"/>
  <c r="B96"/>
  <c r="B92"/>
  <c r="B91"/>
  <c r="B98"/>
  <c r="B90"/>
  <c r="B95"/>
  <c r="B94"/>
  <c r="K71" i="12"/>
  <c r="K67"/>
  <c r="B66"/>
  <c r="K68"/>
  <c r="K66"/>
  <c r="K70"/>
  <c r="K69"/>
  <c r="M196" i="5"/>
  <c r="M198"/>
  <c r="M193"/>
  <c r="C193"/>
  <c r="M197"/>
  <c r="M195"/>
  <c r="M194"/>
  <c r="M120"/>
  <c r="M116"/>
  <c r="M118"/>
  <c r="M117"/>
  <c r="C115"/>
  <c r="M119"/>
  <c r="M115"/>
  <c r="B404" i="9"/>
  <c r="B400"/>
  <c r="B403"/>
  <c r="B399"/>
  <c r="B406"/>
  <c r="B402"/>
  <c r="B398"/>
  <c r="B401"/>
  <c r="B397"/>
  <c r="B405"/>
  <c r="M204" i="5"/>
  <c r="M200"/>
  <c r="M203"/>
  <c r="M202"/>
  <c r="M201"/>
  <c r="C199"/>
  <c r="M199"/>
  <c r="M108"/>
  <c r="M104"/>
  <c r="M107"/>
  <c r="M105"/>
  <c r="C103"/>
  <c r="M103"/>
  <c r="M106"/>
  <c r="B504" i="9"/>
  <c r="B500"/>
  <c r="B503"/>
  <c r="B499"/>
  <c r="B506"/>
  <c r="B502"/>
  <c r="B498"/>
  <c r="B497"/>
  <c r="B505"/>
  <c r="B501"/>
  <c r="B37"/>
  <c r="B36"/>
  <c r="B32"/>
  <c r="B35"/>
  <c r="B31"/>
  <c r="B30"/>
  <c r="B33"/>
  <c r="B38"/>
  <c r="B29"/>
  <c r="B34"/>
  <c r="B105"/>
  <c r="B101"/>
  <c r="B108"/>
  <c r="B104"/>
  <c r="B100"/>
  <c r="B107"/>
  <c r="B99"/>
  <c r="B106"/>
  <c r="B102"/>
  <c r="B103"/>
  <c r="K75" i="12"/>
  <c r="K73"/>
  <c r="K72"/>
  <c r="B72"/>
  <c r="K76"/>
  <c r="K77"/>
  <c r="K74"/>
  <c r="B57" i="9"/>
  <c r="B53"/>
  <c r="B49"/>
  <c r="B58"/>
  <c r="B52"/>
  <c r="B56"/>
  <c r="B51"/>
  <c r="B50"/>
  <c r="B55"/>
  <c r="B54"/>
  <c r="M172" i="5"/>
  <c r="M171"/>
  <c r="C169"/>
  <c r="M174"/>
  <c r="M169"/>
  <c r="M173"/>
  <c r="M170"/>
  <c r="M76"/>
  <c r="M75"/>
  <c r="C73"/>
  <c r="M74"/>
  <c r="M78"/>
  <c r="M73"/>
  <c r="M77"/>
  <c r="M136"/>
  <c r="M134"/>
  <c r="C133"/>
  <c r="M133"/>
  <c r="M137"/>
  <c r="M135"/>
  <c r="M138"/>
  <c r="M192"/>
  <c r="M188"/>
  <c r="M187"/>
  <c r="M191"/>
  <c r="M190"/>
  <c r="C187"/>
  <c r="M189"/>
  <c r="M96"/>
  <c r="M92"/>
  <c r="M91"/>
  <c r="M95"/>
  <c r="M94"/>
  <c r="M93"/>
  <c r="C91"/>
  <c r="B524" i="9"/>
  <c r="B520"/>
  <c r="B523"/>
  <c r="B519"/>
  <c r="B526"/>
  <c r="B522"/>
  <c r="B518"/>
  <c r="B525"/>
  <c r="B521"/>
  <c r="B517"/>
  <c r="B364"/>
  <c r="B360"/>
  <c r="B363"/>
  <c r="B359"/>
  <c r="B366"/>
  <c r="B362"/>
  <c r="B358"/>
  <c r="B365"/>
  <c r="B361"/>
  <c r="B357"/>
  <c r="M180" i="5"/>
  <c r="M176"/>
  <c r="M177"/>
  <c r="M175"/>
  <c r="M178"/>
  <c r="M179"/>
  <c r="C175"/>
  <c r="M84"/>
  <c r="M80"/>
  <c r="M81"/>
  <c r="M79"/>
  <c r="C79"/>
  <c r="M83"/>
  <c r="M82"/>
  <c r="B464" i="9"/>
  <c r="B460"/>
  <c r="B463"/>
  <c r="B459"/>
  <c r="B466"/>
  <c r="B462"/>
  <c r="B458"/>
  <c r="B465"/>
  <c r="B461"/>
  <c r="B457"/>
  <c r="M112" i="5"/>
  <c r="M113"/>
  <c r="C109"/>
  <c r="M111"/>
  <c r="M110"/>
  <c r="M114"/>
  <c r="M109"/>
  <c r="Z513" i="9"/>
  <c r="AA513"/>
  <c r="Z511"/>
  <c r="X511"/>
  <c r="AA516"/>
  <c r="X516"/>
  <c r="Z530"/>
  <c r="X530"/>
  <c r="AA411"/>
  <c r="Z411"/>
  <c r="AA416"/>
  <c r="Z416"/>
  <c r="Z372"/>
  <c r="X372"/>
  <c r="X468"/>
  <c r="Z468"/>
  <c r="L82" i="10"/>
  <c r="L83"/>
  <c r="L81"/>
  <c r="B79"/>
  <c r="L79"/>
  <c r="L80"/>
  <c r="L84"/>
  <c r="B234" i="9"/>
  <c r="B230"/>
  <c r="B237"/>
  <c r="B233"/>
  <c r="B229"/>
  <c r="B236"/>
  <c r="B228"/>
  <c r="B235"/>
  <c r="B232"/>
  <c r="B231"/>
  <c r="AA593"/>
  <c r="Z593"/>
  <c r="Z535"/>
  <c r="AA511"/>
  <c r="Z413"/>
  <c r="AA450"/>
  <c r="X429"/>
  <c r="Z349"/>
  <c r="Z516"/>
  <c r="B496"/>
  <c r="B492"/>
  <c r="B488"/>
  <c r="B495"/>
  <c r="B491"/>
  <c r="B487"/>
  <c r="B494"/>
  <c r="B490"/>
  <c r="B493"/>
  <c r="B489"/>
  <c r="B286"/>
  <c r="B282"/>
  <c r="B278"/>
  <c r="B283"/>
  <c r="B287"/>
  <c r="B281"/>
  <c r="B285"/>
  <c r="B284"/>
  <c r="B280"/>
  <c r="B279"/>
  <c r="B45"/>
  <c r="B41"/>
  <c r="B47"/>
  <c r="B42"/>
  <c r="B46"/>
  <c r="B40"/>
  <c r="B39"/>
  <c r="B44"/>
  <c r="B43"/>
  <c r="B48"/>
  <c r="L119" i="10"/>
  <c r="L115"/>
  <c r="L120"/>
  <c r="B115"/>
  <c r="L118"/>
  <c r="L117"/>
  <c r="L116"/>
  <c r="B556" i="9"/>
  <c r="B552"/>
  <c r="B548"/>
  <c r="B555"/>
  <c r="B551"/>
  <c r="B547"/>
  <c r="B554"/>
  <c r="B550"/>
  <c r="B553"/>
  <c r="B549"/>
  <c r="B576"/>
  <c r="B572"/>
  <c r="B568"/>
  <c r="B575"/>
  <c r="B571"/>
  <c r="B567"/>
  <c r="B574"/>
  <c r="B570"/>
  <c r="B573"/>
  <c r="B569"/>
  <c r="L94" i="10"/>
  <c r="L93"/>
  <c r="L91"/>
  <c r="L95"/>
  <c r="L92"/>
  <c r="B91"/>
  <c r="L96"/>
  <c r="B174" i="9"/>
  <c r="B170"/>
  <c r="B177"/>
  <c r="B173"/>
  <c r="B169"/>
  <c r="B172"/>
  <c r="B171"/>
  <c r="B168"/>
  <c r="B176"/>
  <c r="B175"/>
  <c r="B274"/>
  <c r="B270"/>
  <c r="B277"/>
  <c r="B272"/>
  <c r="B276"/>
  <c r="B271"/>
  <c r="B275"/>
  <c r="B273"/>
  <c r="B269"/>
  <c r="B268"/>
  <c r="B194"/>
  <c r="B190"/>
  <c r="B197"/>
  <c r="B193"/>
  <c r="B189"/>
  <c r="B196"/>
  <c r="B188"/>
  <c r="B195"/>
  <c r="B192"/>
  <c r="B191"/>
  <c r="L34" i="10"/>
  <c r="L36"/>
  <c r="L31"/>
  <c r="B31"/>
  <c r="L33"/>
  <c r="L32"/>
  <c r="L35"/>
  <c r="B214" i="9"/>
  <c r="B210"/>
  <c r="B217"/>
  <c r="B213"/>
  <c r="B209"/>
  <c r="B212"/>
  <c r="B211"/>
  <c r="B216"/>
  <c r="B208"/>
  <c r="B215"/>
  <c r="U165" i="1"/>
  <c r="U149"/>
  <c r="U137"/>
  <c r="U133"/>
  <c r="U121"/>
  <c r="U169"/>
  <c r="U157"/>
  <c r="U153"/>
  <c r="U161"/>
  <c r="U145"/>
  <c r="U141"/>
  <c r="U129"/>
  <c r="U125"/>
  <c r="X18" i="5"/>
  <c r="X16"/>
  <c r="X30"/>
  <c r="X34"/>
  <c r="X22"/>
  <c r="X14"/>
  <c r="B8" i="6"/>
  <c r="L222" i="9"/>
  <c r="N184"/>
  <c r="N219"/>
  <c r="M243"/>
  <c r="N87"/>
  <c r="M219"/>
  <c r="C109" i="20"/>
  <c r="D108"/>
  <c r="L85" i="9"/>
  <c r="M85"/>
  <c r="L247"/>
  <c r="M220"/>
  <c r="L300"/>
  <c r="AA509"/>
  <c r="M238"/>
  <c r="N238"/>
  <c r="Z514"/>
  <c r="AA514"/>
  <c r="N82"/>
  <c r="M82"/>
  <c r="X433"/>
  <c r="L178"/>
  <c r="M178"/>
  <c r="N178"/>
  <c r="M186"/>
  <c r="L186"/>
  <c r="AA427"/>
  <c r="N247"/>
  <c r="M84"/>
  <c r="N186"/>
  <c r="M262"/>
  <c r="Z474"/>
  <c r="N85"/>
  <c r="L87"/>
  <c r="L220"/>
  <c r="L302"/>
  <c r="X356"/>
  <c r="Z509"/>
  <c r="L218"/>
  <c r="N259"/>
  <c r="X436"/>
  <c r="M128"/>
  <c r="N302"/>
  <c r="Z433"/>
  <c r="M207"/>
  <c r="L207"/>
  <c r="N207"/>
  <c r="M201"/>
  <c r="N201"/>
  <c r="L303"/>
  <c r="M259"/>
  <c r="AA436"/>
  <c r="M218"/>
  <c r="M199"/>
  <c r="N199"/>
  <c r="X432"/>
  <c r="AA470"/>
  <c r="AA432"/>
  <c r="X427"/>
  <c r="AA587"/>
  <c r="X347"/>
  <c r="N303"/>
  <c r="Z434"/>
  <c r="X431"/>
  <c r="AA431"/>
  <c r="M227"/>
  <c r="L227"/>
  <c r="Z347"/>
  <c r="X589"/>
  <c r="L261"/>
  <c r="N261"/>
  <c r="M261"/>
  <c r="N258"/>
  <c r="M258"/>
  <c r="L258"/>
  <c r="N265"/>
  <c r="M265"/>
  <c r="X474"/>
  <c r="L263"/>
  <c r="M263"/>
  <c r="N263"/>
  <c r="L260"/>
  <c r="M260"/>
  <c r="N260"/>
  <c r="X596"/>
  <c r="Z596"/>
  <c r="Z353"/>
  <c r="X587"/>
  <c r="AA353"/>
  <c r="N223"/>
  <c r="L80"/>
  <c r="L224"/>
  <c r="N224"/>
  <c r="M224"/>
  <c r="N239"/>
  <c r="L239"/>
  <c r="M239"/>
  <c r="Z435"/>
  <c r="AA435"/>
  <c r="X435"/>
  <c r="AA352"/>
  <c r="X352"/>
  <c r="X467"/>
  <c r="Z467"/>
  <c r="AA467"/>
  <c r="N80"/>
  <c r="X348"/>
  <c r="M298"/>
  <c r="M241"/>
  <c r="L241"/>
  <c r="N241"/>
  <c r="L203"/>
  <c r="M203"/>
  <c r="N203"/>
  <c r="AA471"/>
  <c r="X471"/>
  <c r="Z471"/>
  <c r="AA430"/>
  <c r="Z430"/>
  <c r="X430"/>
  <c r="N221"/>
  <c r="M221"/>
  <c r="L221"/>
  <c r="N244"/>
  <c r="M244"/>
  <c r="L244"/>
  <c r="N240"/>
  <c r="M240"/>
  <c r="L240"/>
  <c r="M83"/>
  <c r="L83"/>
  <c r="N83"/>
  <c r="L242"/>
  <c r="M242"/>
  <c r="N242"/>
  <c r="Z472"/>
  <c r="AA472"/>
  <c r="X472"/>
  <c r="N179"/>
  <c r="L179"/>
  <c r="M179"/>
  <c r="L299"/>
  <c r="N299"/>
  <c r="M299"/>
  <c r="N304"/>
  <c r="M304"/>
  <c r="L304"/>
  <c r="N301"/>
  <c r="L301"/>
  <c r="M301"/>
  <c r="M305"/>
  <c r="L305"/>
  <c r="N305"/>
  <c r="M307"/>
  <c r="N307"/>
  <c r="L307"/>
  <c r="N306"/>
  <c r="M306"/>
  <c r="L306"/>
  <c r="AA355"/>
  <c r="Z355"/>
  <c r="X355"/>
  <c r="X354"/>
  <c r="AA354"/>
  <c r="Z354"/>
  <c r="X590"/>
  <c r="AA590"/>
  <c r="Z590"/>
  <c r="M123"/>
  <c r="L123"/>
  <c r="N123"/>
  <c r="L125"/>
  <c r="M125"/>
  <c r="N125"/>
  <c r="L128"/>
  <c r="Z350"/>
  <c r="X350"/>
  <c r="AA350"/>
  <c r="Z473"/>
  <c r="X473"/>
  <c r="AA473"/>
  <c r="X595"/>
  <c r="AA595"/>
  <c r="Z595"/>
  <c r="N121"/>
  <c r="L121"/>
  <c r="M121"/>
  <c r="M124"/>
  <c r="N124"/>
  <c r="L124"/>
  <c r="AA469"/>
  <c r="Z469"/>
  <c r="X469"/>
  <c r="Z591"/>
  <c r="X591"/>
  <c r="AA591"/>
  <c r="AA594"/>
  <c r="Z594"/>
  <c r="X594"/>
  <c r="N119"/>
  <c r="L119"/>
  <c r="M119"/>
  <c r="M126"/>
  <c r="L126"/>
  <c r="N126"/>
  <c r="AA351"/>
  <c r="Z351"/>
  <c r="X351"/>
  <c r="AA588"/>
  <c r="Z588"/>
  <c r="X588"/>
  <c r="M127"/>
  <c r="L127"/>
  <c r="N127"/>
  <c r="L120"/>
  <c r="M120"/>
  <c r="N120"/>
  <c r="N217"/>
  <c r="M195"/>
  <c r="L195"/>
  <c r="N195"/>
  <c r="N271"/>
  <c r="L271"/>
  <c r="M271"/>
  <c r="AA573"/>
  <c r="Z573"/>
  <c r="X573"/>
  <c r="AA554"/>
  <c r="Z554"/>
  <c r="X554"/>
  <c r="L281"/>
  <c r="N281"/>
  <c r="M281"/>
  <c r="Z495"/>
  <c r="X495"/>
  <c r="AA495"/>
  <c r="L236"/>
  <c r="N236"/>
  <c r="M236"/>
  <c r="AA465"/>
  <c r="AA365"/>
  <c r="Z365"/>
  <c r="X365"/>
  <c r="AA522"/>
  <c r="Z522"/>
  <c r="X522"/>
  <c r="M104"/>
  <c r="N104"/>
  <c r="L104"/>
  <c r="N30"/>
  <c r="M30"/>
  <c r="L30"/>
  <c r="Z497"/>
  <c r="AA497"/>
  <c r="X497"/>
  <c r="X499"/>
  <c r="AA499"/>
  <c r="Z499"/>
  <c r="Z399"/>
  <c r="X399"/>
  <c r="AA399"/>
  <c r="M143"/>
  <c r="L143"/>
  <c r="N143"/>
  <c r="AA331"/>
  <c r="N211"/>
  <c r="N193"/>
  <c r="M193"/>
  <c r="L193"/>
  <c r="L268"/>
  <c r="M268"/>
  <c r="N268"/>
  <c r="M270"/>
  <c r="N270"/>
  <c r="L270"/>
  <c r="M168"/>
  <c r="L168"/>
  <c r="N168"/>
  <c r="L173"/>
  <c r="N173"/>
  <c r="M173"/>
  <c r="AA571"/>
  <c r="Z571"/>
  <c r="X571"/>
  <c r="AA576"/>
  <c r="Z576"/>
  <c r="X576"/>
  <c r="AA548"/>
  <c r="X548"/>
  <c r="Z548"/>
  <c r="M44"/>
  <c r="N44"/>
  <c r="L44"/>
  <c r="L42"/>
  <c r="N42"/>
  <c r="M42"/>
  <c r="N279"/>
  <c r="L279"/>
  <c r="M279"/>
  <c r="M282"/>
  <c r="N282"/>
  <c r="L282"/>
  <c r="AA490"/>
  <c r="Z490"/>
  <c r="X490"/>
  <c r="N231"/>
  <c r="L231"/>
  <c r="M231"/>
  <c r="N230"/>
  <c r="L230"/>
  <c r="M230"/>
  <c r="AA459"/>
  <c r="AA359"/>
  <c r="Z359"/>
  <c r="X359"/>
  <c r="AA517"/>
  <c r="X517"/>
  <c r="Z517"/>
  <c r="X520"/>
  <c r="Z520"/>
  <c r="AA520"/>
  <c r="L51"/>
  <c r="N51"/>
  <c r="M51"/>
  <c r="M49"/>
  <c r="L49"/>
  <c r="N49"/>
  <c r="L106"/>
  <c r="N106"/>
  <c r="M106"/>
  <c r="N34"/>
  <c r="M34"/>
  <c r="L34"/>
  <c r="L36"/>
  <c r="N36"/>
  <c r="M36"/>
  <c r="AA401"/>
  <c r="Z401"/>
  <c r="X401"/>
  <c r="N98"/>
  <c r="M98"/>
  <c r="L98"/>
  <c r="N89"/>
  <c r="M89"/>
  <c r="L89"/>
  <c r="M140"/>
  <c r="N140"/>
  <c r="L140"/>
  <c r="N145"/>
  <c r="L145"/>
  <c r="M145"/>
  <c r="AA337"/>
  <c r="AA345"/>
  <c r="AA557"/>
  <c r="Z557"/>
  <c r="X557"/>
  <c r="X566"/>
  <c r="AA566"/>
  <c r="Z566"/>
  <c r="Z564"/>
  <c r="X564"/>
  <c r="AA564"/>
  <c r="M76"/>
  <c r="N76"/>
  <c r="L76"/>
  <c r="L74"/>
  <c r="N74"/>
  <c r="M74"/>
  <c r="AA417"/>
  <c r="Z417"/>
  <c r="X417"/>
  <c r="Z419"/>
  <c r="X419"/>
  <c r="AA419"/>
  <c r="Z581"/>
  <c r="X581"/>
  <c r="AA581"/>
  <c r="X582"/>
  <c r="Z582"/>
  <c r="AA582"/>
  <c r="Z580"/>
  <c r="X580"/>
  <c r="AA580"/>
  <c r="Z485"/>
  <c r="X485"/>
  <c r="AA485"/>
  <c r="X482"/>
  <c r="Z482"/>
  <c r="AA482"/>
  <c r="AA480"/>
  <c r="X480"/>
  <c r="Z480"/>
  <c r="N17"/>
  <c r="M17"/>
  <c r="L17"/>
  <c r="L15"/>
  <c r="N15"/>
  <c r="M15"/>
  <c r="N64"/>
  <c r="L64"/>
  <c r="M64"/>
  <c r="N63"/>
  <c r="M63"/>
  <c r="L63"/>
  <c r="M150"/>
  <c r="L150"/>
  <c r="N150"/>
  <c r="M152"/>
  <c r="L152"/>
  <c r="N152"/>
  <c r="M157"/>
  <c r="N157"/>
  <c r="L157"/>
  <c r="N317"/>
  <c r="M317"/>
  <c r="L317"/>
  <c r="M315"/>
  <c r="N315"/>
  <c r="L315"/>
  <c r="AA330"/>
  <c r="AA333"/>
  <c r="AA389"/>
  <c r="AA387"/>
  <c r="AA392"/>
  <c r="X438"/>
  <c r="Z438"/>
  <c r="AA438"/>
  <c r="AA443"/>
  <c r="X443"/>
  <c r="Z443"/>
  <c r="N130"/>
  <c r="M130"/>
  <c r="L130"/>
  <c r="M136"/>
  <c r="L136"/>
  <c r="N136"/>
  <c r="L25"/>
  <c r="M25"/>
  <c r="N25"/>
  <c r="M19"/>
  <c r="L19"/>
  <c r="N19"/>
  <c r="M24"/>
  <c r="L24"/>
  <c r="N24"/>
  <c r="L253"/>
  <c r="N253"/>
  <c r="M253"/>
  <c r="N256"/>
  <c r="L256"/>
  <c r="M256"/>
  <c r="L291"/>
  <c r="M291"/>
  <c r="N291"/>
  <c r="L297"/>
  <c r="M297"/>
  <c r="N297"/>
  <c r="L294"/>
  <c r="M294"/>
  <c r="N294"/>
  <c r="AA381"/>
  <c r="Z381"/>
  <c r="X381"/>
  <c r="Z386"/>
  <c r="X386"/>
  <c r="AA386"/>
  <c r="AA384"/>
  <c r="Z384"/>
  <c r="X384"/>
  <c r="AA538"/>
  <c r="X538"/>
  <c r="Z538"/>
  <c r="Z543"/>
  <c r="X543"/>
  <c r="AA543"/>
  <c r="N111"/>
  <c r="M111"/>
  <c r="L111"/>
  <c r="L116"/>
  <c r="M116"/>
  <c r="N116"/>
  <c r="N215"/>
  <c r="N212"/>
  <c r="N210"/>
  <c r="L188"/>
  <c r="N188"/>
  <c r="M188"/>
  <c r="N197"/>
  <c r="M197"/>
  <c r="L197"/>
  <c r="L269"/>
  <c r="M269"/>
  <c r="N269"/>
  <c r="N276"/>
  <c r="M276"/>
  <c r="L276"/>
  <c r="N274"/>
  <c r="L274"/>
  <c r="M274"/>
  <c r="M171"/>
  <c r="N171"/>
  <c r="L171"/>
  <c r="N177"/>
  <c r="L177"/>
  <c r="M177"/>
  <c r="AA570"/>
  <c r="X570"/>
  <c r="Z570"/>
  <c r="Z575"/>
  <c r="X575"/>
  <c r="AA575"/>
  <c r="AA549"/>
  <c r="X549"/>
  <c r="Z549"/>
  <c r="X547"/>
  <c r="AA547"/>
  <c r="Z547"/>
  <c r="X552"/>
  <c r="Z552"/>
  <c r="AA552"/>
  <c r="M39"/>
  <c r="L39"/>
  <c r="N39"/>
  <c r="M47"/>
  <c r="L47"/>
  <c r="N47"/>
  <c r="L280"/>
  <c r="M280"/>
  <c r="N280"/>
  <c r="L287"/>
  <c r="M287"/>
  <c r="N287"/>
  <c r="M286"/>
  <c r="N286"/>
  <c r="L286"/>
  <c r="AA494"/>
  <c r="Z494"/>
  <c r="X494"/>
  <c r="X488"/>
  <c r="Z488"/>
  <c r="AA488"/>
  <c r="M232"/>
  <c r="L232"/>
  <c r="N232"/>
  <c r="N229"/>
  <c r="M229"/>
  <c r="L229"/>
  <c r="L234"/>
  <c r="N234"/>
  <c r="M234"/>
  <c r="AA458"/>
  <c r="AA463"/>
  <c r="AA358"/>
  <c r="Z358"/>
  <c r="X358"/>
  <c r="Z363"/>
  <c r="X363"/>
  <c r="AA363"/>
  <c r="X521"/>
  <c r="Z521"/>
  <c r="AA521"/>
  <c r="AA526"/>
  <c r="Z526"/>
  <c r="X526"/>
  <c r="Z524"/>
  <c r="X524"/>
  <c r="AA524"/>
  <c r="M54"/>
  <c r="L54"/>
  <c r="N54"/>
  <c r="M56"/>
  <c r="L56"/>
  <c r="N56"/>
  <c r="L53"/>
  <c r="M53"/>
  <c r="N53"/>
  <c r="L99"/>
  <c r="N99"/>
  <c r="M99"/>
  <c r="M108"/>
  <c r="N108"/>
  <c r="L108"/>
  <c r="N29"/>
  <c r="M29"/>
  <c r="L29"/>
  <c r="L31"/>
  <c r="N31"/>
  <c r="M31"/>
  <c r="L37"/>
  <c r="M37"/>
  <c r="N37"/>
  <c r="Z498"/>
  <c r="X498"/>
  <c r="AA498"/>
  <c r="AA503"/>
  <c r="Z503"/>
  <c r="X503"/>
  <c r="AA398"/>
  <c r="Z398"/>
  <c r="X398"/>
  <c r="X403"/>
  <c r="Z403"/>
  <c r="AA403"/>
  <c r="N94"/>
  <c r="M94"/>
  <c r="L94"/>
  <c r="M91"/>
  <c r="N91"/>
  <c r="L91"/>
  <c r="L93"/>
  <c r="M93"/>
  <c r="N93"/>
  <c r="N146"/>
  <c r="M146"/>
  <c r="L146"/>
  <c r="N144"/>
  <c r="L144"/>
  <c r="M144"/>
  <c r="AA341"/>
  <c r="AA338"/>
  <c r="AA339"/>
  <c r="AA561"/>
  <c r="Z561"/>
  <c r="X561"/>
  <c r="Z559"/>
  <c r="X559"/>
  <c r="AA559"/>
  <c r="L71"/>
  <c r="N71"/>
  <c r="M71"/>
  <c r="M69"/>
  <c r="L69"/>
  <c r="N69"/>
  <c r="Z418"/>
  <c r="X418"/>
  <c r="AA418"/>
  <c r="AA423"/>
  <c r="X423"/>
  <c r="Z423"/>
  <c r="X585"/>
  <c r="AA585"/>
  <c r="Z585"/>
  <c r="AA586"/>
  <c r="Z586"/>
  <c r="X586"/>
  <c r="X584"/>
  <c r="AA584"/>
  <c r="Z584"/>
  <c r="AA477"/>
  <c r="Z477"/>
  <c r="X477"/>
  <c r="X486"/>
  <c r="AA486"/>
  <c r="Z486"/>
  <c r="X484"/>
  <c r="Z484"/>
  <c r="AA484"/>
  <c r="L9"/>
  <c r="M9"/>
  <c r="N9"/>
  <c r="N18"/>
  <c r="M18"/>
  <c r="L18"/>
  <c r="M12"/>
  <c r="N12"/>
  <c r="L12"/>
  <c r="M60"/>
  <c r="N60"/>
  <c r="L60"/>
  <c r="L68"/>
  <c r="N68"/>
  <c r="M68"/>
  <c r="M151"/>
  <c r="N151"/>
  <c r="L151"/>
  <c r="M156"/>
  <c r="N156"/>
  <c r="L156"/>
  <c r="M311"/>
  <c r="N311"/>
  <c r="L311"/>
  <c r="N308"/>
  <c r="L308"/>
  <c r="M308"/>
  <c r="L310"/>
  <c r="N310"/>
  <c r="M310"/>
  <c r="AA332"/>
  <c r="AA329"/>
  <c r="AA335"/>
  <c r="AA393"/>
  <c r="AA391"/>
  <c r="AA396"/>
  <c r="Z437"/>
  <c r="X437"/>
  <c r="AA437"/>
  <c r="AA442"/>
  <c r="Z442"/>
  <c r="X442"/>
  <c r="Z440"/>
  <c r="AA440"/>
  <c r="X440"/>
  <c r="L138"/>
  <c r="M138"/>
  <c r="N138"/>
  <c r="N129"/>
  <c r="L129"/>
  <c r="M129"/>
  <c r="M21"/>
  <c r="L21"/>
  <c r="N21"/>
  <c r="M23"/>
  <c r="N23"/>
  <c r="L23"/>
  <c r="M28"/>
  <c r="N28"/>
  <c r="L28"/>
  <c r="L257"/>
  <c r="N257"/>
  <c r="M257"/>
  <c r="M249"/>
  <c r="L249"/>
  <c r="N249"/>
  <c r="M250"/>
  <c r="N250"/>
  <c r="L250"/>
  <c r="M295"/>
  <c r="L295"/>
  <c r="N295"/>
  <c r="N288"/>
  <c r="M288"/>
  <c r="L288"/>
  <c r="AA385"/>
  <c r="Z385"/>
  <c r="X385"/>
  <c r="AA379"/>
  <c r="Z379"/>
  <c r="X379"/>
  <c r="X537"/>
  <c r="Z537"/>
  <c r="AA537"/>
  <c r="AA542"/>
  <c r="Z542"/>
  <c r="X542"/>
  <c r="Z540"/>
  <c r="AA540"/>
  <c r="X540"/>
  <c r="N114"/>
  <c r="M114"/>
  <c r="L114"/>
  <c r="L109"/>
  <c r="M109"/>
  <c r="N109"/>
  <c r="N208"/>
  <c r="N209"/>
  <c r="N214"/>
  <c r="L191"/>
  <c r="N191"/>
  <c r="M191"/>
  <c r="N196"/>
  <c r="M196"/>
  <c r="L196"/>
  <c r="M190"/>
  <c r="N190"/>
  <c r="L190"/>
  <c r="N273"/>
  <c r="M273"/>
  <c r="L273"/>
  <c r="N272"/>
  <c r="L272"/>
  <c r="M272"/>
  <c r="M175"/>
  <c r="N175"/>
  <c r="L175"/>
  <c r="L172"/>
  <c r="N172"/>
  <c r="M172"/>
  <c r="N170"/>
  <c r="L170"/>
  <c r="M170"/>
  <c r="AA574"/>
  <c r="Z574"/>
  <c r="X574"/>
  <c r="X568"/>
  <c r="Z568"/>
  <c r="AA568"/>
  <c r="X553"/>
  <c r="Z553"/>
  <c r="AA553"/>
  <c r="AA551"/>
  <c r="X551"/>
  <c r="Z551"/>
  <c r="AA556"/>
  <c r="X556"/>
  <c r="Z556"/>
  <c r="N48"/>
  <c r="L48"/>
  <c r="M48"/>
  <c r="M40"/>
  <c r="L40"/>
  <c r="N40"/>
  <c r="N41"/>
  <c r="L41"/>
  <c r="M41"/>
  <c r="M284"/>
  <c r="L284"/>
  <c r="N284"/>
  <c r="L283"/>
  <c r="N283"/>
  <c r="M283"/>
  <c r="X489"/>
  <c r="Z489"/>
  <c r="AA489"/>
  <c r="AA487"/>
  <c r="Z487"/>
  <c r="X487"/>
  <c r="Z492"/>
  <c r="AA492"/>
  <c r="X492"/>
  <c r="N235"/>
  <c r="L235"/>
  <c r="M235"/>
  <c r="M233"/>
  <c r="L233"/>
  <c r="N233"/>
  <c r="AA457"/>
  <c r="AA462"/>
  <c r="AA460"/>
  <c r="Z357"/>
  <c r="X357"/>
  <c r="AA357"/>
  <c r="Z362"/>
  <c r="X362"/>
  <c r="AA362"/>
  <c r="X360"/>
  <c r="AA360"/>
  <c r="Z360"/>
  <c r="Z525"/>
  <c r="AA525"/>
  <c r="X525"/>
  <c r="AA519"/>
  <c r="Z519"/>
  <c r="X519"/>
  <c r="M55"/>
  <c r="L55"/>
  <c r="N55"/>
  <c r="L52"/>
  <c r="N52"/>
  <c r="M52"/>
  <c r="N57"/>
  <c r="L57"/>
  <c r="M57"/>
  <c r="M103"/>
  <c r="L103"/>
  <c r="N103"/>
  <c r="N107"/>
  <c r="L107"/>
  <c r="M107"/>
  <c r="N101"/>
  <c r="M101"/>
  <c r="L101"/>
  <c r="M38"/>
  <c r="L38"/>
  <c r="N38"/>
  <c r="M35"/>
  <c r="L35"/>
  <c r="N35"/>
  <c r="AA501"/>
  <c r="X501"/>
  <c r="Z501"/>
  <c r="X502"/>
  <c r="AA502"/>
  <c r="Z502"/>
  <c r="AA500"/>
  <c r="X500"/>
  <c r="Z500"/>
  <c r="Z405"/>
  <c r="X405"/>
  <c r="AA405"/>
  <c r="Z402"/>
  <c r="X402"/>
  <c r="AA402"/>
  <c r="AA400"/>
  <c r="Z400"/>
  <c r="X400"/>
  <c r="N95"/>
  <c r="L95"/>
  <c r="M95"/>
  <c r="M92"/>
  <c r="N92"/>
  <c r="L92"/>
  <c r="N97"/>
  <c r="L97"/>
  <c r="M97"/>
  <c r="M139"/>
  <c r="N139"/>
  <c r="L139"/>
  <c r="L148"/>
  <c r="N148"/>
  <c r="M148"/>
  <c r="AA342"/>
  <c r="AA344"/>
  <c r="AA343"/>
  <c r="AA558"/>
  <c r="Z558"/>
  <c r="X558"/>
  <c r="X563"/>
  <c r="Z563"/>
  <c r="AA563"/>
  <c r="M70"/>
  <c r="L70"/>
  <c r="N70"/>
  <c r="M72"/>
  <c r="L72"/>
  <c r="N72"/>
  <c r="N73"/>
  <c r="M73"/>
  <c r="L73"/>
  <c r="Z421"/>
  <c r="X421"/>
  <c r="AA421"/>
  <c r="X422"/>
  <c r="Z422"/>
  <c r="AA422"/>
  <c r="Z420"/>
  <c r="X420"/>
  <c r="AA420"/>
  <c r="AA577"/>
  <c r="Z577"/>
  <c r="X577"/>
  <c r="X579"/>
  <c r="AA579"/>
  <c r="Z579"/>
  <c r="AA481"/>
  <c r="Z481"/>
  <c r="X481"/>
  <c r="X479"/>
  <c r="Z479"/>
  <c r="AA479"/>
  <c r="L10"/>
  <c r="N10"/>
  <c r="M10"/>
  <c r="N14"/>
  <c r="L14"/>
  <c r="M14"/>
  <c r="N16"/>
  <c r="L16"/>
  <c r="M16"/>
  <c r="N66"/>
  <c r="M66"/>
  <c r="L66"/>
  <c r="N62"/>
  <c r="M62"/>
  <c r="L62"/>
  <c r="N61"/>
  <c r="M61"/>
  <c r="L61"/>
  <c r="M154"/>
  <c r="N154"/>
  <c r="L154"/>
  <c r="N149"/>
  <c r="L149"/>
  <c r="M149"/>
  <c r="L312"/>
  <c r="M312"/>
  <c r="N312"/>
  <c r="M313"/>
  <c r="N313"/>
  <c r="L313"/>
  <c r="M314"/>
  <c r="L314"/>
  <c r="N314"/>
  <c r="AA336"/>
  <c r="AA334"/>
  <c r="AA390"/>
  <c r="AA395"/>
  <c r="X441"/>
  <c r="AA441"/>
  <c r="Z441"/>
  <c r="AA446"/>
  <c r="Z446"/>
  <c r="X446"/>
  <c r="AA444"/>
  <c r="X444"/>
  <c r="Z444"/>
  <c r="M134"/>
  <c r="L134"/>
  <c r="N134"/>
  <c r="M131"/>
  <c r="L131"/>
  <c r="N131"/>
  <c r="N133"/>
  <c r="L133"/>
  <c r="M133"/>
  <c r="L26"/>
  <c r="M26"/>
  <c r="N26"/>
  <c r="L27"/>
  <c r="N27"/>
  <c r="M27"/>
  <c r="M248"/>
  <c r="L248"/>
  <c r="N248"/>
  <c r="M255"/>
  <c r="N255"/>
  <c r="L255"/>
  <c r="M254"/>
  <c r="N254"/>
  <c r="L254"/>
  <c r="L296"/>
  <c r="M296"/>
  <c r="N296"/>
  <c r="N293"/>
  <c r="L293"/>
  <c r="M293"/>
  <c r="AA378"/>
  <c r="Z378"/>
  <c r="X378"/>
  <c r="Z383"/>
  <c r="X383"/>
  <c r="AA383"/>
  <c r="Z541"/>
  <c r="AA541"/>
  <c r="X541"/>
  <c r="Z546"/>
  <c r="X546"/>
  <c r="AA546"/>
  <c r="Z544"/>
  <c r="AA544"/>
  <c r="X544"/>
  <c r="N110"/>
  <c r="L110"/>
  <c r="M110"/>
  <c r="M115"/>
  <c r="L115"/>
  <c r="N115"/>
  <c r="N113"/>
  <c r="L113"/>
  <c r="M113"/>
  <c r="N216"/>
  <c r="N213"/>
  <c r="N192"/>
  <c r="M192"/>
  <c r="L192"/>
  <c r="L189"/>
  <c r="M189"/>
  <c r="N189"/>
  <c r="M194"/>
  <c r="N194"/>
  <c r="L194"/>
  <c r="N275"/>
  <c r="L275"/>
  <c r="M275"/>
  <c r="N277"/>
  <c r="M277"/>
  <c r="L277"/>
  <c r="N176"/>
  <c r="M176"/>
  <c r="L176"/>
  <c r="M169"/>
  <c r="L169"/>
  <c r="N169"/>
  <c r="M174"/>
  <c r="L174"/>
  <c r="N174"/>
  <c r="X569"/>
  <c r="AA569"/>
  <c r="Z569"/>
  <c r="AA567"/>
  <c r="Z567"/>
  <c r="X567"/>
  <c r="AA572"/>
  <c r="Z572"/>
  <c r="X572"/>
  <c r="X550"/>
  <c r="Z550"/>
  <c r="AA550"/>
  <c r="AA555"/>
  <c r="Z555"/>
  <c r="X555"/>
  <c r="L43"/>
  <c r="N43"/>
  <c r="M43"/>
  <c r="N46"/>
  <c r="L46"/>
  <c r="M46"/>
  <c r="N45"/>
  <c r="M45"/>
  <c r="L45"/>
  <c r="M285"/>
  <c r="N285"/>
  <c r="L285"/>
  <c r="L278"/>
  <c r="M278"/>
  <c r="N278"/>
  <c r="Z493"/>
  <c r="AA493"/>
  <c r="X493"/>
  <c r="AA491"/>
  <c r="Z491"/>
  <c r="X491"/>
  <c r="Z496"/>
  <c r="AA496"/>
  <c r="X496"/>
  <c r="N228"/>
  <c r="M228"/>
  <c r="L228"/>
  <c r="L237"/>
  <c r="N237"/>
  <c r="M237"/>
  <c r="AA461"/>
  <c r="AA466"/>
  <c r="AA464"/>
  <c r="X361"/>
  <c r="AA361"/>
  <c r="Z361"/>
  <c r="X366"/>
  <c r="AA366"/>
  <c r="Z366"/>
  <c r="AA364"/>
  <c r="Z364"/>
  <c r="X364"/>
  <c r="X518"/>
  <c r="AA518"/>
  <c r="Z518"/>
  <c r="AA523"/>
  <c r="Z523"/>
  <c r="X523"/>
  <c r="N50"/>
  <c r="M50"/>
  <c r="L50"/>
  <c r="L58"/>
  <c r="M58"/>
  <c r="N58"/>
  <c r="M102"/>
  <c r="L102"/>
  <c r="N102"/>
  <c r="L100"/>
  <c r="M100"/>
  <c r="N100"/>
  <c r="M105"/>
  <c r="L105"/>
  <c r="N105"/>
  <c r="M33"/>
  <c r="L33"/>
  <c r="N33"/>
  <c r="N32"/>
  <c r="L32"/>
  <c r="M32"/>
  <c r="X505"/>
  <c r="Z505"/>
  <c r="AA505"/>
  <c r="AA506"/>
  <c r="Z506"/>
  <c r="X506"/>
  <c r="X504"/>
  <c r="Z504"/>
  <c r="AA504"/>
  <c r="AA397"/>
  <c r="Z397"/>
  <c r="X397"/>
  <c r="X406"/>
  <c r="AA406"/>
  <c r="Z406"/>
  <c r="Z404"/>
  <c r="X404"/>
  <c r="AA404"/>
  <c r="L90"/>
  <c r="M90"/>
  <c r="N90"/>
  <c r="N96"/>
  <c r="L96"/>
  <c r="M96"/>
  <c r="N142"/>
  <c r="M142"/>
  <c r="L142"/>
  <c r="N147"/>
  <c r="L147"/>
  <c r="M147"/>
  <c r="M141"/>
  <c r="N141"/>
  <c r="L141"/>
  <c r="AA346"/>
  <c r="AA340"/>
  <c r="Z565"/>
  <c r="X565"/>
  <c r="AA565"/>
  <c r="Z562"/>
  <c r="X562"/>
  <c r="AA562"/>
  <c r="AA560"/>
  <c r="Z560"/>
  <c r="X560"/>
  <c r="M75"/>
  <c r="N75"/>
  <c r="L75"/>
  <c r="N78"/>
  <c r="L78"/>
  <c r="M78"/>
  <c r="M77"/>
  <c r="L77"/>
  <c r="N77"/>
  <c r="X425"/>
  <c r="AA425"/>
  <c r="Z425"/>
  <c r="AA426"/>
  <c r="Z426"/>
  <c r="X426"/>
  <c r="X424"/>
  <c r="AA424"/>
  <c r="Z424"/>
  <c r="Z578"/>
  <c r="X578"/>
  <c r="AA578"/>
  <c r="AA583"/>
  <c r="X583"/>
  <c r="Z583"/>
  <c r="AA478"/>
  <c r="X478"/>
  <c r="Z478"/>
  <c r="Z483"/>
  <c r="AA483"/>
  <c r="X483"/>
  <c r="N13"/>
  <c r="L13"/>
  <c r="M13"/>
  <c r="L11"/>
  <c r="M11"/>
  <c r="N11"/>
  <c r="N59"/>
  <c r="L59"/>
  <c r="M59"/>
  <c r="M67"/>
  <c r="L67"/>
  <c r="N67"/>
  <c r="M65"/>
  <c r="L65"/>
  <c r="N65"/>
  <c r="N158"/>
  <c r="M158"/>
  <c r="L158"/>
  <c r="N155"/>
  <c r="L155"/>
  <c r="M155"/>
  <c r="L153"/>
  <c r="M153"/>
  <c r="N153"/>
  <c r="M316"/>
  <c r="N316"/>
  <c r="L316"/>
  <c r="L309"/>
  <c r="M309"/>
  <c r="N309"/>
  <c r="AA328"/>
  <c r="AA327"/>
  <c r="AA394"/>
  <c r="AA388"/>
  <c r="AA445"/>
  <c r="X445"/>
  <c r="Z445"/>
  <c r="AA439"/>
  <c r="X439"/>
  <c r="Z439"/>
  <c r="N135"/>
  <c r="L135"/>
  <c r="M135"/>
  <c r="L132"/>
  <c r="N132"/>
  <c r="M132"/>
  <c r="L137"/>
  <c r="M137"/>
  <c r="N137"/>
  <c r="M22"/>
  <c r="L22"/>
  <c r="N22"/>
  <c r="L20"/>
  <c r="N20"/>
  <c r="M20"/>
  <c r="L252"/>
  <c r="M252"/>
  <c r="N252"/>
  <c r="M251"/>
  <c r="N251"/>
  <c r="L251"/>
  <c r="M289"/>
  <c r="N289"/>
  <c r="L289"/>
  <c r="N292"/>
  <c r="L292"/>
  <c r="M292"/>
  <c r="N290"/>
  <c r="L290"/>
  <c r="M290"/>
  <c r="X377"/>
  <c r="AA377"/>
  <c r="Z377"/>
  <c r="AA382"/>
  <c r="Z382"/>
  <c r="X382"/>
  <c r="AA380"/>
  <c r="X380"/>
  <c r="Z380"/>
  <c r="Z545"/>
  <c r="AA545"/>
  <c r="X545"/>
  <c r="AA539"/>
  <c r="Z539"/>
  <c r="X539"/>
  <c r="M118"/>
  <c r="L118"/>
  <c r="N118"/>
  <c r="N112"/>
  <c r="L112"/>
  <c r="M112"/>
  <c r="N117"/>
  <c r="M117"/>
  <c r="L117"/>
  <c r="K119" i="1"/>
  <c r="C110" i="20"/>
  <c r="D110"/>
  <c r="D109"/>
  <c r="K10" i="1"/>
  <c r="M5" i="21"/>
  <c r="I4"/>
  <c r="M4"/>
  <c r="B10"/>
  <c r="B51"/>
  <c r="C51"/>
  <c r="D51"/>
  <c r="E51"/>
  <c r="F51"/>
  <c r="G51"/>
  <c r="H51"/>
  <c r="I51"/>
  <c r="B53"/>
  <c r="C53"/>
  <c r="D53"/>
  <c r="E53"/>
  <c r="F53"/>
  <c r="G53"/>
  <c r="H53"/>
  <c r="I53"/>
  <c r="B55"/>
  <c r="C55"/>
  <c r="D55"/>
  <c r="E55"/>
  <c r="F55"/>
  <c r="G55"/>
  <c r="H55"/>
  <c r="I55"/>
  <c r="B57"/>
  <c r="C57"/>
  <c r="D57"/>
  <c r="E57"/>
  <c r="F57"/>
  <c r="G57"/>
  <c r="H57"/>
  <c r="I57"/>
  <c r="B59"/>
  <c r="C59"/>
  <c r="D59"/>
  <c r="E59"/>
  <c r="F59"/>
  <c r="G59"/>
  <c r="H59"/>
  <c r="I59"/>
  <c r="B61"/>
  <c r="C61"/>
  <c r="D61"/>
  <c r="E61"/>
  <c r="F61"/>
  <c r="G61"/>
  <c r="H61"/>
  <c r="I61"/>
  <c r="B63"/>
  <c r="C63"/>
  <c r="D63"/>
  <c r="E63"/>
  <c r="F63"/>
  <c r="G63"/>
  <c r="H63"/>
  <c r="I63"/>
  <c r="B65"/>
  <c r="C65"/>
  <c r="D65"/>
  <c r="E65"/>
  <c r="F65"/>
  <c r="G65"/>
  <c r="H65"/>
  <c r="I65"/>
  <c r="B67"/>
  <c r="C67"/>
  <c r="D67"/>
  <c r="E67"/>
  <c r="F67"/>
  <c r="G67"/>
  <c r="H67"/>
  <c r="I67"/>
  <c r="B69"/>
  <c r="C69"/>
  <c r="D69"/>
  <c r="E69"/>
  <c r="F69"/>
  <c r="G69"/>
  <c r="H69"/>
  <c r="I69"/>
  <c r="B71"/>
  <c r="C71"/>
  <c r="D71"/>
  <c r="E71"/>
  <c r="F71"/>
  <c r="G71"/>
  <c r="H71"/>
  <c r="I71"/>
  <c r="B73"/>
  <c r="C73"/>
  <c r="D73"/>
  <c r="E73"/>
  <c r="F73"/>
  <c r="G73"/>
  <c r="H73"/>
  <c r="I73"/>
  <c r="B75"/>
  <c r="C75"/>
  <c r="D75"/>
  <c r="E75"/>
  <c r="F75"/>
  <c r="G75"/>
  <c r="H75"/>
  <c r="I75"/>
  <c r="B49"/>
  <c r="C49"/>
  <c r="D49"/>
  <c r="E49"/>
  <c r="F49"/>
  <c r="G49"/>
  <c r="H49"/>
  <c r="I49"/>
  <c r="I47"/>
  <c r="C47"/>
  <c r="D47"/>
  <c r="E47"/>
  <c r="F47"/>
  <c r="G47"/>
  <c r="H47"/>
  <c r="B47"/>
  <c r="A43"/>
  <c r="Z45"/>
  <c r="V45"/>
  <c r="R45"/>
  <c r="N45"/>
  <c r="J45"/>
  <c r="C29" i="12"/>
  <c r="N49" i="21" a="1"/>
  <c r="N49"/>
  <c r="B15"/>
  <c r="O67" a="1"/>
  <c r="O67"/>
  <c r="P69" a="1"/>
  <c r="P69"/>
  <c r="N48" a="1"/>
  <c r="N48"/>
  <c r="O59" a="1"/>
  <c r="O59"/>
  <c r="Q67" a="1"/>
  <c r="Q67"/>
  <c r="N74" a="1"/>
  <c r="N74"/>
  <c r="Q55" a="1"/>
  <c r="Q55"/>
  <c r="O75" a="1"/>
  <c r="O75"/>
  <c r="N68" a="1"/>
  <c r="N68"/>
  <c r="O73" a="1"/>
  <c r="O73"/>
  <c r="Q61" a="1"/>
  <c r="Q61"/>
  <c r="O61" a="1"/>
  <c r="O61"/>
  <c r="N76" a="1"/>
  <c r="N76"/>
  <c r="P51" a="1"/>
  <c r="P51"/>
  <c r="J49" a="1"/>
  <c r="J49"/>
  <c r="L49" a="1"/>
  <c r="L49"/>
  <c r="J50" a="1"/>
  <c r="J50"/>
  <c r="J51" a="1"/>
  <c r="J51"/>
  <c r="L51" a="1"/>
  <c r="L51"/>
  <c r="J52" a="1"/>
  <c r="J52"/>
  <c r="J53" a="1"/>
  <c r="J53"/>
  <c r="L53" a="1"/>
  <c r="L53"/>
  <c r="J54" a="1"/>
  <c r="J54"/>
  <c r="J55" a="1"/>
  <c r="J55"/>
  <c r="L55" a="1"/>
  <c r="L55"/>
  <c r="J56" a="1"/>
  <c r="J56"/>
  <c r="J57" a="1"/>
  <c r="J57"/>
  <c r="L57" a="1"/>
  <c r="L57"/>
  <c r="J58" a="1"/>
  <c r="J58"/>
  <c r="J59" a="1"/>
  <c r="J59"/>
  <c r="L59" a="1"/>
  <c r="L59"/>
  <c r="J60" a="1"/>
  <c r="J60"/>
  <c r="J61" a="1"/>
  <c r="J61"/>
  <c r="L61" a="1"/>
  <c r="L61"/>
  <c r="J62" a="1"/>
  <c r="J62"/>
  <c r="J63" a="1"/>
  <c r="J63"/>
  <c r="L63" a="1"/>
  <c r="L63"/>
  <c r="J64" a="1"/>
  <c r="J64"/>
  <c r="K49" a="1"/>
  <c r="K49"/>
  <c r="M49" a="1"/>
  <c r="M49"/>
  <c r="K51" a="1"/>
  <c r="K51"/>
  <c r="M51" a="1"/>
  <c r="M51"/>
  <c r="K53" a="1"/>
  <c r="K53"/>
  <c r="L65" a="1"/>
  <c r="L65"/>
  <c r="J67" a="1"/>
  <c r="J67"/>
  <c r="M67" a="1"/>
  <c r="M67"/>
  <c r="J68" a="1"/>
  <c r="J68"/>
  <c r="K69" a="1"/>
  <c r="K69"/>
  <c r="L73" a="1"/>
  <c r="L73"/>
  <c r="J75" a="1"/>
  <c r="J75"/>
  <c r="M75" a="1"/>
  <c r="M75"/>
  <c r="J76" a="1"/>
  <c r="J76"/>
  <c r="L47" a="1"/>
  <c r="L47"/>
  <c r="M73" a="1"/>
  <c r="M73"/>
  <c r="K75" a="1"/>
  <c r="K75"/>
  <c r="L69" a="1"/>
  <c r="L69"/>
  <c r="J71" a="1"/>
  <c r="J71"/>
  <c r="J72" a="1"/>
  <c r="J72"/>
  <c r="M47" a="1"/>
  <c r="M47"/>
  <c r="M53" a="1"/>
  <c r="M53"/>
  <c r="K55" a="1"/>
  <c r="K55"/>
  <c r="M61" a="1"/>
  <c r="M61"/>
  <c r="K63" a="1"/>
  <c r="K63"/>
  <c r="L67" a="1"/>
  <c r="L67"/>
  <c r="J69" a="1"/>
  <c r="J69"/>
  <c r="M55" a="1"/>
  <c r="M55"/>
  <c r="K57" a="1"/>
  <c r="K57"/>
  <c r="M59" a="1"/>
  <c r="M59"/>
  <c r="K61" a="1"/>
  <c r="K61"/>
  <c r="M63" a="1"/>
  <c r="M63"/>
  <c r="J65" a="1"/>
  <c r="J65"/>
  <c r="M65" a="1"/>
  <c r="M65"/>
  <c r="J66" a="1"/>
  <c r="J66"/>
  <c r="K67" a="1"/>
  <c r="K67"/>
  <c r="L71" a="1"/>
  <c r="L71"/>
  <c r="J73" a="1"/>
  <c r="J73"/>
  <c r="J74" a="1"/>
  <c r="J74"/>
  <c r="K65" a="1"/>
  <c r="K65"/>
  <c r="M71" a="1"/>
  <c r="M71"/>
  <c r="K73" a="1"/>
  <c r="K73"/>
  <c r="M57" a="1"/>
  <c r="M57"/>
  <c r="K59" a="1"/>
  <c r="K59"/>
  <c r="M69" a="1"/>
  <c r="M69"/>
  <c r="J70" a="1"/>
  <c r="J70"/>
  <c r="K71" a="1"/>
  <c r="K71"/>
  <c r="L75" a="1"/>
  <c r="L75"/>
  <c r="K47" a="1"/>
  <c r="K47"/>
  <c r="J48" a="1"/>
  <c r="J48"/>
  <c r="J47" a="1"/>
  <c r="J47"/>
  <c r="O51" a="1"/>
  <c r="O51"/>
  <c r="P63" a="1"/>
  <c r="P63"/>
  <c r="P59" a="1"/>
  <c r="P59"/>
  <c r="P55" a="1"/>
  <c r="P55"/>
  <c r="P71" a="1"/>
  <c r="P71"/>
  <c r="P47" a="1"/>
  <c r="P47"/>
  <c r="Q65" a="1"/>
  <c r="Q65"/>
  <c r="N60" a="1"/>
  <c r="N60"/>
  <c r="N75" a="1"/>
  <c r="N75"/>
  <c r="N66" a="1"/>
  <c r="N66"/>
  <c r="P67" a="1"/>
  <c r="P67"/>
  <c r="Q59" a="1"/>
  <c r="Q59"/>
  <c r="N54" a="1"/>
  <c r="N54"/>
  <c r="Q57" a="1"/>
  <c r="Q57"/>
  <c r="N67" a="1"/>
  <c r="N67"/>
  <c r="O71" a="1"/>
  <c r="O71"/>
  <c r="Q71" a="1"/>
  <c r="Q71"/>
  <c r="O65" a="1"/>
  <c r="O65"/>
  <c r="N50" a="1"/>
  <c r="N50"/>
  <c r="N63" a="1"/>
  <c r="N63"/>
  <c r="N59" a="1"/>
  <c r="N59"/>
  <c r="N55" a="1"/>
  <c r="N55"/>
  <c r="N51" a="1"/>
  <c r="N51"/>
  <c r="N73" a="1"/>
  <c r="N73"/>
  <c r="Q47" a="1"/>
  <c r="Q47"/>
  <c r="N64" a="1"/>
  <c r="N64"/>
  <c r="O55" a="1"/>
  <c r="O55"/>
  <c r="P73" a="1"/>
  <c r="P73"/>
  <c r="P75" a="1"/>
  <c r="P75"/>
  <c r="Q63" a="1"/>
  <c r="Q63"/>
  <c r="N58" a="1"/>
  <c r="N58"/>
  <c r="O53" a="1"/>
  <c r="O53"/>
  <c r="N56" a="1"/>
  <c r="N56"/>
  <c r="P65" a="1"/>
  <c r="P65"/>
  <c r="Q69" a="1"/>
  <c r="Q69"/>
  <c r="N71" a="1"/>
  <c r="N71"/>
  <c r="N52" a="1"/>
  <c r="N52"/>
  <c r="Q49" a="1"/>
  <c r="Q49"/>
  <c r="P61" a="1"/>
  <c r="P61"/>
  <c r="P57" a="1"/>
  <c r="P57"/>
  <c r="P53" a="1"/>
  <c r="P53"/>
  <c r="P49" a="1"/>
  <c r="P49"/>
  <c r="Q73" a="1"/>
  <c r="Q73"/>
  <c r="N72" a="1"/>
  <c r="N72"/>
  <c r="O63" a="1"/>
  <c r="O63"/>
  <c r="Q53" a="1"/>
  <c r="Q53"/>
  <c r="O69" a="1"/>
  <c r="O69"/>
  <c r="N69" a="1"/>
  <c r="N69"/>
  <c r="N62" a="1"/>
  <c r="N62"/>
  <c r="O57" a="1"/>
  <c r="O57"/>
  <c r="N65" a="1"/>
  <c r="N65"/>
  <c r="Q75" a="1"/>
  <c r="Q75"/>
  <c r="O47" a="1"/>
  <c r="O47"/>
  <c r="N47" a="1"/>
  <c r="N47"/>
  <c r="N70" a="1"/>
  <c r="N70"/>
  <c r="Q51" a="1"/>
  <c r="Q51"/>
  <c r="O49" a="1"/>
  <c r="O49"/>
  <c r="N61" a="1"/>
  <c r="N61"/>
  <c r="N57" a="1"/>
  <c r="N57"/>
  <c r="N53" a="1"/>
  <c r="N53"/>
  <c r="E6" i="1"/>
  <c r="E5"/>
  <c r="J93" i="6"/>
  <c r="AN9" i="1"/>
  <c r="E92"/>
  <c r="I92"/>
  <c r="F68" i="16"/>
  <c r="B68" a="1"/>
  <c r="B68"/>
  <c r="B69" a="1"/>
  <c r="B69"/>
  <c r="AE29" i="5" a="1"/>
  <c r="AE29"/>
  <c r="AE13" a="1"/>
  <c r="AE13"/>
  <c r="AE25" a="1"/>
  <c r="AE25"/>
  <c r="AE37" a="1"/>
  <c r="AE37"/>
  <c r="AE21" a="1"/>
  <c r="AE21"/>
  <c r="AE33" a="1"/>
  <c r="AE33"/>
  <c r="AE17" a="1"/>
  <c r="AE17"/>
  <c r="X127" i="1"/>
  <c r="X131"/>
  <c r="X136"/>
  <c r="X168"/>
  <c r="X139"/>
  <c r="X122"/>
  <c r="X130"/>
  <c r="X138"/>
  <c r="X146"/>
  <c r="X154"/>
  <c r="X162"/>
  <c r="AE19" i="5" a="1"/>
  <c r="AE19"/>
  <c r="X132" i="1"/>
  <c r="X164"/>
  <c r="AE11" i="5" a="1"/>
  <c r="AE11"/>
  <c r="AE12" a="1"/>
  <c r="AE12"/>
  <c r="AE15" a="1"/>
  <c r="AE15"/>
  <c r="AE36" a="1"/>
  <c r="AE36"/>
  <c r="X135" i="1"/>
  <c r="X147"/>
  <c r="X144"/>
  <c r="X155"/>
  <c r="AE32" i="5" a="1"/>
  <c r="AE32"/>
  <c r="X140" i="1"/>
  <c r="AE27" i="5" a="1"/>
  <c r="AE27"/>
  <c r="AE23" a="1"/>
  <c r="AE23"/>
  <c r="AE24" a="1"/>
  <c r="AE24"/>
  <c r="AE26" a="1"/>
  <c r="AE26"/>
  <c r="X143" i="1"/>
  <c r="X120"/>
  <c r="X152"/>
  <c r="X163"/>
  <c r="X159"/>
  <c r="X126"/>
  <c r="X134"/>
  <c r="X142"/>
  <c r="X150"/>
  <c r="X158"/>
  <c r="X166"/>
  <c r="X148"/>
  <c r="AE35" i="5" a="1"/>
  <c r="AE35"/>
  <c r="AE28" a="1"/>
  <c r="AE28"/>
  <c r="AE31" a="1"/>
  <c r="AE31"/>
  <c r="X151" i="1"/>
  <c r="X128"/>
  <c r="X160"/>
  <c r="X123"/>
  <c r="X167"/>
  <c r="X124"/>
  <c r="X156"/>
  <c r="AE20" i="5" a="1"/>
  <c r="AE20"/>
  <c r="AE30" a="1"/>
  <c r="AE30"/>
  <c r="AE22" a="1"/>
  <c r="AE22"/>
  <c r="X165" i="1"/>
  <c r="X137"/>
  <c r="X121"/>
  <c r="X157"/>
  <c r="X145"/>
  <c r="X129"/>
  <c r="AE18" i="5" a="1"/>
  <c r="AE18"/>
  <c r="X149" i="1"/>
  <c r="X133"/>
  <c r="X169"/>
  <c r="X153"/>
  <c r="X161"/>
  <c r="X141"/>
  <c r="X125"/>
  <c r="AE16" i="5" a="1"/>
  <c r="AE16"/>
  <c r="AE34" a="1"/>
  <c r="AE34"/>
  <c r="AE14" a="1"/>
  <c r="AE14"/>
  <c r="AR194" i="1"/>
  <c r="B70" i="16" a="1"/>
  <c r="B70"/>
  <c r="E119" i="1"/>
  <c r="U119"/>
  <c r="AA119"/>
  <c r="W119"/>
  <c r="Y119"/>
  <c r="B43"/>
  <c r="E8" i="6"/>
  <c r="B71" i="16" a="1"/>
  <c r="B71"/>
  <c r="U22" i="6" a="1"/>
  <c r="U22"/>
  <c r="U38" a="1"/>
  <c r="U38"/>
  <c r="U54" a="1"/>
  <c r="U54"/>
  <c r="U70" a="1"/>
  <c r="U70"/>
  <c r="U86" a="1"/>
  <c r="U86"/>
  <c r="U15" a="1"/>
  <c r="U15"/>
  <c r="U31" a="1"/>
  <c r="U31"/>
  <c r="U47" a="1"/>
  <c r="U47"/>
  <c r="U63" a="1"/>
  <c r="U63"/>
  <c r="U79" a="1"/>
  <c r="U79"/>
  <c r="U16" a="1"/>
  <c r="U16"/>
  <c r="U32" a="1"/>
  <c r="U32"/>
  <c r="U48" a="1"/>
  <c r="U48"/>
  <c r="U64" a="1"/>
  <c r="U64"/>
  <c r="U80" a="1"/>
  <c r="U80"/>
  <c r="U13" a="1"/>
  <c r="U13"/>
  <c r="U29" a="1"/>
  <c r="U29"/>
  <c r="U45" a="1"/>
  <c r="U45"/>
  <c r="U61" a="1"/>
  <c r="U61"/>
  <c r="U77" a="1"/>
  <c r="U77"/>
  <c r="U10" a="1"/>
  <c r="U10"/>
  <c r="U26" a="1"/>
  <c r="U26"/>
  <c r="U42" a="1"/>
  <c r="U42"/>
  <c r="U58" a="1"/>
  <c r="U58"/>
  <c r="U74" a="1"/>
  <c r="U74"/>
  <c r="U19" a="1"/>
  <c r="U19"/>
  <c r="U35" a="1"/>
  <c r="U35"/>
  <c r="U51" a="1"/>
  <c r="U51"/>
  <c r="U67" a="1"/>
  <c r="U67"/>
  <c r="U83" a="1"/>
  <c r="U83"/>
  <c r="U20" a="1"/>
  <c r="U20"/>
  <c r="U36" a="1"/>
  <c r="U36"/>
  <c r="U52" a="1"/>
  <c r="U52"/>
  <c r="U68" a="1"/>
  <c r="U68"/>
  <c r="U84" a="1"/>
  <c r="U84"/>
  <c r="U17" a="1"/>
  <c r="U17"/>
  <c r="U33" a="1"/>
  <c r="U33"/>
  <c r="U49" a="1"/>
  <c r="U49"/>
  <c r="U65" a="1"/>
  <c r="U65"/>
  <c r="U81" a="1"/>
  <c r="U81"/>
  <c r="U14" a="1"/>
  <c r="U14"/>
  <c r="U30" a="1"/>
  <c r="U30"/>
  <c r="U46" a="1"/>
  <c r="U46"/>
  <c r="U62" a="1"/>
  <c r="U62"/>
  <c r="U78" a="1"/>
  <c r="U78"/>
  <c r="U23" a="1"/>
  <c r="U23"/>
  <c r="U39" a="1"/>
  <c r="U39"/>
  <c r="U55" a="1"/>
  <c r="U55"/>
  <c r="U71" a="1"/>
  <c r="U71"/>
  <c r="U87" a="1"/>
  <c r="U87"/>
  <c r="U24" a="1"/>
  <c r="U24"/>
  <c r="U40" a="1"/>
  <c r="U40"/>
  <c r="U56" a="1"/>
  <c r="U56"/>
  <c r="U72" a="1"/>
  <c r="U72"/>
  <c r="U88" a="1"/>
  <c r="U88"/>
  <c r="U21" a="1"/>
  <c r="U21"/>
  <c r="U37" a="1"/>
  <c r="U37"/>
  <c r="U53" a="1"/>
  <c r="U53"/>
  <c r="U69" a="1"/>
  <c r="U69"/>
  <c r="U85" a="1"/>
  <c r="U85"/>
  <c r="U18" a="1"/>
  <c r="U18"/>
  <c r="U34" a="1"/>
  <c r="U34"/>
  <c r="U50" a="1"/>
  <c r="U50"/>
  <c r="U66" a="1"/>
  <c r="U66"/>
  <c r="U82" a="1"/>
  <c r="U82"/>
  <c r="U11" a="1"/>
  <c r="U11"/>
  <c r="U27" a="1"/>
  <c r="U27"/>
  <c r="U43" a="1"/>
  <c r="U43"/>
  <c r="U59" a="1"/>
  <c r="U59"/>
  <c r="U75" a="1"/>
  <c r="U75"/>
  <c r="U12" a="1"/>
  <c r="U12"/>
  <c r="U28" a="1"/>
  <c r="U28"/>
  <c r="U44" a="1"/>
  <c r="U44"/>
  <c r="U60" a="1"/>
  <c r="U60"/>
  <c r="U76" a="1"/>
  <c r="U76"/>
  <c r="U9" a="1"/>
  <c r="U9"/>
  <c r="U25" a="1"/>
  <c r="U25"/>
  <c r="U41" a="1"/>
  <c r="U41"/>
  <c r="U57" a="1"/>
  <c r="U57"/>
  <c r="U73" a="1"/>
  <c r="U73"/>
  <c r="A37" i="1"/>
  <c r="E37"/>
  <c r="D22" i="21"/>
  <c r="B22"/>
  <c r="D23"/>
  <c r="B23"/>
  <c r="F8" i="6"/>
  <c r="S10" i="5"/>
  <c r="N10"/>
  <c r="H10" i="10"/>
  <c r="I10"/>
  <c r="H9" i="12"/>
  <c r="I9"/>
  <c r="E30" i="1"/>
  <c r="B72" i="16" a="1"/>
  <c r="B72"/>
  <c r="B73" a="1"/>
  <c r="B73"/>
  <c r="B16" i="21"/>
  <c r="N30" i="1"/>
  <c r="L30"/>
  <c r="R8" i="6"/>
  <c r="AB10" i="5"/>
  <c r="T10" i="10"/>
  <c r="U9" i="12"/>
  <c r="C436" i="6"/>
  <c r="T38" i="1"/>
  <c r="C442" i="6"/>
  <c r="B74" i="16" a="1"/>
  <c r="B74"/>
  <c r="C196" i="6"/>
  <c r="D175" i="5"/>
  <c r="C250" i="6"/>
  <c r="C388"/>
  <c r="D79" i="5"/>
  <c r="C538" i="6"/>
  <c r="C154"/>
  <c r="D109" i="5"/>
  <c r="D127"/>
  <c r="C346" i="6"/>
  <c r="C100"/>
  <c r="C202"/>
  <c r="C394"/>
  <c r="D61" i="5"/>
  <c r="C148" i="6"/>
  <c r="C484"/>
  <c r="C106"/>
  <c r="C298"/>
  <c r="C490"/>
  <c r="D157" i="5"/>
  <c r="C292" i="6"/>
  <c r="D55" i="5"/>
  <c r="D151"/>
  <c r="C130" i="6"/>
  <c r="C226"/>
  <c r="C322"/>
  <c r="C418"/>
  <c r="C514"/>
  <c r="D85" i="5"/>
  <c r="D181"/>
  <c r="C172" i="6"/>
  <c r="C340"/>
  <c r="C532"/>
  <c r="D103" i="5"/>
  <c r="D199"/>
  <c r="C178" i="6"/>
  <c r="C274"/>
  <c r="C370"/>
  <c r="C466"/>
  <c r="C562"/>
  <c r="D133" i="5"/>
  <c r="C124" i="6"/>
  <c r="C244"/>
  <c r="C544"/>
  <c r="N38" i="1"/>
  <c r="C364" i="6"/>
  <c r="C412"/>
  <c r="C460"/>
  <c r="C508"/>
  <c r="C556"/>
  <c r="C220"/>
  <c r="C268"/>
  <c r="C316"/>
  <c r="D67" i="5"/>
  <c r="D115"/>
  <c r="D163"/>
  <c r="C94" i="6"/>
  <c r="C142"/>
  <c r="C190"/>
  <c r="C238"/>
  <c r="C286"/>
  <c r="C334"/>
  <c r="C382"/>
  <c r="C430"/>
  <c r="C478"/>
  <c r="C526"/>
  <c r="D49" i="5"/>
  <c r="D97"/>
  <c r="D145"/>
  <c r="D193"/>
  <c r="C136" i="6"/>
  <c r="C184"/>
  <c r="C232"/>
  <c r="C280"/>
  <c r="C328"/>
  <c r="C376"/>
  <c r="C424"/>
  <c r="C472"/>
  <c r="C520"/>
  <c r="C568"/>
  <c r="D43" i="5"/>
  <c r="D91"/>
  <c r="D139"/>
  <c r="D187"/>
  <c r="C118" i="6"/>
  <c r="C166"/>
  <c r="C214"/>
  <c r="C262"/>
  <c r="C310"/>
  <c r="C358"/>
  <c r="C406"/>
  <c r="C454"/>
  <c r="C502"/>
  <c r="C550"/>
  <c r="D73" i="5"/>
  <c r="D121"/>
  <c r="D169"/>
  <c r="C112" i="6"/>
  <c r="C160"/>
  <c r="C208"/>
  <c r="C256"/>
  <c r="C304"/>
  <c r="C352"/>
  <c r="C400"/>
  <c r="C448"/>
  <c r="C496"/>
  <c r="D16" i="21"/>
  <c r="N8" i="6"/>
  <c r="V8"/>
  <c r="T10" i="5"/>
  <c r="AH10"/>
  <c r="Q10" i="10"/>
  <c r="Y10"/>
  <c r="B9" i="12"/>
  <c r="Q9"/>
  <c r="Y9"/>
  <c r="M30" i="1"/>
  <c r="B75" i="16" a="1"/>
  <c r="B75"/>
  <c r="B17" i="21"/>
  <c r="X9" i="12" a="1"/>
  <c r="X9"/>
  <c r="G9" a="1"/>
  <c r="G9"/>
  <c r="G42" i="5"/>
  <c r="F30" i="10"/>
  <c r="F29" i="12"/>
  <c r="G10" i="5"/>
  <c r="N39" i="1"/>
  <c r="T39"/>
  <c r="C335" i="6"/>
  <c r="C197"/>
  <c r="C419"/>
  <c r="D164" i="5"/>
  <c r="C497" i="6"/>
  <c r="D50" i="5"/>
  <c r="C437" i="6"/>
  <c r="D80" i="5"/>
  <c r="C365" i="6"/>
  <c r="C161"/>
  <c r="D44" i="5"/>
  <c r="C191" i="6"/>
  <c r="C263"/>
  <c r="C467"/>
  <c r="D134" i="5"/>
  <c r="D56"/>
  <c r="C317" i="6"/>
  <c r="C539"/>
  <c r="C545"/>
  <c r="D62" i="5"/>
  <c r="C389" i="6"/>
  <c r="C233"/>
  <c r="D170" i="5"/>
  <c r="B76" i="16" a="1"/>
  <c r="B76"/>
  <c r="B77" a="1"/>
  <c r="B77"/>
  <c r="B78" a="1"/>
  <c r="B78"/>
  <c r="B79" a="1"/>
  <c r="B79"/>
  <c r="B80" a="1"/>
  <c r="B80"/>
  <c r="C431" i="6"/>
  <c r="C413"/>
  <c r="C533"/>
  <c r="C179"/>
  <c r="C563"/>
  <c r="D104" i="5"/>
  <c r="C107" i="6"/>
  <c r="D152" i="5"/>
  <c r="C113" i="6"/>
  <c r="C281"/>
  <c r="D158" i="5"/>
  <c r="C239" i="6"/>
  <c r="C407"/>
  <c r="C527"/>
  <c r="C455"/>
  <c r="C509"/>
  <c r="C173"/>
  <c r="C557"/>
  <c r="C347"/>
  <c r="C275"/>
  <c r="C305"/>
  <c r="C425"/>
  <c r="C353"/>
  <c r="D200" i="5"/>
  <c r="C485" i="6"/>
  <c r="C203"/>
  <c r="C125"/>
  <c r="C131"/>
  <c r="D116" i="5"/>
  <c r="C137" i="6"/>
  <c r="C377"/>
  <c r="C149"/>
  <c r="C155"/>
  <c r="D98" i="5"/>
  <c r="C119" i="6"/>
  <c r="C287"/>
  <c r="C311"/>
  <c r="C359"/>
  <c r="C461"/>
  <c r="C515"/>
  <c r="C329"/>
  <c r="C257"/>
  <c r="C221"/>
  <c r="D182" i="5"/>
  <c r="D68"/>
  <c r="D128"/>
  <c r="D74"/>
  <c r="D194"/>
  <c r="C503" i="6"/>
  <c r="C167"/>
  <c r="C551"/>
  <c r="C341"/>
  <c r="C269"/>
  <c r="C323"/>
  <c r="C443"/>
  <c r="C371"/>
  <c r="C401"/>
  <c r="C521"/>
  <c r="C449"/>
  <c r="C101"/>
  <c r="D86" i="5"/>
  <c r="C395" i="6"/>
  <c r="C293"/>
  <c r="C299"/>
  <c r="D140" i="5"/>
  <c r="C185" i="6"/>
  <c r="C569"/>
  <c r="C245"/>
  <c r="C251"/>
  <c r="D146" i="5"/>
  <c r="C143" i="6"/>
  <c r="C383"/>
  <c r="C227"/>
  <c r="D92" i="5"/>
  <c r="D188"/>
  <c r="C209" i="6"/>
  <c r="C473"/>
  <c r="D176" i="5"/>
  <c r="D110"/>
  <c r="C491" i="6"/>
  <c r="D122" i="5"/>
  <c r="C95" i="6"/>
  <c r="C215"/>
  <c r="C479"/>
  <c r="D17" i="21"/>
  <c r="C30" i="10"/>
  <c r="M55"/>
  <c r="M49"/>
  <c r="M43"/>
  <c r="M37"/>
  <c r="M31"/>
  <c r="C318" i="6"/>
  <c r="B18" i="21"/>
  <c r="B10" i="10"/>
  <c r="D45" i="5"/>
  <c r="C342" i="6"/>
  <c r="C120"/>
  <c r="C366"/>
  <c r="D189" i="5"/>
  <c r="D57"/>
  <c r="C282" i="6"/>
  <c r="D51" i="5"/>
  <c r="C414" i="6"/>
  <c r="C564"/>
  <c r="C480"/>
  <c r="C240"/>
  <c r="D117" i="5"/>
  <c r="C522" i="6"/>
  <c r="D153" i="5"/>
  <c r="C558" i="6"/>
  <c r="C408"/>
  <c r="D99" i="5"/>
  <c r="C540" i="6"/>
  <c r="C294"/>
  <c r="C186"/>
  <c r="C552"/>
  <c r="C462"/>
  <c r="C426"/>
  <c r="C180"/>
  <c r="C336"/>
  <c r="D159" i="5"/>
  <c r="C528" i="6"/>
  <c r="C384"/>
  <c r="C108"/>
  <c r="C498"/>
  <c r="C216"/>
  <c r="C492"/>
  <c r="C96"/>
  <c r="D105" i="5"/>
  <c r="C372" i="6"/>
  <c r="C258"/>
  <c r="C222"/>
  <c r="C270"/>
  <c r="C300"/>
  <c r="C534"/>
  <c r="N40" i="1"/>
  <c r="T40"/>
  <c r="C510" i="6"/>
  <c r="C132"/>
  <c r="C378"/>
  <c r="C156"/>
  <c r="C288"/>
  <c r="C456"/>
  <c r="C174"/>
  <c r="C228"/>
  <c r="D93" i="5"/>
  <c r="D201"/>
  <c r="C150" i="6"/>
  <c r="C312"/>
  <c r="C234"/>
  <c r="C546"/>
  <c r="C264"/>
  <c r="D183" i="5"/>
  <c r="C324" i="6"/>
  <c r="C504"/>
  <c r="C360"/>
  <c r="D81" i="5"/>
  <c r="C486" i="6"/>
  <c r="C138"/>
  <c r="C450"/>
  <c r="C168"/>
  <c r="D87" i="5"/>
  <c r="C420" i="6"/>
  <c r="C330"/>
  <c r="C468"/>
  <c r="C432"/>
  <c r="C390"/>
  <c r="D141" i="5"/>
  <c r="C354" i="6"/>
  <c r="D171" i="5"/>
  <c r="D195"/>
  <c r="C114" i="6"/>
  <c r="C144"/>
  <c r="C198"/>
  <c r="C438"/>
  <c r="C162"/>
  <c r="C402"/>
  <c r="C276"/>
  <c r="C252"/>
  <c r="C192"/>
  <c r="D111" i="5"/>
  <c r="C570" i="6"/>
  <c r="C102"/>
  <c r="C246"/>
  <c r="D165" i="5"/>
  <c r="C306" i="6"/>
  <c r="D75" i="5"/>
  <c r="C348" i="6"/>
  <c r="C126"/>
  <c r="C204"/>
  <c r="C474"/>
  <c r="D129" i="5"/>
  <c r="D177"/>
  <c r="D69"/>
  <c r="C210" i="6"/>
  <c r="D63" i="5"/>
  <c r="D135"/>
  <c r="D123"/>
  <c r="C396" i="6"/>
  <c r="D147" i="5"/>
  <c r="C516" i="6"/>
  <c r="C444"/>
  <c r="D18" i="21"/>
  <c r="X10" i="10" a="1"/>
  <c r="X10"/>
  <c r="G10" a="1"/>
  <c r="G10"/>
  <c r="J315" i="22"/>
  <c r="J159"/>
  <c r="G264" i="9" a="1"/>
  <c r="G264"/>
  <c r="E225" a="1"/>
  <c r="E225"/>
  <c r="G198" a="1"/>
  <c r="G198"/>
  <c r="H182" a="1"/>
  <c r="H182"/>
  <c r="F187" a="1"/>
  <c r="F187"/>
  <c r="E181" a="1"/>
  <c r="E181"/>
  <c r="F243" a="1"/>
  <c r="F243"/>
  <c r="H180" a="1"/>
  <c r="H180"/>
  <c r="E246" a="1"/>
  <c r="E246"/>
  <c r="H202" a="1"/>
  <c r="H202"/>
  <c r="F206" a="1"/>
  <c r="F206"/>
  <c r="G202" a="1"/>
  <c r="G202"/>
  <c r="F198" a="1"/>
  <c r="F198"/>
  <c r="E198" a="1"/>
  <c r="E198"/>
  <c r="H187" a="1"/>
  <c r="H187"/>
  <c r="H181" a="1"/>
  <c r="H181"/>
  <c r="H243" a="1"/>
  <c r="H243"/>
  <c r="H246" a="1"/>
  <c r="H246"/>
  <c r="F184" a="1"/>
  <c r="F184"/>
  <c r="F266" a="1"/>
  <c r="F266"/>
  <c r="H206" a="1"/>
  <c r="H206"/>
  <c r="F226" a="1"/>
  <c r="F226"/>
  <c r="G226" a="1"/>
  <c r="G226"/>
  <c r="G182" a="1"/>
  <c r="G182"/>
  <c r="G187" a="1"/>
  <c r="G187"/>
  <c r="G181" a="1"/>
  <c r="G181"/>
  <c r="G243" a="1"/>
  <c r="G243"/>
  <c r="H198" a="1"/>
  <c r="H198"/>
  <c r="F181" a="1"/>
  <c r="F181"/>
  <c r="F202" a="1"/>
  <c r="F202"/>
  <c r="E266" a="1"/>
  <c r="E266"/>
  <c r="H204" a="1"/>
  <c r="H204"/>
  <c r="E182" a="1"/>
  <c r="E182"/>
  <c r="E243" a="1"/>
  <c r="E243"/>
  <c r="G246" a="1"/>
  <c r="G246"/>
  <c r="E202" a="1"/>
  <c r="E202"/>
  <c r="H184" a="1"/>
  <c r="H184"/>
  <c r="G206" a="1"/>
  <c r="G206"/>
  <c r="E267" a="1"/>
  <c r="E267"/>
  <c r="E187" a="1"/>
  <c r="E187"/>
  <c r="F246" a="1"/>
  <c r="F246"/>
  <c r="G184" a="1"/>
  <c r="G184"/>
  <c r="E206" a="1"/>
  <c r="E206"/>
  <c r="H226" a="1"/>
  <c r="H226"/>
  <c r="H267" a="1"/>
  <c r="H267"/>
  <c r="E184" a="1"/>
  <c r="E184"/>
  <c r="H266" a="1"/>
  <c r="H266"/>
  <c r="E226" a="1"/>
  <c r="E226"/>
  <c r="F267" a="1"/>
  <c r="F267"/>
  <c r="G267" a="1"/>
  <c r="G267"/>
  <c r="F182" a="1"/>
  <c r="F182"/>
  <c r="G223" a="1"/>
  <c r="G223"/>
  <c r="H200" a="1"/>
  <c r="H200"/>
  <c r="F222" a="1"/>
  <c r="F222"/>
  <c r="F204" a="1"/>
  <c r="F204"/>
  <c r="H300" a="1"/>
  <c r="H300"/>
  <c r="F225" a="1"/>
  <c r="F225"/>
  <c r="H222" a="1"/>
  <c r="H222"/>
  <c r="E247" a="1"/>
  <c r="E247"/>
  <c r="H302" a="1"/>
  <c r="H302"/>
  <c r="G262" a="1"/>
  <c r="G262"/>
  <c r="H238" a="1"/>
  <c r="H238"/>
  <c r="E204" a="1"/>
  <c r="E204"/>
  <c r="E185" a="1"/>
  <c r="E185"/>
  <c r="G200" a="1"/>
  <c r="G200"/>
  <c r="E222" a="1"/>
  <c r="E222"/>
  <c r="H183" a="1"/>
  <c r="H183"/>
  <c r="G180" a="1"/>
  <c r="G180"/>
  <c r="G300" a="1"/>
  <c r="G300"/>
  <c r="G222" a="1"/>
  <c r="G222"/>
  <c r="F302" a="1"/>
  <c r="F302"/>
  <c r="G185" a="1"/>
  <c r="G185"/>
  <c r="H264" a="1"/>
  <c r="H264"/>
  <c r="E180" a="1"/>
  <c r="E180"/>
  <c r="H303" a="1"/>
  <c r="H303"/>
  <c r="F185" a="1"/>
  <c r="F185"/>
  <c r="F264" a="1"/>
  <c r="F264"/>
  <c r="H225" a="1"/>
  <c r="H225"/>
  <c r="E302" a="1"/>
  <c r="E302"/>
  <c r="F180" a="1"/>
  <c r="F180"/>
  <c r="G303" a="1"/>
  <c r="G303"/>
  <c r="H262" a="1"/>
  <c r="H262"/>
  <c r="E219" a="1"/>
  <c r="E219"/>
  <c r="F200" a="1"/>
  <c r="F200"/>
  <c r="F247" a="1"/>
  <c r="F247"/>
  <c r="G266" a="1"/>
  <c r="G266"/>
  <c r="H185" a="1"/>
  <c r="H185"/>
  <c r="G225" a="1"/>
  <c r="G225"/>
  <c r="F245" a="1"/>
  <c r="F245"/>
  <c r="H247" a="1"/>
  <c r="H247"/>
  <c r="G302" a="1"/>
  <c r="G302"/>
  <c r="E264" a="1"/>
  <c r="E264"/>
  <c r="H219" a="1"/>
  <c r="H219"/>
  <c r="E200" a="1"/>
  <c r="E200"/>
  <c r="E238" a="1"/>
  <c r="E238"/>
  <c r="G204" a="1"/>
  <c r="G204"/>
  <c r="G238" a="1"/>
  <c r="G238"/>
  <c r="E300" a="1"/>
  <c r="E300"/>
  <c r="G247" a="1"/>
  <c r="G247"/>
  <c r="E183" a="1"/>
  <c r="E183"/>
  <c r="H223" a="1"/>
  <c r="H223"/>
  <c r="G205" a="1"/>
  <c r="G205"/>
  <c r="F205" a="1"/>
  <c r="F205"/>
  <c r="H245" a="1"/>
  <c r="H245"/>
  <c r="H220" a="1"/>
  <c r="H220"/>
  <c r="G245" a="1"/>
  <c r="G245"/>
  <c r="E303" a="1"/>
  <c r="E303"/>
  <c r="E223" a="1"/>
  <c r="E223"/>
  <c r="F183" a="1"/>
  <c r="F183"/>
  <c r="F300" a="1"/>
  <c r="F300"/>
  <c r="F220" a="1"/>
  <c r="F220"/>
  <c r="E245" a="1"/>
  <c r="E245"/>
  <c r="F303" a="1"/>
  <c r="F303"/>
  <c r="E220" a="1"/>
  <c r="E220"/>
  <c r="G183" a="1"/>
  <c r="G183"/>
  <c r="F223" a="1"/>
  <c r="F223"/>
  <c r="H205" a="1"/>
  <c r="H205"/>
  <c r="G220" a="1"/>
  <c r="G220"/>
  <c r="E205" a="1"/>
  <c r="E205"/>
  <c r="F219" a="1"/>
  <c r="F219"/>
  <c r="H178" a="1"/>
  <c r="H178"/>
  <c r="F262" a="1"/>
  <c r="F262"/>
  <c r="E186" a="1"/>
  <c r="E186"/>
  <c r="F207" a="1"/>
  <c r="F207"/>
  <c r="E201" a="1"/>
  <c r="E201"/>
  <c r="F259" a="1"/>
  <c r="F259"/>
  <c r="H218" a="1"/>
  <c r="H218"/>
  <c r="E199" a="1"/>
  <c r="E199"/>
  <c r="F263" a="1"/>
  <c r="F263"/>
  <c r="E227" a="1"/>
  <c r="E227"/>
  <c r="F260" a="1"/>
  <c r="F260"/>
  <c r="F258" a="1"/>
  <c r="F258"/>
  <c r="E261" a="1"/>
  <c r="E261"/>
  <c r="H265" a="1"/>
  <c r="H265"/>
  <c r="E240" a="1"/>
  <c r="E240"/>
  <c r="E221" a="1"/>
  <c r="E221"/>
  <c r="H224" a="1"/>
  <c r="H224"/>
  <c r="E244" a="1"/>
  <c r="E244"/>
  <c r="G203" a="1"/>
  <c r="G203"/>
  <c r="H241" a="1"/>
  <c r="H241"/>
  <c r="E239" a="1"/>
  <c r="E239"/>
  <c r="H242" a="1"/>
  <c r="H242"/>
  <c r="H298" a="1"/>
  <c r="H298"/>
  <c r="F306" a="1"/>
  <c r="F306"/>
  <c r="H307" a="1"/>
  <c r="H307"/>
  <c r="E305" a="1"/>
  <c r="E305"/>
  <c r="F301" a="1"/>
  <c r="F301"/>
  <c r="H304" a="1"/>
  <c r="H304"/>
  <c r="F179" a="1"/>
  <c r="F179"/>
  <c r="E299" a="1"/>
  <c r="E299"/>
  <c r="G219" a="1"/>
  <c r="G219"/>
  <c r="E178" a="1"/>
  <c r="E178"/>
  <c r="E262" a="1"/>
  <c r="E262"/>
  <c r="F186" a="1"/>
  <c r="F186"/>
  <c r="E207" a="1"/>
  <c r="E207"/>
  <c r="H201" a="1"/>
  <c r="H201"/>
  <c r="E259" a="1"/>
  <c r="E259"/>
  <c r="F218" a="1"/>
  <c r="F218"/>
  <c r="H199" a="1"/>
  <c r="H199"/>
  <c r="G263" a="1"/>
  <c r="G263"/>
  <c r="F227" a="1"/>
  <c r="F227"/>
  <c r="G260" a="1"/>
  <c r="G260"/>
  <c r="E258" a="1"/>
  <c r="E258"/>
  <c r="H261" a="1"/>
  <c r="H261"/>
  <c r="G265" a="1"/>
  <c r="G265"/>
  <c r="F240" a="1"/>
  <c r="F240"/>
  <c r="F221" a="1"/>
  <c r="F221"/>
  <c r="G224" a="1"/>
  <c r="G224"/>
  <c r="H244" a="1"/>
  <c r="H244"/>
  <c r="F203" a="1"/>
  <c r="F203"/>
  <c r="F241" a="1"/>
  <c r="F241"/>
  <c r="H239" a="1"/>
  <c r="H239"/>
  <c r="F242" a="1"/>
  <c r="F242"/>
  <c r="E298" a="1"/>
  <c r="E298"/>
  <c r="F238" a="1"/>
  <c r="F238"/>
  <c r="F178" a="1"/>
  <c r="F178"/>
  <c r="G186" a="1"/>
  <c r="G186"/>
  <c r="H207" a="1"/>
  <c r="H207"/>
  <c r="F201" a="1"/>
  <c r="F201"/>
  <c r="H259" a="1"/>
  <c r="H259"/>
  <c r="G218" a="1"/>
  <c r="G218"/>
  <c r="G199" a="1"/>
  <c r="G199"/>
  <c r="E263" a="1"/>
  <c r="E263"/>
  <c r="G227" a="1"/>
  <c r="G227"/>
  <c r="H260" a="1"/>
  <c r="H260"/>
  <c r="G258" a="1"/>
  <c r="G258"/>
  <c r="F261" a="1"/>
  <c r="F261"/>
  <c r="E265" a="1"/>
  <c r="E265"/>
  <c r="H240" a="1"/>
  <c r="H240"/>
  <c r="H221" a="1"/>
  <c r="H221"/>
  <c r="F224" a="1"/>
  <c r="F224"/>
  <c r="G244" a="1"/>
  <c r="G244"/>
  <c r="H203" a="1"/>
  <c r="H203"/>
  <c r="E241" a="1"/>
  <c r="E241"/>
  <c r="G239" a="1"/>
  <c r="G239"/>
  <c r="E242" a="1"/>
  <c r="E242"/>
  <c r="G298" a="1"/>
  <c r="G298"/>
  <c r="H306" a="1"/>
  <c r="H306"/>
  <c r="F307" a="1"/>
  <c r="F307"/>
  <c r="G305" a="1"/>
  <c r="G305"/>
  <c r="H301" a="1"/>
  <c r="H301"/>
  <c r="E304" a="1"/>
  <c r="E304"/>
  <c r="H179" a="1"/>
  <c r="H179"/>
  <c r="F299" a="1"/>
  <c r="F299"/>
  <c r="G178" a="1"/>
  <c r="G178"/>
  <c r="H186" a="1"/>
  <c r="H186"/>
  <c r="G207" a="1"/>
  <c r="G207"/>
  <c r="G201" a="1"/>
  <c r="G201"/>
  <c r="G259" a="1"/>
  <c r="G259"/>
  <c r="E218" a="1"/>
  <c r="E218"/>
  <c r="F199" a="1"/>
  <c r="F199"/>
  <c r="H263" a="1"/>
  <c r="H263"/>
  <c r="H227" a="1"/>
  <c r="H227"/>
  <c r="E260" a="1"/>
  <c r="E260"/>
  <c r="H258" a="1"/>
  <c r="H258"/>
  <c r="G261" a="1"/>
  <c r="G261"/>
  <c r="F265" a="1"/>
  <c r="F265"/>
  <c r="G240" a="1"/>
  <c r="G240"/>
  <c r="G221" a="1"/>
  <c r="G221"/>
  <c r="E224" a="1"/>
  <c r="E224"/>
  <c r="F244" a="1"/>
  <c r="F244"/>
  <c r="E203" a="1"/>
  <c r="E203"/>
  <c r="G241" a="1"/>
  <c r="G241"/>
  <c r="F239" a="1"/>
  <c r="F239"/>
  <c r="G242" a="1"/>
  <c r="G242"/>
  <c r="F298" a="1"/>
  <c r="F298"/>
  <c r="E306" a="1"/>
  <c r="E306"/>
  <c r="E307" a="1"/>
  <c r="E307"/>
  <c r="H305" a="1"/>
  <c r="H305"/>
  <c r="G301" a="1"/>
  <c r="G301"/>
  <c r="F304" a="1"/>
  <c r="F304"/>
  <c r="G179" a="1"/>
  <c r="G179"/>
  <c r="G299" a="1"/>
  <c r="G299"/>
  <c r="G307" a="1"/>
  <c r="G307"/>
  <c r="F316" a="1"/>
  <c r="F316"/>
  <c r="H228" a="1"/>
  <c r="H228"/>
  <c r="H285" a="1"/>
  <c r="H285"/>
  <c r="F314" a="1"/>
  <c r="F314"/>
  <c r="G171" a="1"/>
  <c r="G171"/>
  <c r="H315" a="1"/>
  <c r="H315"/>
  <c r="G312" a="1"/>
  <c r="G312"/>
  <c r="F272" a="1"/>
  <c r="F272"/>
  <c r="G191" a="1"/>
  <c r="G191"/>
  <c r="F297" a="1"/>
  <c r="F297"/>
  <c r="E253" a="1"/>
  <c r="E253"/>
  <c r="F282" a="1"/>
  <c r="F282"/>
  <c r="F168" a="1"/>
  <c r="F168"/>
  <c r="F193" a="1"/>
  <c r="F193"/>
  <c r="H169" a="1"/>
  <c r="H169"/>
  <c r="F255" a="1"/>
  <c r="F255"/>
  <c r="H235" a="1"/>
  <c r="H235"/>
  <c r="G283" a="1"/>
  <c r="G283"/>
  <c r="F305" a="1"/>
  <c r="F305"/>
  <c r="E179" a="1"/>
  <c r="E179"/>
  <c r="G316" a="1"/>
  <c r="G316"/>
  <c r="E228" a="1"/>
  <c r="E228"/>
  <c r="F285" a="1"/>
  <c r="F285"/>
  <c r="H314" a="1"/>
  <c r="H314"/>
  <c r="F171" a="1"/>
  <c r="F171"/>
  <c r="E315" a="1"/>
  <c r="E315"/>
  <c r="E312" a="1"/>
  <c r="E312"/>
  <c r="E272" a="1"/>
  <c r="E272"/>
  <c r="E191" a="1"/>
  <c r="E191"/>
  <c r="E297" a="1"/>
  <c r="E297"/>
  <c r="H253" a="1"/>
  <c r="H253"/>
  <c r="E282" a="1"/>
  <c r="E282"/>
  <c r="H168" a="1"/>
  <c r="H168"/>
  <c r="G193" a="1"/>
  <c r="G193"/>
  <c r="E169" a="1"/>
  <c r="E169"/>
  <c r="E255" a="1"/>
  <c r="E255"/>
  <c r="E235" a="1"/>
  <c r="E235"/>
  <c r="F283" a="1"/>
  <c r="F283"/>
  <c r="E301" a="1"/>
  <c r="E301"/>
  <c r="E316" a="1"/>
  <c r="E316"/>
  <c r="G228" a="1"/>
  <c r="G228"/>
  <c r="G285" a="1"/>
  <c r="G285"/>
  <c r="G314" a="1"/>
  <c r="G314"/>
  <c r="E171" a="1"/>
  <c r="E171"/>
  <c r="F315" a="1"/>
  <c r="F315"/>
  <c r="F312" a="1"/>
  <c r="F312"/>
  <c r="H272" a="1"/>
  <c r="H272"/>
  <c r="H191" a="1"/>
  <c r="H191"/>
  <c r="H297" a="1"/>
  <c r="H297"/>
  <c r="F253" a="1"/>
  <c r="F253"/>
  <c r="H282" a="1"/>
  <c r="H282"/>
  <c r="G168" a="1"/>
  <c r="G168"/>
  <c r="H193" a="1"/>
  <c r="H193"/>
  <c r="F169" a="1"/>
  <c r="F169"/>
  <c r="H255" a="1"/>
  <c r="H255"/>
  <c r="G235" a="1"/>
  <c r="G235"/>
  <c r="E283" a="1"/>
  <c r="E283"/>
  <c r="G306" a="1"/>
  <c r="G306"/>
  <c r="G304" a="1"/>
  <c r="G304"/>
  <c r="H299" a="1"/>
  <c r="H299"/>
  <c r="H316" a="1"/>
  <c r="H316"/>
  <c r="F228" a="1"/>
  <c r="F228"/>
  <c r="E285" a="1"/>
  <c r="E285"/>
  <c r="E314" a="1"/>
  <c r="E314"/>
  <c r="H171" a="1"/>
  <c r="H171"/>
  <c r="G315" a="1"/>
  <c r="G315"/>
  <c r="H312" a="1"/>
  <c r="H312"/>
  <c r="G272" a="1"/>
  <c r="G272"/>
  <c r="F191" a="1"/>
  <c r="F191"/>
  <c r="G297" a="1"/>
  <c r="G297"/>
  <c r="G253" a="1"/>
  <c r="G253"/>
  <c r="G282" a="1"/>
  <c r="G282"/>
  <c r="E168" a="1"/>
  <c r="E168"/>
  <c r="E193" a="1"/>
  <c r="E193"/>
  <c r="G169" a="1"/>
  <c r="G169"/>
  <c r="G255" a="1"/>
  <c r="G255"/>
  <c r="E234" a="1"/>
  <c r="E234"/>
  <c r="E232" a="1"/>
  <c r="E232"/>
  <c r="H294" a="1"/>
  <c r="H294"/>
  <c r="H256" a="1"/>
  <c r="H256"/>
  <c r="H317" a="1"/>
  <c r="H317"/>
  <c r="G279" a="1"/>
  <c r="G279"/>
  <c r="E268" a="1"/>
  <c r="E268"/>
  <c r="G281" a="1"/>
  <c r="G281"/>
  <c r="F252" a="1"/>
  <c r="F252"/>
  <c r="F309" a="1"/>
  <c r="F309"/>
  <c r="G237" a="1"/>
  <c r="G237"/>
  <c r="E278" a="1"/>
  <c r="E278"/>
  <c r="G176" a="1"/>
  <c r="G176"/>
  <c r="G189" a="1"/>
  <c r="G189"/>
  <c r="H170" a="1"/>
  <c r="H170"/>
  <c r="H175" a="1"/>
  <c r="H175"/>
  <c r="F280" a="1"/>
  <c r="F280"/>
  <c r="E269" a="1"/>
  <c r="E269"/>
  <c r="G291" a="1"/>
  <c r="G291"/>
  <c r="F235" a="1"/>
  <c r="F235"/>
  <c r="G234" a="1"/>
  <c r="G234"/>
  <c r="H232" a="1"/>
  <c r="H232"/>
  <c r="E294" a="1"/>
  <c r="E294"/>
  <c r="G256" a="1"/>
  <c r="G256"/>
  <c r="G317" a="1"/>
  <c r="G317"/>
  <c r="E279" a="1"/>
  <c r="E279"/>
  <c r="H268" a="1"/>
  <c r="H268"/>
  <c r="F281" a="1"/>
  <c r="F281"/>
  <c r="G252" a="1"/>
  <c r="G252"/>
  <c r="H309" a="1"/>
  <c r="H309"/>
  <c r="E237" a="1"/>
  <c r="E237"/>
  <c r="F278" a="1"/>
  <c r="F278"/>
  <c r="E176" a="1"/>
  <c r="E176"/>
  <c r="H189" a="1"/>
  <c r="H189"/>
  <c r="E170" a="1"/>
  <c r="E170"/>
  <c r="E175" a="1"/>
  <c r="E175"/>
  <c r="H280" a="1"/>
  <c r="H280"/>
  <c r="F269" a="1"/>
  <c r="F269"/>
  <c r="F291" a="1"/>
  <c r="F291"/>
  <c r="F231" a="1"/>
  <c r="F231"/>
  <c r="F173" a="1"/>
  <c r="F173"/>
  <c r="H283" a="1"/>
  <c r="H283"/>
  <c r="F234" a="1"/>
  <c r="F234"/>
  <c r="G232" a="1"/>
  <c r="G232"/>
  <c r="G294" a="1"/>
  <c r="G294"/>
  <c r="F256" a="1"/>
  <c r="F256"/>
  <c r="F317" a="1"/>
  <c r="F317"/>
  <c r="H279" a="1"/>
  <c r="H279"/>
  <c r="F268" a="1"/>
  <c r="F268"/>
  <c r="E281" a="1"/>
  <c r="E281"/>
  <c r="H252" a="1"/>
  <c r="H252"/>
  <c r="E309" a="1"/>
  <c r="E309"/>
  <c r="F237" a="1"/>
  <c r="F237"/>
  <c r="G278" a="1"/>
  <c r="G278"/>
  <c r="H176" a="1"/>
  <c r="H176"/>
  <c r="E189" a="1"/>
  <c r="E189"/>
  <c r="G170" a="1"/>
  <c r="G170"/>
  <c r="F175" a="1"/>
  <c r="F175"/>
  <c r="G280" a="1"/>
  <c r="G280"/>
  <c r="H269" a="1"/>
  <c r="H269"/>
  <c r="E291" a="1"/>
  <c r="E291"/>
  <c r="G231" a="1"/>
  <c r="G231"/>
  <c r="G173" a="1"/>
  <c r="G173"/>
  <c r="F270" a="1"/>
  <c r="F270"/>
  <c r="H234" a="1"/>
  <c r="H234"/>
  <c r="F232" a="1"/>
  <c r="F232"/>
  <c r="F294" a="1"/>
  <c r="F294"/>
  <c r="E256" a="1"/>
  <c r="E256"/>
  <c r="E317" a="1"/>
  <c r="E317"/>
  <c r="F279" a="1"/>
  <c r="F279"/>
  <c r="G268" a="1"/>
  <c r="G268"/>
  <c r="H281" a="1"/>
  <c r="H281"/>
  <c r="E252" a="1"/>
  <c r="E252"/>
  <c r="G309" a="1"/>
  <c r="G309"/>
  <c r="H237" a="1"/>
  <c r="H237"/>
  <c r="H278" a="1"/>
  <c r="H278"/>
  <c r="F176" a="1"/>
  <c r="F176"/>
  <c r="F189" a="1"/>
  <c r="F189"/>
  <c r="F170" a="1"/>
  <c r="F170"/>
  <c r="G175" a="1"/>
  <c r="G175"/>
  <c r="E280" a="1"/>
  <c r="E280"/>
  <c r="G269" a="1"/>
  <c r="G269"/>
  <c r="H291" a="1"/>
  <c r="H291"/>
  <c r="H231" a="1"/>
  <c r="H231"/>
  <c r="H270" a="1"/>
  <c r="H270"/>
  <c r="G236" a="1"/>
  <c r="G236"/>
  <c r="E195" a="1"/>
  <c r="E195"/>
  <c r="F275" a="1"/>
  <c r="F275"/>
  <c r="H248" a="1"/>
  <c r="H248"/>
  <c r="G233" a="1"/>
  <c r="G233"/>
  <c r="G273" a="1"/>
  <c r="G273"/>
  <c r="H190" a="1"/>
  <c r="H190"/>
  <c r="G249" a="1"/>
  <c r="G249"/>
  <c r="F287" a="1"/>
  <c r="F287"/>
  <c r="E274" a="1"/>
  <c r="E274"/>
  <c r="H276" a="1"/>
  <c r="H276"/>
  <c r="H188" a="1"/>
  <c r="H188"/>
  <c r="E230" a="1"/>
  <c r="E230"/>
  <c r="H292" a="1"/>
  <c r="H292"/>
  <c r="H251" a="1"/>
  <c r="H251"/>
  <c r="H194" a="1"/>
  <c r="H194"/>
  <c r="E173" a="1"/>
  <c r="E173"/>
  <c r="E270" a="1"/>
  <c r="E270"/>
  <c r="H236" a="1"/>
  <c r="H236"/>
  <c r="H195" a="1"/>
  <c r="H195"/>
  <c r="H275" a="1"/>
  <c r="H275"/>
  <c r="E248" a="1"/>
  <c r="E248"/>
  <c r="E233" a="1"/>
  <c r="E233"/>
  <c r="E273" a="1"/>
  <c r="E273"/>
  <c r="G190" a="1"/>
  <c r="G190"/>
  <c r="F249" a="1"/>
  <c r="F249"/>
  <c r="H287" a="1"/>
  <c r="H287"/>
  <c r="G274" a="1"/>
  <c r="G274"/>
  <c r="E276" a="1"/>
  <c r="E276"/>
  <c r="G188" a="1"/>
  <c r="G188"/>
  <c r="F230" a="1"/>
  <c r="F230"/>
  <c r="E292" a="1"/>
  <c r="E292"/>
  <c r="G251" a="1"/>
  <c r="G251"/>
  <c r="E194" a="1"/>
  <c r="E194"/>
  <c r="H173" a="1"/>
  <c r="H173"/>
  <c r="E236" a="1"/>
  <c r="E236"/>
  <c r="G195" a="1"/>
  <c r="G195"/>
  <c r="G275" a="1"/>
  <c r="G275"/>
  <c r="G248" a="1"/>
  <c r="G248"/>
  <c r="H233" a="1"/>
  <c r="H233"/>
  <c r="H273" a="1"/>
  <c r="H273"/>
  <c r="F190" a="1"/>
  <c r="F190"/>
  <c r="E249" a="1"/>
  <c r="E249"/>
  <c r="E287" a="1"/>
  <c r="E287"/>
  <c r="H274" a="1"/>
  <c r="H274"/>
  <c r="F276" a="1"/>
  <c r="F276"/>
  <c r="F188" a="1"/>
  <c r="F188"/>
  <c r="G230" a="1"/>
  <c r="G230"/>
  <c r="G292" a="1"/>
  <c r="G292"/>
  <c r="E251" a="1"/>
  <c r="E251"/>
  <c r="G194" a="1"/>
  <c r="G194"/>
  <c r="E231" a="1"/>
  <c r="E231"/>
  <c r="G270" a="1"/>
  <c r="G270"/>
  <c r="F236" a="1"/>
  <c r="F236"/>
  <c r="F195" a="1"/>
  <c r="F195"/>
  <c r="E275" a="1"/>
  <c r="E275"/>
  <c r="F248" a="1"/>
  <c r="F248"/>
  <c r="F233" a="1"/>
  <c r="F233"/>
  <c r="F273" a="1"/>
  <c r="F273"/>
  <c r="E190" a="1"/>
  <c r="E190"/>
  <c r="H249" a="1"/>
  <c r="H249"/>
  <c r="G287" a="1"/>
  <c r="G287"/>
  <c r="F274" a="1"/>
  <c r="F274"/>
  <c r="G276" a="1"/>
  <c r="G276"/>
  <c r="E188" a="1"/>
  <c r="E188"/>
  <c r="H230" a="1"/>
  <c r="H230"/>
  <c r="F292" a="1"/>
  <c r="F292"/>
  <c r="F251" a="1"/>
  <c r="F251"/>
  <c r="F194" a="1"/>
  <c r="F194"/>
  <c r="H250" a="1"/>
  <c r="H250"/>
  <c r="H257" a="1"/>
  <c r="H257"/>
  <c r="G308" a="1"/>
  <c r="G308"/>
  <c r="G229" a="1"/>
  <c r="G229"/>
  <c r="F290" a="1"/>
  <c r="F290"/>
  <c r="G289" a="1"/>
  <c r="G289"/>
  <c r="E174" a="1"/>
  <c r="E174"/>
  <c r="G277" a="1"/>
  <c r="G277"/>
  <c r="G192" a="1"/>
  <c r="G192"/>
  <c r="H293" a="1"/>
  <c r="H293"/>
  <c r="H296" a="1"/>
  <c r="H296"/>
  <c r="E254" a="1"/>
  <c r="E254"/>
  <c r="E313" a="1"/>
  <c r="E313"/>
  <c r="G284" a="1"/>
  <c r="G284"/>
  <c r="F172" a="1"/>
  <c r="F172"/>
  <c r="H196" a="1"/>
  <c r="H196"/>
  <c r="H288" a="1"/>
  <c r="H288"/>
  <c r="G295" a="1"/>
  <c r="G295"/>
  <c r="F310" a="1"/>
  <c r="F310"/>
  <c r="H311" a="1"/>
  <c r="H311"/>
  <c r="E286" a="1"/>
  <c r="E286"/>
  <c r="G177" a="1"/>
  <c r="G177"/>
  <c r="F197" a="1"/>
  <c r="F197"/>
  <c r="F250" a="1"/>
  <c r="F250"/>
  <c r="E257" a="1"/>
  <c r="E257"/>
  <c r="E308" a="1"/>
  <c r="E308"/>
  <c r="H229" a="1"/>
  <c r="H229"/>
  <c r="G290" a="1"/>
  <c r="G290"/>
  <c r="F289" a="1"/>
  <c r="F289"/>
  <c r="H174" a="1"/>
  <c r="H174"/>
  <c r="E277" a="1"/>
  <c r="E277"/>
  <c r="F192" a="1"/>
  <c r="F192"/>
  <c r="G293" a="1"/>
  <c r="G293"/>
  <c r="G296" a="1"/>
  <c r="G296"/>
  <c r="F254" a="1"/>
  <c r="F254"/>
  <c r="H313" a="1"/>
  <c r="H313"/>
  <c r="E284" a="1"/>
  <c r="E284"/>
  <c r="E172" a="1"/>
  <c r="E172"/>
  <c r="G196" a="1"/>
  <c r="G196"/>
  <c r="E288" a="1"/>
  <c r="E288"/>
  <c r="F295" a="1"/>
  <c r="F295"/>
  <c r="E310" a="1"/>
  <c r="E310"/>
  <c r="F311" a="1"/>
  <c r="F311"/>
  <c r="G286" a="1"/>
  <c r="G286"/>
  <c r="E177" a="1"/>
  <c r="E177"/>
  <c r="H197" a="1"/>
  <c r="H197"/>
  <c r="E250" a="1"/>
  <c r="E250"/>
  <c r="F257" a="1"/>
  <c r="F257"/>
  <c r="F308" a="1"/>
  <c r="F308"/>
  <c r="E229" a="1"/>
  <c r="E229"/>
  <c r="H290" a="1"/>
  <c r="H290"/>
  <c r="H289" a="1"/>
  <c r="H289"/>
  <c r="F174" a="1"/>
  <c r="F174"/>
  <c r="H277" a="1"/>
  <c r="H277"/>
  <c r="E192" a="1"/>
  <c r="E192"/>
  <c r="E293" a="1"/>
  <c r="E293"/>
  <c r="F296" a="1"/>
  <c r="F296"/>
  <c r="H254" a="1"/>
  <c r="H254"/>
  <c r="F313" a="1"/>
  <c r="F313"/>
  <c r="H284" a="1"/>
  <c r="H284"/>
  <c r="G172" a="1"/>
  <c r="G172"/>
  <c r="E196" a="1"/>
  <c r="E196"/>
  <c r="F288" a="1"/>
  <c r="F288"/>
  <c r="E295" a="1"/>
  <c r="E295"/>
  <c r="G310" a="1"/>
  <c r="G310"/>
  <c r="E311" a="1"/>
  <c r="E311"/>
  <c r="H286" a="1"/>
  <c r="H286"/>
  <c r="H177" a="1"/>
  <c r="H177"/>
  <c r="G197" a="1"/>
  <c r="G197"/>
  <c r="G250" a="1"/>
  <c r="G250"/>
  <c r="G257" a="1"/>
  <c r="G257"/>
  <c r="H308" a="1"/>
  <c r="H308"/>
  <c r="F229" a="1"/>
  <c r="F229"/>
  <c r="E290" a="1"/>
  <c r="E290"/>
  <c r="E289" a="1"/>
  <c r="E289"/>
  <c r="G174" a="1"/>
  <c r="G174"/>
  <c r="F277" a="1"/>
  <c r="F277"/>
  <c r="H192" a="1"/>
  <c r="H192"/>
  <c r="F293" a="1"/>
  <c r="F293"/>
  <c r="E296" a="1"/>
  <c r="E296"/>
  <c r="G254" a="1"/>
  <c r="G254"/>
  <c r="G313" a="1"/>
  <c r="G313"/>
  <c r="F284" a="1"/>
  <c r="F284"/>
  <c r="H172" a="1"/>
  <c r="H172"/>
  <c r="F196" a="1"/>
  <c r="F196"/>
  <c r="G288" a="1"/>
  <c r="G288"/>
  <c r="H295" a="1"/>
  <c r="H295"/>
  <c r="H310" a="1"/>
  <c r="H310"/>
  <c r="G311" a="1"/>
  <c r="G311"/>
  <c r="F286" a="1"/>
  <c r="F286"/>
  <c r="F177" a="1"/>
  <c r="F177"/>
  <c r="E197" a="1"/>
  <c r="E197"/>
  <c r="G271" a="1"/>
  <c r="G271"/>
  <c r="F271" a="1"/>
  <c r="F271"/>
  <c r="E271" a="1"/>
  <c r="E271"/>
  <c r="H271" a="1"/>
  <c r="H271"/>
  <c r="U409" a="1"/>
  <c r="U409"/>
  <c r="H407" a="1"/>
  <c r="H407"/>
  <c r="V375" a="1"/>
  <c r="V375"/>
  <c r="U410" a="1"/>
  <c r="U410"/>
  <c r="H369" a="1"/>
  <c r="H369"/>
  <c r="V408" a="1"/>
  <c r="V408"/>
  <c r="F408" a="1"/>
  <c r="F408"/>
  <c r="U507" a="1"/>
  <c r="U507"/>
  <c r="U411" a="1"/>
  <c r="U411"/>
  <c r="F411" a="1"/>
  <c r="F411"/>
  <c r="U510" a="1"/>
  <c r="U510"/>
  <c r="U513" a="1"/>
  <c r="U513"/>
  <c r="E513" a="1"/>
  <c r="E513"/>
  <c r="H373" a="1"/>
  <c r="H373"/>
  <c r="E508" a="1"/>
  <c r="E508"/>
  <c r="F527" a="1"/>
  <c r="F527"/>
  <c r="V530" a="1"/>
  <c r="V530"/>
  <c r="H514" a="1"/>
  <c r="H514"/>
  <c r="H370" a="1"/>
  <c r="H370"/>
  <c r="H533" a="1"/>
  <c r="H533"/>
  <c r="F528" a="1"/>
  <c r="F528"/>
  <c r="U416" a="1"/>
  <c r="U416"/>
  <c r="H515" a="1"/>
  <c r="H515"/>
  <c r="U415" a="1"/>
  <c r="U415"/>
  <c r="V371" a="1"/>
  <c r="V371"/>
  <c r="F371" a="1"/>
  <c r="F371"/>
  <c r="F534" a="1"/>
  <c r="F534"/>
  <c r="H409" a="1"/>
  <c r="H409"/>
  <c r="E367" a="1"/>
  <c r="E367"/>
  <c r="H516" a="1"/>
  <c r="H516"/>
  <c r="U373" a="1"/>
  <c r="U373"/>
  <c r="E407" a="1"/>
  <c r="E407"/>
  <c r="H375" a="1"/>
  <c r="H375"/>
  <c r="E410" a="1"/>
  <c r="E410"/>
  <c r="F429" a="1"/>
  <c r="F429"/>
  <c r="V369" a="1"/>
  <c r="V369"/>
  <c r="U408" a="1"/>
  <c r="U408"/>
  <c r="E376" a="1"/>
  <c r="E376"/>
  <c r="H507" a="1"/>
  <c r="H507"/>
  <c r="V411" a="1"/>
  <c r="V411"/>
  <c r="E510" a="1"/>
  <c r="E510"/>
  <c r="V593" a="1"/>
  <c r="V593"/>
  <c r="V513" a="1"/>
  <c r="V513"/>
  <c r="V373" a="1"/>
  <c r="V373"/>
  <c r="U508" a="1"/>
  <c r="U508"/>
  <c r="F508" a="1"/>
  <c r="F508"/>
  <c r="H527" a="1"/>
  <c r="H527"/>
  <c r="E527" a="1"/>
  <c r="E527"/>
  <c r="E530" a="1"/>
  <c r="E530"/>
  <c r="F514" a="1"/>
  <c r="F514"/>
  <c r="V370" a="1"/>
  <c r="V370"/>
  <c r="E370" a="1"/>
  <c r="E370"/>
  <c r="F533" a="1"/>
  <c r="F533"/>
  <c r="H528" a="1"/>
  <c r="H528"/>
  <c r="E528" a="1"/>
  <c r="E528"/>
  <c r="H416" a="1"/>
  <c r="H416"/>
  <c r="E515" a="1"/>
  <c r="E515"/>
  <c r="H415" a="1"/>
  <c r="H415"/>
  <c r="U371" a="1"/>
  <c r="U371"/>
  <c r="V534" a="1"/>
  <c r="V534"/>
  <c r="E534" a="1"/>
  <c r="E534"/>
  <c r="V409" a="1"/>
  <c r="V409"/>
  <c r="U367" a="1"/>
  <c r="U367"/>
  <c r="U369" a="1"/>
  <c r="U369"/>
  <c r="U407" a="1"/>
  <c r="U407"/>
  <c r="F407" a="1"/>
  <c r="F407"/>
  <c r="E375" a="1"/>
  <c r="E375"/>
  <c r="E369" a="1"/>
  <c r="E369"/>
  <c r="H408" a="1"/>
  <c r="H408"/>
  <c r="E507" a="1"/>
  <c r="E507"/>
  <c r="H411" a="1"/>
  <c r="H411"/>
  <c r="E593" a="1"/>
  <c r="E593"/>
  <c r="H513" a="1"/>
  <c r="H513"/>
  <c r="E373" a="1"/>
  <c r="E373"/>
  <c r="H508" a="1"/>
  <c r="H508"/>
  <c r="V527" a="1"/>
  <c r="V527"/>
  <c r="H511" a="1"/>
  <c r="H511"/>
  <c r="V514" a="1"/>
  <c r="V514"/>
  <c r="E514" a="1"/>
  <c r="E514"/>
  <c r="U370" a="1"/>
  <c r="U370"/>
  <c r="E533" a="1"/>
  <c r="E533"/>
  <c r="V528" a="1"/>
  <c r="V528"/>
  <c r="E416" a="1"/>
  <c r="E416"/>
  <c r="V515" a="1"/>
  <c r="V515"/>
  <c r="F515" a="1"/>
  <c r="F515"/>
  <c r="E415" a="1"/>
  <c r="E415"/>
  <c r="H371" a="1"/>
  <c r="H371"/>
  <c r="U534" a="1"/>
  <c r="U534"/>
  <c r="E409" a="1"/>
  <c r="E409"/>
  <c r="V367" a="1"/>
  <c r="V367"/>
  <c r="V349" a="1"/>
  <c r="V349"/>
  <c r="U533" a="1"/>
  <c r="U533"/>
  <c r="V407" a="1"/>
  <c r="V407"/>
  <c r="U375" a="1"/>
  <c r="U375"/>
  <c r="F375" a="1"/>
  <c r="F375"/>
  <c r="F369" a="1"/>
  <c r="F369"/>
  <c r="E408" a="1"/>
  <c r="E408"/>
  <c r="V507" a="1"/>
  <c r="V507"/>
  <c r="F507" a="1"/>
  <c r="F507"/>
  <c r="E411" a="1"/>
  <c r="E411"/>
  <c r="F593" a="1"/>
  <c r="F593"/>
  <c r="F513" a="1"/>
  <c r="F513"/>
  <c r="F373" a="1"/>
  <c r="F373"/>
  <c r="V508" a="1"/>
  <c r="V508"/>
  <c r="U527" a="1"/>
  <c r="U527"/>
  <c r="U514" a="1"/>
  <c r="U514"/>
  <c r="F370" a="1"/>
  <c r="F370"/>
  <c r="V533" a="1"/>
  <c r="V533"/>
  <c r="U528" a="1"/>
  <c r="U528"/>
  <c r="V416" a="1"/>
  <c r="V416"/>
  <c r="F416" a="1"/>
  <c r="F416"/>
  <c r="U515" a="1"/>
  <c r="U515"/>
  <c r="V415" a="1"/>
  <c r="V415"/>
  <c r="F415" a="1"/>
  <c r="F415"/>
  <c r="E371" a="1"/>
  <c r="E371"/>
  <c r="H534" a="1"/>
  <c r="H534"/>
  <c r="F409" a="1"/>
  <c r="F409"/>
  <c r="H367" a="1"/>
  <c r="H367"/>
  <c r="F367" a="1"/>
  <c r="F367"/>
  <c r="V516" a="1"/>
  <c r="V516"/>
  <c r="U470" a="1"/>
  <c r="U470"/>
  <c r="H434" a="1"/>
  <c r="H434"/>
  <c r="V510" a="1"/>
  <c r="V510"/>
  <c r="U429" a="1"/>
  <c r="U429"/>
  <c r="U530" a="1"/>
  <c r="U530"/>
  <c r="F531" a="1"/>
  <c r="F531"/>
  <c r="H376" a="1"/>
  <c r="H376"/>
  <c r="U372" a="1"/>
  <c r="U372"/>
  <c r="F433" a="1"/>
  <c r="F433"/>
  <c r="H476" a="1"/>
  <c r="H476"/>
  <c r="V511" a="1"/>
  <c r="V511"/>
  <c r="F353" a="1"/>
  <c r="F353"/>
  <c r="E511" a="1"/>
  <c r="E511"/>
  <c r="V372" a="1"/>
  <c r="V372"/>
  <c r="E414" a="1"/>
  <c r="E414"/>
  <c r="F434" a="1"/>
  <c r="F434"/>
  <c r="H356" a="1"/>
  <c r="H356"/>
  <c r="F349" a="1"/>
  <c r="F349"/>
  <c r="E532" a="1"/>
  <c r="E532"/>
  <c r="E412" a="1"/>
  <c r="E412"/>
  <c r="U476" a="1"/>
  <c r="U476"/>
  <c r="U412" a="1"/>
  <c r="U412"/>
  <c r="V413" a="1"/>
  <c r="V413"/>
  <c r="V536" a="1"/>
  <c r="V536"/>
  <c r="E535" a="1"/>
  <c r="E535"/>
  <c r="F535" a="1"/>
  <c r="F535"/>
  <c r="G535" a="1"/>
  <c r="G535"/>
  <c r="H353" a="1"/>
  <c r="H353"/>
  <c r="F356" a="1"/>
  <c r="F356"/>
  <c r="U374" a="1"/>
  <c r="U374"/>
  <c r="V410" a="1"/>
  <c r="V410"/>
  <c r="V412" a="1"/>
  <c r="V412"/>
  <c r="F476" a="1"/>
  <c r="F476"/>
  <c r="U511" a="1"/>
  <c r="U511"/>
  <c r="V535" a="1"/>
  <c r="V535"/>
  <c r="F532" a="1"/>
  <c r="F532"/>
  <c r="V468" a="1"/>
  <c r="V468"/>
  <c r="V531" a="1"/>
  <c r="V531"/>
  <c r="H410" a="1"/>
  <c r="H410"/>
  <c r="H510" a="1"/>
  <c r="H510"/>
  <c r="F376" a="1"/>
  <c r="F376"/>
  <c r="F530" a="1"/>
  <c r="F530"/>
  <c r="G530" a="1"/>
  <c r="G530"/>
  <c r="E372" a="1"/>
  <c r="E372"/>
  <c r="E516" a="1"/>
  <c r="E516"/>
  <c r="H433" a="1"/>
  <c r="H433"/>
  <c r="H532" a="1"/>
  <c r="H532"/>
  <c r="U531" a="1"/>
  <c r="U531"/>
  <c r="H412" a="1"/>
  <c r="H412"/>
  <c r="E353" a="1"/>
  <c r="E353"/>
  <c r="U535" a="1"/>
  <c r="U535"/>
  <c r="H536" a="1"/>
  <c r="H536"/>
  <c r="E413" a="1"/>
  <c r="E413"/>
  <c r="E356" a="1"/>
  <c r="E356"/>
  <c r="U434" a="1"/>
  <c r="U434"/>
  <c r="E470" a="1"/>
  <c r="E470"/>
  <c r="F432" a="1"/>
  <c r="F432"/>
  <c r="H372" a="1"/>
  <c r="H372"/>
  <c r="V414" a="1"/>
  <c r="V414"/>
  <c r="U349" a="1"/>
  <c r="U349"/>
  <c r="U353" a="1"/>
  <c r="U353"/>
  <c r="U536" a="1"/>
  <c r="U536"/>
  <c r="F410" a="1"/>
  <c r="F410"/>
  <c r="H414" a="1"/>
  <c r="H414"/>
  <c r="U376" a="1"/>
  <c r="U376"/>
  <c r="F414" a="1"/>
  <c r="F414"/>
  <c r="H530" a="1"/>
  <c r="H530"/>
  <c r="E349" a="1"/>
  <c r="E349"/>
  <c r="V433" a="1"/>
  <c r="V433"/>
  <c r="U516" a="1"/>
  <c r="U516"/>
  <c r="E433" a="1"/>
  <c r="E433"/>
  <c r="G433" a="1"/>
  <c r="G433"/>
  <c r="H531" a="1"/>
  <c r="H531"/>
  <c r="E429" a="1"/>
  <c r="E429"/>
  <c r="G429" a="1"/>
  <c r="G429"/>
  <c r="V476" a="1"/>
  <c r="V476"/>
  <c r="V429" a="1"/>
  <c r="V429"/>
  <c r="E531" a="1"/>
  <c r="E531"/>
  <c r="F468" a="1"/>
  <c r="F468"/>
  <c r="H413" a="1"/>
  <c r="H413"/>
  <c r="V353" a="1"/>
  <c r="V353"/>
  <c r="U432" a="1"/>
  <c r="U432"/>
  <c r="H593" a="1"/>
  <c r="H593"/>
  <c r="V432" a="1"/>
  <c r="V432"/>
  <c r="E434" a="1"/>
  <c r="E434"/>
  <c r="E529" a="1"/>
  <c r="E529"/>
  <c r="E347" a="1"/>
  <c r="E347"/>
  <c r="H427" a="1"/>
  <c r="H427"/>
  <c r="U413" a="1"/>
  <c r="U413"/>
  <c r="V376" a="1"/>
  <c r="V376"/>
  <c r="U532" a="1"/>
  <c r="U532"/>
  <c r="F510" a="1"/>
  <c r="F510"/>
  <c r="F516" a="1"/>
  <c r="F516"/>
  <c r="F511" a="1"/>
  <c r="F511"/>
  <c r="U414" a="1"/>
  <c r="U414"/>
  <c r="F372" a="1"/>
  <c r="F372"/>
  <c r="H349" a="1"/>
  <c r="H349"/>
  <c r="H470" a="1"/>
  <c r="H470"/>
  <c r="V470" a="1"/>
  <c r="V470"/>
  <c r="V532" a="1"/>
  <c r="V532"/>
  <c r="F412" a="1"/>
  <c r="F412"/>
  <c r="H535" a="1"/>
  <c r="H535"/>
  <c r="E476" a="1"/>
  <c r="E476"/>
  <c r="G476" a="1"/>
  <c r="G476"/>
  <c r="F536" a="1"/>
  <c r="F536"/>
  <c r="H429" a="1"/>
  <c r="H429"/>
  <c r="F413" a="1"/>
  <c r="F413"/>
  <c r="E536" a="1"/>
  <c r="E536"/>
  <c r="V356" a="1"/>
  <c r="V356"/>
  <c r="H468" a="1"/>
  <c r="H468"/>
  <c r="U593" a="1"/>
  <c r="U593"/>
  <c r="V434" a="1"/>
  <c r="V434"/>
  <c r="U468" a="1"/>
  <c r="U468"/>
  <c r="V529" a="1"/>
  <c r="V529"/>
  <c r="H347" a="1"/>
  <c r="H347"/>
  <c r="V427" a="1"/>
  <c r="V427"/>
  <c r="E512" a="1"/>
  <c r="E512"/>
  <c r="F592" a="1"/>
  <c r="F592"/>
  <c r="E428" a="1"/>
  <c r="E428"/>
  <c r="E475" a="1"/>
  <c r="E475"/>
  <c r="E374" a="1"/>
  <c r="E374"/>
  <c r="E368" a="1"/>
  <c r="E368"/>
  <c r="F509" a="1"/>
  <c r="F509"/>
  <c r="G373" a="1"/>
  <c r="G373"/>
  <c r="G507" a="1"/>
  <c r="G507"/>
  <c r="G534" a="1"/>
  <c r="G534"/>
  <c r="G370" a="1"/>
  <c r="G370"/>
  <c r="G415" a="1"/>
  <c r="G415"/>
  <c r="G514" a="1"/>
  <c r="G514"/>
  <c r="G371" a="1"/>
  <c r="G371"/>
  <c r="G510" a="1"/>
  <c r="G510"/>
  <c r="G532" a="1"/>
  <c r="G532"/>
  <c r="H529" a="1"/>
  <c r="H529"/>
  <c r="F347" a="1"/>
  <c r="F347"/>
  <c r="H512" a="1"/>
  <c r="H512"/>
  <c r="V592" a="1"/>
  <c r="V592"/>
  <c r="H592" a="1"/>
  <c r="H592"/>
  <c r="U428" a="1"/>
  <c r="U428"/>
  <c r="U475" a="1"/>
  <c r="U475"/>
  <c r="F374" a="1"/>
  <c r="F374"/>
  <c r="U368" a="1"/>
  <c r="U368"/>
  <c r="E509" a="1"/>
  <c r="E509"/>
  <c r="G516" a="1"/>
  <c r="G516"/>
  <c r="G513" a="1"/>
  <c r="G513"/>
  <c r="G376" a="1"/>
  <c r="G376"/>
  <c r="G531" a="1"/>
  <c r="G531"/>
  <c r="G369" a="1"/>
  <c r="G369"/>
  <c r="G416" a="1"/>
  <c r="G416"/>
  <c r="G515" a="1"/>
  <c r="G515"/>
  <c r="G508" a="1"/>
  <c r="G508"/>
  <c r="F470" a="1"/>
  <c r="F470"/>
  <c r="E468" a="1"/>
  <c r="E468"/>
  <c r="U529" a="1"/>
  <c r="U529"/>
  <c r="U427" a="1"/>
  <c r="U427"/>
  <c r="F512" a="1"/>
  <c r="F512"/>
  <c r="E592" a="1"/>
  <c r="E592"/>
  <c r="F428" a="1"/>
  <c r="F428"/>
  <c r="H475" a="1"/>
  <c r="H475"/>
  <c r="H374" a="1"/>
  <c r="H374"/>
  <c r="V368" a="1"/>
  <c r="V368"/>
  <c r="F368" a="1"/>
  <c r="F368"/>
  <c r="V509" a="1"/>
  <c r="V509"/>
  <c r="U509" a="1"/>
  <c r="U509"/>
  <c r="V512" a="1"/>
  <c r="V512"/>
  <c r="H589" a="1"/>
  <c r="H589"/>
  <c r="G528" a="1"/>
  <c r="G528"/>
  <c r="G593" a="1"/>
  <c r="G593"/>
  <c r="G408" a="1"/>
  <c r="G408"/>
  <c r="G375" a="1"/>
  <c r="G375"/>
  <c r="F529" a="1"/>
  <c r="F529"/>
  <c r="V347" a="1"/>
  <c r="V347"/>
  <c r="F427" a="1"/>
  <c r="F427"/>
  <c r="U512" a="1"/>
  <c r="U512"/>
  <c r="U592" a="1"/>
  <c r="U592"/>
  <c r="H428" a="1"/>
  <c r="H428"/>
  <c r="V475" a="1"/>
  <c r="V475"/>
  <c r="F475" a="1"/>
  <c r="F475"/>
  <c r="V374" a="1"/>
  <c r="V374"/>
  <c r="H368" a="1"/>
  <c r="H368"/>
  <c r="H509" a="1"/>
  <c r="H509"/>
  <c r="V428" a="1"/>
  <c r="V428"/>
  <c r="G527" a="1"/>
  <c r="G527"/>
  <c r="G411" a="1"/>
  <c r="G411"/>
  <c r="G407" a="1"/>
  <c r="G407"/>
  <c r="G409" a="1"/>
  <c r="G409"/>
  <c r="G533" a="1"/>
  <c r="G533"/>
  <c r="G410" a="1"/>
  <c r="G410"/>
  <c r="G367" a="1"/>
  <c r="G367"/>
  <c r="V596" a="1"/>
  <c r="V596"/>
  <c r="E589" a="1"/>
  <c r="E589"/>
  <c r="G413" a="1"/>
  <c r="G413"/>
  <c r="G468" a="1"/>
  <c r="G468"/>
  <c r="G372" a="1"/>
  <c r="G372"/>
  <c r="F436" a="1"/>
  <c r="F436"/>
  <c r="U431" a="1"/>
  <c r="U431"/>
  <c r="F431" a="1"/>
  <c r="F431"/>
  <c r="U474" a="1"/>
  <c r="U474"/>
  <c r="G356" a="1"/>
  <c r="G356"/>
  <c r="E587" a="1"/>
  <c r="E587"/>
  <c r="U348" a="1"/>
  <c r="U348"/>
  <c r="F352" a="1"/>
  <c r="F352"/>
  <c r="G368" a="1"/>
  <c r="G368"/>
  <c r="F467" a="1"/>
  <c r="F467"/>
  <c r="V472" a="1"/>
  <c r="V472"/>
  <c r="F472" a="1"/>
  <c r="F472"/>
  <c r="F430" a="1"/>
  <c r="F430"/>
  <c r="F471" a="1"/>
  <c r="F471"/>
  <c r="U435" a="1"/>
  <c r="U435"/>
  <c r="V594" a="1"/>
  <c r="V594"/>
  <c r="U433" a="1"/>
  <c r="U433"/>
  <c r="U347" a="1"/>
  <c r="U347"/>
  <c r="E427" a="1"/>
  <c r="E427"/>
  <c r="U356" a="1"/>
  <c r="U356"/>
  <c r="V589" a="1"/>
  <c r="V589"/>
  <c r="G434" a="1"/>
  <c r="G434"/>
  <c r="H436" a="1"/>
  <c r="H436"/>
  <c r="U436" a="1"/>
  <c r="U436"/>
  <c r="U596" a="1"/>
  <c r="U596"/>
  <c r="H431" a="1"/>
  <c r="H431"/>
  <c r="E348" a="1"/>
  <c r="E348"/>
  <c r="E474" a="1"/>
  <c r="E474"/>
  <c r="F474" a="1"/>
  <c r="F474"/>
  <c r="F596" a="1"/>
  <c r="F596"/>
  <c r="V587" a="1"/>
  <c r="V587"/>
  <c r="H587" a="1"/>
  <c r="H587"/>
  <c r="G475" a="1"/>
  <c r="G475"/>
  <c r="H352" a="1"/>
  <c r="H352"/>
  <c r="F348" a="1"/>
  <c r="F348"/>
  <c r="G348" a="1"/>
  <c r="G348"/>
  <c r="V467" a="1"/>
  <c r="V467"/>
  <c r="E472" a="1"/>
  <c r="E472"/>
  <c r="U430" a="1"/>
  <c r="U430"/>
  <c r="H430" a="1"/>
  <c r="H430"/>
  <c r="V471" a="1"/>
  <c r="V471"/>
  <c r="E435" a="1"/>
  <c r="E435"/>
  <c r="H435" a="1"/>
  <c r="H435"/>
  <c r="G353" a="1"/>
  <c r="G353"/>
  <c r="G511" a="1"/>
  <c r="G511"/>
  <c r="G347" a="1"/>
  <c r="G347"/>
  <c r="G412" a="1"/>
  <c r="G412"/>
  <c r="E436" a="1"/>
  <c r="E436"/>
  <c r="E432" a="1"/>
  <c r="E432"/>
  <c r="G432" a="1"/>
  <c r="G432"/>
  <c r="E431" a="1"/>
  <c r="E431"/>
  <c r="V474" a="1"/>
  <c r="V474"/>
  <c r="F589" a="1"/>
  <c r="F589"/>
  <c r="G589" a="1"/>
  <c r="G589"/>
  <c r="G509" a="1"/>
  <c r="G509"/>
  <c r="F587" a="1"/>
  <c r="F587"/>
  <c r="G374" a="1"/>
  <c r="G374"/>
  <c r="E352" a="1"/>
  <c r="E352"/>
  <c r="V352" a="1"/>
  <c r="V352"/>
  <c r="G592" a="1"/>
  <c r="G592"/>
  <c r="H467" a="1"/>
  <c r="H467"/>
  <c r="E467" a="1"/>
  <c r="E467"/>
  <c r="G428" a="1"/>
  <c r="G428"/>
  <c r="U472" a="1"/>
  <c r="U472"/>
  <c r="V430" a="1"/>
  <c r="V430"/>
  <c r="U471" a="1"/>
  <c r="U471"/>
  <c r="E471" a="1"/>
  <c r="E471"/>
  <c r="V435" a="1"/>
  <c r="V435"/>
  <c r="H348" a="1"/>
  <c r="H348"/>
  <c r="G470" a="1"/>
  <c r="G470"/>
  <c r="H596" a="1"/>
  <c r="H596"/>
  <c r="G349" a="1"/>
  <c r="G349"/>
  <c r="V436" a="1"/>
  <c r="V436"/>
  <c r="G536" a="1"/>
  <c r="G536"/>
  <c r="H432" a="1"/>
  <c r="H432"/>
  <c r="V431" a="1"/>
  <c r="V431"/>
  <c r="H474" a="1"/>
  <c r="H474"/>
  <c r="U589" a="1"/>
  <c r="U589"/>
  <c r="E596" a="1"/>
  <c r="E596"/>
  <c r="U587" a="1"/>
  <c r="U587"/>
  <c r="G529" a="1"/>
  <c r="G529"/>
  <c r="U352" a="1"/>
  <c r="U352"/>
  <c r="G512" a="1"/>
  <c r="G512"/>
  <c r="U467" a="1"/>
  <c r="U467"/>
  <c r="V348" a="1"/>
  <c r="V348"/>
  <c r="H472" a="1"/>
  <c r="H472"/>
  <c r="E430" a="1"/>
  <c r="E430"/>
  <c r="H471" a="1"/>
  <c r="H471"/>
  <c r="F435" a="1"/>
  <c r="F435"/>
  <c r="E594" a="1"/>
  <c r="E594"/>
  <c r="H591" a="1"/>
  <c r="H591"/>
  <c r="E590" a="1"/>
  <c r="E590"/>
  <c r="U355" a="1"/>
  <c r="U355"/>
  <c r="F355" a="1"/>
  <c r="F355"/>
  <c r="E595" a="1"/>
  <c r="E595"/>
  <c r="U473" a="1"/>
  <c r="U473"/>
  <c r="V473" a="1"/>
  <c r="V473"/>
  <c r="E351" a="1"/>
  <c r="E351"/>
  <c r="H351" a="1"/>
  <c r="H351"/>
  <c r="U354" a="1"/>
  <c r="U354"/>
  <c r="E354" a="1"/>
  <c r="E354"/>
  <c r="H588" a="1"/>
  <c r="H588"/>
  <c r="U588" a="1"/>
  <c r="U588"/>
  <c r="F469" a="1"/>
  <c r="F469"/>
  <c r="H350" a="1"/>
  <c r="H350"/>
  <c r="U350" a="1"/>
  <c r="U350"/>
  <c r="E539" a="1"/>
  <c r="E539"/>
  <c r="V426" a="1"/>
  <c r="V426"/>
  <c r="U426" a="1"/>
  <c r="U426"/>
  <c r="E569" a="1"/>
  <c r="E569"/>
  <c r="U546" a="1"/>
  <c r="U546"/>
  <c r="H378" a="1"/>
  <c r="H378"/>
  <c r="U421" a="1"/>
  <c r="U421"/>
  <c r="E421" a="1"/>
  <c r="E421"/>
  <c r="F568" a="1"/>
  <c r="F568"/>
  <c r="V398" a="1"/>
  <c r="V398"/>
  <c r="H398" a="1"/>
  <c r="H398"/>
  <c r="H526" a="1"/>
  <c r="H526"/>
  <c r="V384" a="1"/>
  <c r="V384"/>
  <c r="U384" a="1"/>
  <c r="U384"/>
  <c r="E386" a="1"/>
  <c r="E386"/>
  <c r="F490" a="1"/>
  <c r="F490"/>
  <c r="E445" a="1"/>
  <c r="E445"/>
  <c r="E425" a="1"/>
  <c r="E425"/>
  <c r="H506" a="1"/>
  <c r="H506"/>
  <c r="U518" a="1"/>
  <c r="U518"/>
  <c r="V518" a="1"/>
  <c r="V518"/>
  <c r="V563" a="1"/>
  <c r="V563"/>
  <c r="H492" a="1"/>
  <c r="H492"/>
  <c r="E574" a="1"/>
  <c r="E574"/>
  <c r="E358" a="1"/>
  <c r="E358"/>
  <c r="F571" a="1"/>
  <c r="F571"/>
  <c r="E377" a="1"/>
  <c r="E377"/>
  <c r="U439" a="1"/>
  <c r="U439"/>
  <c r="U565" a="1"/>
  <c r="U565"/>
  <c r="V541" a="1"/>
  <c r="V541"/>
  <c r="F577" a="1"/>
  <c r="F577"/>
  <c r="U594" a="1"/>
  <c r="U594"/>
  <c r="V591" a="1"/>
  <c r="V591"/>
  <c r="E591" a="1"/>
  <c r="E591"/>
  <c r="U590" a="1"/>
  <c r="U590"/>
  <c r="H355" a="1"/>
  <c r="H355"/>
  <c r="U595" a="1"/>
  <c r="U595"/>
  <c r="E473" a="1"/>
  <c r="E473"/>
  <c r="U351" a="1"/>
  <c r="U351"/>
  <c r="F354" a="1"/>
  <c r="F354"/>
  <c r="F588" a="1"/>
  <c r="F588"/>
  <c r="E469" a="1"/>
  <c r="E469"/>
  <c r="V350" a="1"/>
  <c r="V350"/>
  <c r="V539" a="1"/>
  <c r="V539"/>
  <c r="F426" a="1"/>
  <c r="F426"/>
  <c r="V569" a="1"/>
  <c r="V569"/>
  <c r="U569" a="1"/>
  <c r="U569"/>
  <c r="H546" a="1"/>
  <c r="H546"/>
  <c r="E546" a="1"/>
  <c r="E546"/>
  <c r="V378" a="1"/>
  <c r="V378"/>
  <c r="F421" a="1"/>
  <c r="F421"/>
  <c r="U568" a="1"/>
  <c r="U568"/>
  <c r="V568" a="1"/>
  <c r="V568"/>
  <c r="E398" a="1"/>
  <c r="E398"/>
  <c r="V526" a="1"/>
  <c r="V526"/>
  <c r="F526" a="1"/>
  <c r="F526"/>
  <c r="H384" a="1"/>
  <c r="H384"/>
  <c r="U386" a="1"/>
  <c r="U386"/>
  <c r="V386" a="1"/>
  <c r="V386"/>
  <c r="U490" a="1"/>
  <c r="U490"/>
  <c r="U445" a="1"/>
  <c r="U445"/>
  <c r="F425" a="1"/>
  <c r="F425"/>
  <c r="F506" a="1"/>
  <c r="F506"/>
  <c r="H518" a="1"/>
  <c r="H518"/>
  <c r="U563" a="1"/>
  <c r="U563"/>
  <c r="E492" a="1"/>
  <c r="E492"/>
  <c r="U492" a="1"/>
  <c r="U492"/>
  <c r="H574" a="1"/>
  <c r="H574"/>
  <c r="V574" a="1"/>
  <c r="V574"/>
  <c r="U358" a="1"/>
  <c r="U358"/>
  <c r="U571" a="1"/>
  <c r="U571"/>
  <c r="U377" a="1"/>
  <c r="U377"/>
  <c r="F377" a="1"/>
  <c r="F377"/>
  <c r="H439" a="1"/>
  <c r="H439"/>
  <c r="E565" a="1"/>
  <c r="E565"/>
  <c r="H541" a="1"/>
  <c r="H541"/>
  <c r="E577" a="1"/>
  <c r="E577"/>
  <c r="V542" a="1"/>
  <c r="V542"/>
  <c r="H594" a="1"/>
  <c r="H594"/>
  <c r="F591" a="1"/>
  <c r="F591"/>
  <c r="H590" a="1"/>
  <c r="H590"/>
  <c r="E355" a="1"/>
  <c r="E355"/>
  <c r="V595" a="1"/>
  <c r="V595"/>
  <c r="F473" a="1"/>
  <c r="F473"/>
  <c r="F351" a="1"/>
  <c r="F351"/>
  <c r="H354" a="1"/>
  <c r="H354"/>
  <c r="V588" a="1"/>
  <c r="V588"/>
  <c r="H469" a="1"/>
  <c r="H469"/>
  <c r="E350" a="1"/>
  <c r="E350"/>
  <c r="H539" a="1"/>
  <c r="H539"/>
  <c r="H426" a="1"/>
  <c r="H426"/>
  <c r="H569" a="1"/>
  <c r="H569"/>
  <c r="V546" a="1"/>
  <c r="V546"/>
  <c r="U378" a="1"/>
  <c r="U378"/>
  <c r="E378" a="1"/>
  <c r="E378"/>
  <c r="H421" a="1"/>
  <c r="H421"/>
  <c r="H568" a="1"/>
  <c r="H568"/>
  <c r="U398" a="1"/>
  <c r="U398"/>
  <c r="E526" a="1"/>
  <c r="E526"/>
  <c r="E384" a="1"/>
  <c r="E384"/>
  <c r="F386" a="1"/>
  <c r="F386"/>
  <c r="V490" a="1"/>
  <c r="V490"/>
  <c r="E490" a="1"/>
  <c r="E490"/>
  <c r="F445" a="1"/>
  <c r="F445"/>
  <c r="U425" a="1"/>
  <c r="U425"/>
  <c r="V425" a="1"/>
  <c r="V425"/>
  <c r="V506" a="1"/>
  <c r="V506"/>
  <c r="F518" a="1"/>
  <c r="F518"/>
  <c r="H563" a="1"/>
  <c r="H563"/>
  <c r="E563" a="1"/>
  <c r="E563"/>
  <c r="V492" a="1"/>
  <c r="V492"/>
  <c r="U574" a="1"/>
  <c r="U574"/>
  <c r="F358" a="1"/>
  <c r="F358"/>
  <c r="V571" a="1"/>
  <c r="V571"/>
  <c r="H377" a="1"/>
  <c r="H377"/>
  <c r="E439" a="1"/>
  <c r="E439"/>
  <c r="F439" a="1"/>
  <c r="F439"/>
  <c r="V565" a="1"/>
  <c r="V565"/>
  <c r="U541" a="1"/>
  <c r="U541"/>
  <c r="F541" a="1"/>
  <c r="F541"/>
  <c r="U577" a="1"/>
  <c r="U577"/>
  <c r="F542" a="1"/>
  <c r="F542"/>
  <c r="H524" a="1"/>
  <c r="H524"/>
  <c r="F594" a="1"/>
  <c r="F594"/>
  <c r="U591" a="1"/>
  <c r="U591"/>
  <c r="V590" a="1"/>
  <c r="V590"/>
  <c r="F590" a="1"/>
  <c r="F590"/>
  <c r="V355" a="1"/>
  <c r="V355"/>
  <c r="H595" a="1"/>
  <c r="H595"/>
  <c r="F595" a="1"/>
  <c r="F595"/>
  <c r="H473" a="1"/>
  <c r="H473"/>
  <c r="V351" a="1"/>
  <c r="V351"/>
  <c r="V354" a="1"/>
  <c r="V354"/>
  <c r="E588" a="1"/>
  <c r="E588"/>
  <c r="U469" a="1"/>
  <c r="U469"/>
  <c r="V469" a="1"/>
  <c r="V469"/>
  <c r="F350" a="1"/>
  <c r="F350"/>
  <c r="U539" a="1"/>
  <c r="U539"/>
  <c r="F539" a="1"/>
  <c r="F539"/>
  <c r="E426" a="1"/>
  <c r="E426"/>
  <c r="F569" a="1"/>
  <c r="F569"/>
  <c r="F546" a="1"/>
  <c r="F546"/>
  <c r="F378" a="1"/>
  <c r="F378"/>
  <c r="V421" a="1"/>
  <c r="V421"/>
  <c r="E568" a="1"/>
  <c r="E568"/>
  <c r="F398" a="1"/>
  <c r="F398"/>
  <c r="U526" a="1"/>
  <c r="U526"/>
  <c r="F384" a="1"/>
  <c r="F384"/>
  <c r="H386" a="1"/>
  <c r="H386"/>
  <c r="H490" a="1"/>
  <c r="H490"/>
  <c r="V445" a="1"/>
  <c r="V445"/>
  <c r="H445" a="1"/>
  <c r="H445"/>
  <c r="H425" a="1"/>
  <c r="H425"/>
  <c r="U506" a="1"/>
  <c r="U506"/>
  <c r="E506" a="1"/>
  <c r="E506"/>
  <c r="E518" a="1"/>
  <c r="E518"/>
  <c r="F563" a="1"/>
  <c r="F563"/>
  <c r="F492" a="1"/>
  <c r="F492"/>
  <c r="F574" a="1"/>
  <c r="F574"/>
  <c r="V358" a="1"/>
  <c r="V358"/>
  <c r="H358" a="1"/>
  <c r="H358"/>
  <c r="H571" a="1"/>
  <c r="H571"/>
  <c r="E571" a="1"/>
  <c r="E571"/>
  <c r="V377" a="1"/>
  <c r="V377"/>
  <c r="V439" a="1"/>
  <c r="V439"/>
  <c r="F565" a="1"/>
  <c r="F565"/>
  <c r="H565" a="1"/>
  <c r="H565"/>
  <c r="E541" a="1"/>
  <c r="E541"/>
  <c r="H577" a="1"/>
  <c r="H577"/>
  <c r="V577" a="1"/>
  <c r="V577"/>
  <c r="U542" a="1"/>
  <c r="U542"/>
  <c r="V524" a="1"/>
  <c r="V524"/>
  <c r="U494" a="1"/>
  <c r="U494"/>
  <c r="V552" a="1"/>
  <c r="V552"/>
  <c r="F552" a="1"/>
  <c r="F552"/>
  <c r="E575" a="1"/>
  <c r="E575"/>
  <c r="H575" a="1"/>
  <c r="H575"/>
  <c r="V538" a="1"/>
  <c r="V538"/>
  <c r="E381" a="1"/>
  <c r="E381"/>
  <c r="F443" a="1"/>
  <c r="F443"/>
  <c r="H438" a="1"/>
  <c r="H438"/>
  <c r="F438" a="1"/>
  <c r="F438"/>
  <c r="E480" a="1"/>
  <c r="E480"/>
  <c r="V482" a="1"/>
  <c r="V482"/>
  <c r="F482" a="1"/>
  <c r="F482"/>
  <c r="F417" a="1"/>
  <c r="F417"/>
  <c r="V401" a="1"/>
  <c r="V401"/>
  <c r="H520" a="1"/>
  <c r="H520"/>
  <c r="V359" a="1"/>
  <c r="V359"/>
  <c r="F359" a="1"/>
  <c r="F359"/>
  <c r="H576" a="1"/>
  <c r="H576"/>
  <c r="U576" a="1"/>
  <c r="U576"/>
  <c r="E399" a="1"/>
  <c r="E399"/>
  <c r="F499" a="1"/>
  <c r="F499"/>
  <c r="V583" a="1"/>
  <c r="V583"/>
  <c r="U504" a="1"/>
  <c r="U504"/>
  <c r="E523" a="1"/>
  <c r="E523"/>
  <c r="U493" a="1"/>
  <c r="U493"/>
  <c r="H493" a="1"/>
  <c r="H493"/>
  <c r="H572" a="1"/>
  <c r="H572"/>
  <c r="F544" a="1"/>
  <c r="F544"/>
  <c r="U544" a="1"/>
  <c r="U544"/>
  <c r="H446" a="1"/>
  <c r="H446"/>
  <c r="E481" a="1"/>
  <c r="E481"/>
  <c r="V405" a="1"/>
  <c r="V405"/>
  <c r="U357" a="1"/>
  <c r="U357"/>
  <c r="V357" a="1"/>
  <c r="V357"/>
  <c r="F487" a="1"/>
  <c r="F487"/>
  <c r="U487" a="1"/>
  <c r="U487"/>
  <c r="H379" a="1"/>
  <c r="H379"/>
  <c r="E379" a="1"/>
  <c r="E379"/>
  <c r="U440" a="1"/>
  <c r="U440"/>
  <c r="U584" a="1"/>
  <c r="U584"/>
  <c r="F423" a="1"/>
  <c r="F423"/>
  <c r="F559" a="1"/>
  <c r="F559"/>
  <c r="E485" a="1"/>
  <c r="E485"/>
  <c r="E419" a="1"/>
  <c r="E419"/>
  <c r="U564" a="1"/>
  <c r="U564"/>
  <c r="V566" a="1"/>
  <c r="V566"/>
  <c r="E566" a="1"/>
  <c r="E566"/>
  <c r="E524" a="1"/>
  <c r="E524"/>
  <c r="H494" a="1"/>
  <c r="H494"/>
  <c r="V494" a="1"/>
  <c r="V494"/>
  <c r="E552" a="1"/>
  <c r="E552"/>
  <c r="V575" a="1"/>
  <c r="V575"/>
  <c r="H538" a="1"/>
  <c r="H538"/>
  <c r="E538" a="1"/>
  <c r="E538"/>
  <c r="F381" a="1"/>
  <c r="F381"/>
  <c r="U443" a="1"/>
  <c r="U443"/>
  <c r="V438" a="1"/>
  <c r="V438"/>
  <c r="F480" a="1"/>
  <c r="F480"/>
  <c r="E482" a="1"/>
  <c r="E482"/>
  <c r="H417" a="1"/>
  <c r="H417"/>
  <c r="E401" a="1"/>
  <c r="E401"/>
  <c r="E520" a="1"/>
  <c r="E520"/>
  <c r="H359" a="1"/>
  <c r="H359"/>
  <c r="F576" a="1"/>
  <c r="F576"/>
  <c r="V399" a="1"/>
  <c r="V399"/>
  <c r="V499" a="1"/>
  <c r="V499"/>
  <c r="F583" a="1"/>
  <c r="F583"/>
  <c r="H504" a="1"/>
  <c r="H504"/>
  <c r="U523" a="1"/>
  <c r="U523"/>
  <c r="F523" a="1"/>
  <c r="F523"/>
  <c r="E493" a="1"/>
  <c r="E493"/>
  <c r="F572" a="1"/>
  <c r="F572"/>
  <c r="U572" a="1"/>
  <c r="U572"/>
  <c r="V544" a="1"/>
  <c r="V544"/>
  <c r="U446" a="1"/>
  <c r="U446"/>
  <c r="H481" a="1"/>
  <c r="H481"/>
  <c r="E405" a="1"/>
  <c r="E405"/>
  <c r="E357" a="1"/>
  <c r="E357"/>
  <c r="V487" a="1"/>
  <c r="V487"/>
  <c r="F379" a="1"/>
  <c r="F379"/>
  <c r="E440" a="1"/>
  <c r="E440"/>
  <c r="H440" a="1"/>
  <c r="H440"/>
  <c r="H584" a="1"/>
  <c r="H584"/>
  <c r="F584" a="1"/>
  <c r="F584"/>
  <c r="E423" a="1"/>
  <c r="E423"/>
  <c r="U423" a="1"/>
  <c r="U423"/>
  <c r="U559" a="1"/>
  <c r="U559"/>
  <c r="V485" a="1"/>
  <c r="V485"/>
  <c r="V419" a="1"/>
  <c r="V419"/>
  <c r="F564" a="1"/>
  <c r="F564"/>
  <c r="H566" a="1"/>
  <c r="H566"/>
  <c r="F517" a="1"/>
  <c r="F517"/>
  <c r="V548" a="1"/>
  <c r="V548"/>
  <c r="H542" a="1"/>
  <c r="H542"/>
  <c r="U524" a="1"/>
  <c r="U524"/>
  <c r="F494" a="1"/>
  <c r="F494"/>
  <c r="U552" a="1"/>
  <c r="U552"/>
  <c r="F575" a="1"/>
  <c r="F575"/>
  <c r="U538" a="1"/>
  <c r="U538"/>
  <c r="U381" a="1"/>
  <c r="U381"/>
  <c r="H381" a="1"/>
  <c r="H381"/>
  <c r="H443" a="1"/>
  <c r="H443"/>
  <c r="E438" a="1"/>
  <c r="E438"/>
  <c r="H480" a="1"/>
  <c r="H480"/>
  <c r="U482" a="1"/>
  <c r="U482"/>
  <c r="V417" a="1"/>
  <c r="V417"/>
  <c r="U401" a="1"/>
  <c r="U401"/>
  <c r="F401" a="1"/>
  <c r="F401"/>
  <c r="F520" a="1"/>
  <c r="F520"/>
  <c r="E359" a="1"/>
  <c r="E359"/>
  <c r="V576" a="1"/>
  <c r="V576"/>
  <c r="U399" a="1"/>
  <c r="U399"/>
  <c r="F399" a="1"/>
  <c r="F399"/>
  <c r="H499" a="1"/>
  <c r="H499"/>
  <c r="U583" a="1"/>
  <c r="U583"/>
  <c r="V504" a="1"/>
  <c r="V504"/>
  <c r="E504" a="1"/>
  <c r="E504"/>
  <c r="V523" a="1"/>
  <c r="V523"/>
  <c r="V493" a="1"/>
  <c r="V493"/>
  <c r="V572" a="1"/>
  <c r="V572"/>
  <c r="E544" a="1"/>
  <c r="E544"/>
  <c r="F446" a="1"/>
  <c r="F446"/>
  <c r="V481" a="1"/>
  <c r="V481"/>
  <c r="U405" a="1"/>
  <c r="U405"/>
  <c r="F405" a="1"/>
  <c r="F405"/>
  <c r="F357" a="1"/>
  <c r="F357"/>
  <c r="E487" a="1"/>
  <c r="E487"/>
  <c r="U379" a="1"/>
  <c r="U379"/>
  <c r="V440" a="1"/>
  <c r="V440"/>
  <c r="E584" a="1"/>
  <c r="E584"/>
  <c r="V423" a="1"/>
  <c r="V423"/>
  <c r="E559" a="1"/>
  <c r="E559"/>
  <c r="H559" a="1"/>
  <c r="H559"/>
  <c r="H485" a="1"/>
  <c r="H485"/>
  <c r="F419" a="1"/>
  <c r="F419"/>
  <c r="H564" a="1"/>
  <c r="H564"/>
  <c r="U566" a="1"/>
  <c r="U566"/>
  <c r="E517" a="1"/>
  <c r="E517"/>
  <c r="E548" a="1"/>
  <c r="E548"/>
  <c r="H522" a="1"/>
  <c r="H522"/>
  <c r="E522" a="1"/>
  <c r="E522"/>
  <c r="E542" a="1"/>
  <c r="E542"/>
  <c r="F524" a="1"/>
  <c r="F524"/>
  <c r="E494" a="1"/>
  <c r="E494"/>
  <c r="H552" a="1"/>
  <c r="H552"/>
  <c r="U575" a="1"/>
  <c r="U575"/>
  <c r="F538" a="1"/>
  <c r="F538"/>
  <c r="V381" a="1"/>
  <c r="V381"/>
  <c r="V443" a="1"/>
  <c r="V443"/>
  <c r="E443" a="1"/>
  <c r="E443"/>
  <c r="U438" a="1"/>
  <c r="U438"/>
  <c r="U480" a="1"/>
  <c r="U480"/>
  <c r="V480" a="1"/>
  <c r="V480"/>
  <c r="H482" a="1"/>
  <c r="H482"/>
  <c r="U417" a="1"/>
  <c r="U417"/>
  <c r="E417" a="1"/>
  <c r="E417"/>
  <c r="H401" a="1"/>
  <c r="H401"/>
  <c r="V520" a="1"/>
  <c r="V520"/>
  <c r="U520" a="1"/>
  <c r="U520"/>
  <c r="U359" a="1"/>
  <c r="U359"/>
  <c r="E576" a="1"/>
  <c r="E576"/>
  <c r="H399" a="1"/>
  <c r="H399"/>
  <c r="U499" a="1"/>
  <c r="U499"/>
  <c r="E499" a="1"/>
  <c r="E499"/>
  <c r="E583" a="1"/>
  <c r="E583"/>
  <c r="H583" a="1"/>
  <c r="H583"/>
  <c r="F504" a="1"/>
  <c r="F504"/>
  <c r="H523" a="1"/>
  <c r="H523"/>
  <c r="F493" a="1"/>
  <c r="F493"/>
  <c r="E572" a="1"/>
  <c r="E572"/>
  <c r="H544" a="1"/>
  <c r="H544"/>
  <c r="V446" a="1"/>
  <c r="V446"/>
  <c r="E446" a="1"/>
  <c r="E446"/>
  <c r="U481" a="1"/>
  <c r="U481"/>
  <c r="F481" a="1"/>
  <c r="F481"/>
  <c r="H405" a="1"/>
  <c r="H405"/>
  <c r="H357" a="1"/>
  <c r="H357"/>
  <c r="H487" a="1"/>
  <c r="H487"/>
  <c r="V379" a="1"/>
  <c r="V379"/>
  <c r="F440" a="1"/>
  <c r="F440"/>
  <c r="V584" a="1"/>
  <c r="V584"/>
  <c r="H423" a="1"/>
  <c r="H423"/>
  <c r="V559" a="1"/>
  <c r="V559"/>
  <c r="U485" a="1"/>
  <c r="U485"/>
  <c r="F485" a="1"/>
  <c r="F485"/>
  <c r="H419" a="1"/>
  <c r="H419"/>
  <c r="U419" a="1"/>
  <c r="U419"/>
  <c r="E564" a="1"/>
  <c r="E564"/>
  <c r="V564" a="1"/>
  <c r="V564"/>
  <c r="F566" a="1"/>
  <c r="F566"/>
  <c r="U517" a="1"/>
  <c r="U517"/>
  <c r="U548" a="1"/>
  <c r="U548"/>
  <c r="V522" a="1"/>
  <c r="V522"/>
  <c r="E495" a="1"/>
  <c r="E495"/>
  <c r="U495" a="1"/>
  <c r="U495"/>
  <c r="F573" a="1"/>
  <c r="F573"/>
  <c r="H573" a="1"/>
  <c r="H573"/>
  <c r="V382" a="1"/>
  <c r="V382"/>
  <c r="H382" a="1"/>
  <c r="H382"/>
  <c r="H483" a="1"/>
  <c r="H483"/>
  <c r="U483" a="1"/>
  <c r="U483"/>
  <c r="E478" a="1"/>
  <c r="E478"/>
  <c r="U491" a="1"/>
  <c r="U491"/>
  <c r="E491" a="1"/>
  <c r="E491"/>
  <c r="V441" a="1"/>
  <c r="V441"/>
  <c r="F579" a="1"/>
  <c r="F579"/>
  <c r="U400" a="1"/>
  <c r="U400"/>
  <c r="F400" a="1"/>
  <c r="F400"/>
  <c r="E402" a="1"/>
  <c r="E402"/>
  <c r="U501" a="1"/>
  <c r="U501"/>
  <c r="U362" a="1"/>
  <c r="U362"/>
  <c r="H489" a="1"/>
  <c r="H489"/>
  <c r="E551" a="1"/>
  <c r="E551"/>
  <c r="H553" a="1"/>
  <c r="H553"/>
  <c r="F586" a="1"/>
  <c r="F586"/>
  <c r="V521" a="1"/>
  <c r="V521"/>
  <c r="H521" a="1"/>
  <c r="H521"/>
  <c r="U488" a="1"/>
  <c r="U488"/>
  <c r="V547" a="1"/>
  <c r="V547"/>
  <c r="F570" a="1"/>
  <c r="F570"/>
  <c r="U581" a="1"/>
  <c r="U581"/>
  <c r="V581" a="1"/>
  <c r="V581"/>
  <c r="V557" a="1"/>
  <c r="V557"/>
  <c r="U554" a="1"/>
  <c r="U554"/>
  <c r="V554" a="1"/>
  <c r="V554"/>
  <c r="H404" a="1"/>
  <c r="H404"/>
  <c r="H406" a="1"/>
  <c r="H406"/>
  <c r="V406" a="1"/>
  <c r="V406"/>
  <c r="H505" a="1"/>
  <c r="H505"/>
  <c r="H364" a="1"/>
  <c r="H364"/>
  <c r="V364" a="1"/>
  <c r="V364"/>
  <c r="F361" a="1"/>
  <c r="F361"/>
  <c r="F496" a="1"/>
  <c r="F496"/>
  <c r="F555" a="1"/>
  <c r="F555"/>
  <c r="V383" a="1"/>
  <c r="V383"/>
  <c r="F383" a="1"/>
  <c r="F383"/>
  <c r="H444" a="1"/>
  <c r="H444"/>
  <c r="H420" a="1"/>
  <c r="H420"/>
  <c r="U422" a="1"/>
  <c r="U422"/>
  <c r="H517" a="1"/>
  <c r="H517"/>
  <c r="V495" a="1"/>
  <c r="V495"/>
  <c r="U573" a="1"/>
  <c r="U573"/>
  <c r="E382" a="1"/>
  <c r="E382"/>
  <c r="F483" a="1"/>
  <c r="F483"/>
  <c r="H478" a="1"/>
  <c r="H478"/>
  <c r="U478" a="1"/>
  <c r="U478"/>
  <c r="F491" a="1"/>
  <c r="F491"/>
  <c r="U441" a="1"/>
  <c r="U441"/>
  <c r="F441" a="1"/>
  <c r="F441"/>
  <c r="U579" a="1"/>
  <c r="U579"/>
  <c r="H400" a="1"/>
  <c r="H400"/>
  <c r="V402" a="1"/>
  <c r="V402"/>
  <c r="U402" a="1"/>
  <c r="U402"/>
  <c r="V501" a="1"/>
  <c r="V501"/>
  <c r="H501" a="1"/>
  <c r="H501"/>
  <c r="F362" a="1"/>
  <c r="F362"/>
  <c r="U489" a="1"/>
  <c r="U489"/>
  <c r="H551" a="1"/>
  <c r="H551"/>
  <c r="F553" a="1"/>
  <c r="F553"/>
  <c r="E586" a="1"/>
  <c r="E586"/>
  <c r="F521" a="1"/>
  <c r="F521"/>
  <c r="F488" a="1"/>
  <c r="F488"/>
  <c r="U547" a="1"/>
  <c r="U547"/>
  <c r="F547" a="1"/>
  <c r="F547"/>
  <c r="U570" a="1"/>
  <c r="U570"/>
  <c r="H581" a="1"/>
  <c r="H581"/>
  <c r="F557" a="1"/>
  <c r="F557"/>
  <c r="H554" a="1"/>
  <c r="H554"/>
  <c r="F404" a="1"/>
  <c r="F404"/>
  <c r="U406" a="1"/>
  <c r="U406"/>
  <c r="V505" a="1"/>
  <c r="V505"/>
  <c r="E505" a="1"/>
  <c r="E505"/>
  <c r="E364" a="1"/>
  <c r="E364"/>
  <c r="U361" a="1"/>
  <c r="U361"/>
  <c r="H361" a="1"/>
  <c r="H361"/>
  <c r="H496" a="1"/>
  <c r="H496"/>
  <c r="H555" a="1"/>
  <c r="H555"/>
  <c r="V555" a="1"/>
  <c r="V555"/>
  <c r="H383" a="1"/>
  <c r="H383"/>
  <c r="V444" a="1"/>
  <c r="V444"/>
  <c r="E444" a="1"/>
  <c r="E444"/>
  <c r="F420" a="1"/>
  <c r="F420"/>
  <c r="E422" a="1"/>
  <c r="E422"/>
  <c r="V558" a="1"/>
  <c r="V558"/>
  <c r="V517" a="1"/>
  <c r="V517"/>
  <c r="F548" a="1"/>
  <c r="F548"/>
  <c r="U522" a="1"/>
  <c r="U522"/>
  <c r="F495" a="1"/>
  <c r="F495"/>
  <c r="E573" a="1"/>
  <c r="E573"/>
  <c r="U382" a="1"/>
  <c r="U382"/>
  <c r="V483" a="1"/>
  <c r="V483"/>
  <c r="F478" a="1"/>
  <c r="F478"/>
  <c r="V491" a="1"/>
  <c r="V491"/>
  <c r="H441" a="1"/>
  <c r="H441"/>
  <c r="H579" a="1"/>
  <c r="H579"/>
  <c r="E400" a="1"/>
  <c r="E400"/>
  <c r="F402" a="1"/>
  <c r="F402"/>
  <c r="E501" a="1"/>
  <c r="E501"/>
  <c r="V362" a="1"/>
  <c r="V362"/>
  <c r="H362" a="1"/>
  <c r="H362"/>
  <c r="V489" a="1"/>
  <c r="V489"/>
  <c r="F489" a="1"/>
  <c r="F489"/>
  <c r="F551" a="1"/>
  <c r="F551"/>
  <c r="V551" a="1"/>
  <c r="V551"/>
  <c r="E553" a="1"/>
  <c r="E553"/>
  <c r="U586" a="1"/>
  <c r="U586"/>
  <c r="V586" a="1"/>
  <c r="V586"/>
  <c r="E521" a="1"/>
  <c r="E521"/>
  <c r="E488" a="1"/>
  <c r="E488"/>
  <c r="E547" a="1"/>
  <c r="E547"/>
  <c r="V570" a="1"/>
  <c r="V570"/>
  <c r="E570" a="1"/>
  <c r="E570"/>
  <c r="F581" a="1"/>
  <c r="F581"/>
  <c r="U557" a="1"/>
  <c r="U557"/>
  <c r="F554" a="1"/>
  <c r="F554"/>
  <c r="V404" a="1"/>
  <c r="V404"/>
  <c r="E406" a="1"/>
  <c r="E406"/>
  <c r="F505" a="1"/>
  <c r="F505"/>
  <c r="U364" a="1"/>
  <c r="U364"/>
  <c r="V361" a="1"/>
  <c r="V361"/>
  <c r="E496" a="1"/>
  <c r="E496"/>
  <c r="U496" a="1"/>
  <c r="U496"/>
  <c r="U555" a="1"/>
  <c r="U555"/>
  <c r="E383" a="1"/>
  <c r="E383"/>
  <c r="F444" a="1"/>
  <c r="F444"/>
  <c r="E420" a="1"/>
  <c r="E420"/>
  <c r="V420" a="1"/>
  <c r="V420"/>
  <c r="F422" a="1"/>
  <c r="F422"/>
  <c r="U558" a="1"/>
  <c r="U558"/>
  <c r="V525" a="1"/>
  <c r="V525"/>
  <c r="E525" a="1"/>
  <c r="E525"/>
  <c r="H548" a="1"/>
  <c r="H548"/>
  <c r="F522" a="1"/>
  <c r="F522"/>
  <c r="H495" a="1"/>
  <c r="H495"/>
  <c r="V573" a="1"/>
  <c r="V573"/>
  <c r="F382" a="1"/>
  <c r="F382"/>
  <c r="E483" a="1"/>
  <c r="E483"/>
  <c r="V478" a="1"/>
  <c r="V478"/>
  <c r="H491" a="1"/>
  <c r="H491"/>
  <c r="E441" a="1"/>
  <c r="E441"/>
  <c r="V579" a="1"/>
  <c r="V579"/>
  <c r="E579" a="1"/>
  <c r="E579"/>
  <c r="V400" a="1"/>
  <c r="V400"/>
  <c r="H402" a="1"/>
  <c r="H402"/>
  <c r="F501" a="1"/>
  <c r="F501"/>
  <c r="E362" a="1"/>
  <c r="E362"/>
  <c r="E489" a="1"/>
  <c r="E489"/>
  <c r="U551" a="1"/>
  <c r="U551"/>
  <c r="U553" a="1"/>
  <c r="U553"/>
  <c r="V553" a="1"/>
  <c r="V553"/>
  <c r="H586" a="1"/>
  <c r="H586"/>
  <c r="U521" a="1"/>
  <c r="U521"/>
  <c r="V488" a="1"/>
  <c r="V488"/>
  <c r="H488" a="1"/>
  <c r="H488"/>
  <c r="H547" a="1"/>
  <c r="H547"/>
  <c r="H570" a="1"/>
  <c r="H570"/>
  <c r="E581" a="1"/>
  <c r="E581"/>
  <c r="E557" a="1"/>
  <c r="E557"/>
  <c r="H557" a="1"/>
  <c r="H557"/>
  <c r="E554" a="1"/>
  <c r="E554"/>
  <c r="E404" a="1"/>
  <c r="E404"/>
  <c r="U404" a="1"/>
  <c r="U404"/>
  <c r="F406" a="1"/>
  <c r="F406"/>
  <c r="U505" a="1"/>
  <c r="U505"/>
  <c r="F364" a="1"/>
  <c r="F364"/>
  <c r="E361" a="1"/>
  <c r="E361"/>
  <c r="V496" a="1"/>
  <c r="V496"/>
  <c r="E555" a="1"/>
  <c r="E555"/>
  <c r="U383" a="1"/>
  <c r="U383"/>
  <c r="U444" a="1"/>
  <c r="U444"/>
  <c r="U420" a="1"/>
  <c r="U420"/>
  <c r="H422" a="1"/>
  <c r="H422"/>
  <c r="V422" a="1"/>
  <c r="V422"/>
  <c r="H558" a="1"/>
  <c r="H558"/>
  <c r="F558" a="1"/>
  <c r="F558"/>
  <c r="U525" a="1"/>
  <c r="U525"/>
  <c r="H556" a="1"/>
  <c r="H556"/>
  <c r="F486" a="1"/>
  <c r="F486"/>
  <c r="F585" a="1"/>
  <c r="F585"/>
  <c r="V561" a="1"/>
  <c r="V561"/>
  <c r="F561" a="1"/>
  <c r="F561"/>
  <c r="F545" a="1"/>
  <c r="F545"/>
  <c r="E380" a="1"/>
  <c r="E380"/>
  <c r="U578" a="1"/>
  <c r="U578"/>
  <c r="E578" a="1"/>
  <c r="E578"/>
  <c r="U424" a="1"/>
  <c r="U424"/>
  <c r="H560" a="1"/>
  <c r="H560"/>
  <c r="U560" a="1"/>
  <c r="U560"/>
  <c r="H562" a="1"/>
  <c r="H562"/>
  <c r="U397" a="1"/>
  <c r="U397"/>
  <c r="E397" a="1"/>
  <c r="E397"/>
  <c r="V366" a="1"/>
  <c r="V366"/>
  <c r="U550" a="1"/>
  <c r="U550"/>
  <c r="E550" a="1"/>
  <c r="E550"/>
  <c r="H567" a="1"/>
  <c r="H567"/>
  <c r="F479" a="1"/>
  <c r="F479"/>
  <c r="H500" a="1"/>
  <c r="H500"/>
  <c r="V502" a="1"/>
  <c r="V502"/>
  <c r="E519" a="1"/>
  <c r="E519"/>
  <c r="H519" a="1"/>
  <c r="H519"/>
  <c r="U360" a="1"/>
  <c r="U360"/>
  <c r="H540" a="1"/>
  <c r="H540"/>
  <c r="H537" a="1"/>
  <c r="H537"/>
  <c r="U385" a="1"/>
  <c r="U385"/>
  <c r="H385" a="1"/>
  <c r="H385"/>
  <c r="F442" a="1"/>
  <c r="F442"/>
  <c r="F437" a="1"/>
  <c r="F437"/>
  <c r="U437" a="1"/>
  <c r="U437"/>
  <c r="F484" a="1"/>
  <c r="F484"/>
  <c r="H477" a="1"/>
  <c r="H477"/>
  <c r="F418" a="1"/>
  <c r="F418"/>
  <c r="E403" a="1"/>
  <c r="E403"/>
  <c r="F503" a="1"/>
  <c r="F503"/>
  <c r="H498" a="1"/>
  <c r="H498"/>
  <c r="H363" a="1"/>
  <c r="H363"/>
  <c r="H549" a="1"/>
  <c r="H549"/>
  <c r="V543" a="1"/>
  <c r="V543"/>
  <c r="U580" a="1"/>
  <c r="U580"/>
  <c r="V582" a="1"/>
  <c r="V582"/>
  <c r="H525" a="1"/>
  <c r="H525"/>
  <c r="E556" a="1"/>
  <c r="E556"/>
  <c r="V556" a="1"/>
  <c r="V556"/>
  <c r="V486" a="1"/>
  <c r="V486"/>
  <c r="E486" a="1"/>
  <c r="E486"/>
  <c r="H585" a="1"/>
  <c r="H585"/>
  <c r="E585" a="1"/>
  <c r="E585"/>
  <c r="E561" a="1"/>
  <c r="E561"/>
  <c r="E545" a="1"/>
  <c r="E545"/>
  <c r="U380" a="1"/>
  <c r="U380"/>
  <c r="H578" a="1"/>
  <c r="H578"/>
  <c r="V424" a="1"/>
  <c r="V424"/>
  <c r="H424" a="1"/>
  <c r="H424"/>
  <c r="E560" a="1"/>
  <c r="E560"/>
  <c r="V562" a="1"/>
  <c r="V562"/>
  <c r="E562" a="1"/>
  <c r="E562"/>
  <c r="H397" a="1"/>
  <c r="H397"/>
  <c r="H366" a="1"/>
  <c r="H366"/>
  <c r="E366" a="1"/>
  <c r="E366"/>
  <c r="H550" a="1"/>
  <c r="H550"/>
  <c r="E567" a="1"/>
  <c r="E567"/>
  <c r="U567" a="1"/>
  <c r="U567"/>
  <c r="E479" a="1"/>
  <c r="E479"/>
  <c r="E500" a="1"/>
  <c r="E500"/>
  <c r="U500" a="1"/>
  <c r="U500"/>
  <c r="F502" a="1"/>
  <c r="F502"/>
  <c r="V519" a="1"/>
  <c r="V519"/>
  <c r="V360" a="1"/>
  <c r="V360"/>
  <c r="H360" a="1"/>
  <c r="H360"/>
  <c r="E540" a="1"/>
  <c r="E540"/>
  <c r="F537" a="1"/>
  <c r="F537"/>
  <c r="V385" a="1"/>
  <c r="V385"/>
  <c r="H442" a="1"/>
  <c r="H442"/>
  <c r="H437" a="1"/>
  <c r="H437"/>
  <c r="E484" a="1"/>
  <c r="E484"/>
  <c r="F477" a="1"/>
  <c r="F477"/>
  <c r="H418" a="1"/>
  <c r="H418"/>
  <c r="U403" a="1"/>
  <c r="U403"/>
  <c r="F403" a="1"/>
  <c r="F403"/>
  <c r="H503" a="1"/>
  <c r="H503"/>
  <c r="F498" a="1"/>
  <c r="F498"/>
  <c r="E363" a="1"/>
  <c r="E363"/>
  <c r="U549" a="1"/>
  <c r="U549"/>
  <c r="F549" a="1"/>
  <c r="F549"/>
  <c r="E543" a="1"/>
  <c r="E543"/>
  <c r="F525" a="1"/>
  <c r="F525"/>
  <c r="U556" a="1"/>
  <c r="U556"/>
  <c r="H486" a="1"/>
  <c r="H486"/>
  <c r="V585" a="1"/>
  <c r="V585"/>
  <c r="U561" a="1"/>
  <c r="U561"/>
  <c r="G439" a="1"/>
  <c r="G439"/>
  <c r="U545" a="1"/>
  <c r="U545"/>
  <c r="V545" a="1"/>
  <c r="V545"/>
  <c r="F380" a="1"/>
  <c r="F380"/>
  <c r="F578" a="1"/>
  <c r="F578"/>
  <c r="F424" a="1"/>
  <c r="F424"/>
  <c r="V560" a="1"/>
  <c r="V560"/>
  <c r="U562" a="1"/>
  <c r="U562"/>
  <c r="F397" a="1"/>
  <c r="F397"/>
  <c r="U366" a="1"/>
  <c r="U366"/>
  <c r="V550" a="1"/>
  <c r="V550"/>
  <c r="V567" a="1"/>
  <c r="V567"/>
  <c r="U479" a="1"/>
  <c r="U479"/>
  <c r="V479" a="1"/>
  <c r="V479"/>
  <c r="F500" a="1"/>
  <c r="F500"/>
  <c r="U502" a="1"/>
  <c r="U502"/>
  <c r="E502" a="1"/>
  <c r="E502"/>
  <c r="F519" a="1"/>
  <c r="F519"/>
  <c r="F360" a="1"/>
  <c r="F360"/>
  <c r="U540" a="1"/>
  <c r="U540"/>
  <c r="E537" a="1"/>
  <c r="E537"/>
  <c r="E385" a="1"/>
  <c r="E385"/>
  <c r="V442" a="1"/>
  <c r="V442"/>
  <c r="V437" a="1"/>
  <c r="V437"/>
  <c r="H484" a="1"/>
  <c r="H484"/>
  <c r="U484" a="1"/>
  <c r="U484"/>
  <c r="E477" a="1"/>
  <c r="E477"/>
  <c r="U418" a="1"/>
  <c r="U418"/>
  <c r="H403" a="1"/>
  <c r="H403"/>
  <c r="E503" a="1"/>
  <c r="E503"/>
  <c r="V503" a="1"/>
  <c r="V503"/>
  <c r="E498" a="1"/>
  <c r="E498"/>
  <c r="F363" a="1"/>
  <c r="F363"/>
  <c r="E549" a="1"/>
  <c r="E549"/>
  <c r="H543" a="1"/>
  <c r="H543"/>
  <c r="F580" a="1"/>
  <c r="F580"/>
  <c r="H580" a="1"/>
  <c r="H580"/>
  <c r="E582" a="1"/>
  <c r="E582"/>
  <c r="E558" a="1"/>
  <c r="E558"/>
  <c r="F556" a="1"/>
  <c r="F556"/>
  <c r="U486" a="1"/>
  <c r="U486"/>
  <c r="U585" a="1"/>
  <c r="U585"/>
  <c r="H561" a="1"/>
  <c r="H561"/>
  <c r="G542" a="1"/>
  <c r="G542"/>
  <c r="H545" a="1"/>
  <c r="H545"/>
  <c r="H380" a="1"/>
  <c r="H380"/>
  <c r="V380" a="1"/>
  <c r="V380"/>
  <c r="V578" a="1"/>
  <c r="V578"/>
  <c r="E424" a="1"/>
  <c r="E424"/>
  <c r="F560" a="1"/>
  <c r="F560"/>
  <c r="F562" a="1"/>
  <c r="F562"/>
  <c r="V397" a="1"/>
  <c r="V397"/>
  <c r="F366" a="1"/>
  <c r="F366"/>
  <c r="F550" a="1"/>
  <c r="F550"/>
  <c r="F567" a="1"/>
  <c r="F567"/>
  <c r="H479" a="1"/>
  <c r="H479"/>
  <c r="V500" a="1"/>
  <c r="V500"/>
  <c r="H502" a="1"/>
  <c r="H502"/>
  <c r="U519" a="1"/>
  <c r="U519"/>
  <c r="E360" a="1"/>
  <c r="E360"/>
  <c r="F540" a="1"/>
  <c r="F540"/>
  <c r="V540" a="1"/>
  <c r="V540"/>
  <c r="U537" a="1"/>
  <c r="U537"/>
  <c r="V537" a="1"/>
  <c r="V537"/>
  <c r="F385" a="1"/>
  <c r="F385"/>
  <c r="U442" a="1"/>
  <c r="U442"/>
  <c r="E442" a="1"/>
  <c r="E442"/>
  <c r="E437" a="1"/>
  <c r="E437"/>
  <c r="V484" a="1"/>
  <c r="V484"/>
  <c r="U477" a="1"/>
  <c r="U477"/>
  <c r="V477" a="1"/>
  <c r="V477"/>
  <c r="V418" a="1"/>
  <c r="V418"/>
  <c r="E418" a="1"/>
  <c r="E418"/>
  <c r="V403" a="1"/>
  <c r="V403"/>
  <c r="U503" a="1"/>
  <c r="U503"/>
  <c r="V498" a="1"/>
  <c r="V498"/>
  <c r="U498" a="1"/>
  <c r="U498"/>
  <c r="V363" a="1"/>
  <c r="V363"/>
  <c r="U363" a="1"/>
  <c r="U363"/>
  <c r="V549" a="1"/>
  <c r="V549"/>
  <c r="F543" a="1"/>
  <c r="F543"/>
  <c r="U543" a="1"/>
  <c r="U543"/>
  <c r="E580" a="1"/>
  <c r="E580"/>
  <c r="U497" a="1"/>
  <c r="U497"/>
  <c r="E497" a="1"/>
  <c r="E497"/>
  <c r="F365" a="1"/>
  <c r="F365"/>
  <c r="H582" a="1"/>
  <c r="H582"/>
  <c r="F497" a="1"/>
  <c r="F497"/>
  <c r="U365" a="1"/>
  <c r="U365"/>
  <c r="H365" a="1"/>
  <c r="H365"/>
  <c r="U582" a="1"/>
  <c r="U582"/>
  <c r="V497" a="1"/>
  <c r="V497"/>
  <c r="V365" a="1"/>
  <c r="V365"/>
  <c r="V580" a="1"/>
  <c r="V580"/>
  <c r="F582" a="1"/>
  <c r="F582"/>
  <c r="H497" a="1"/>
  <c r="H497"/>
  <c r="E365" a="1"/>
  <c r="E365"/>
  <c r="G558" a="1"/>
  <c r="G558"/>
  <c r="G577" a="1"/>
  <c r="G577"/>
  <c r="G496" a="1"/>
  <c r="G496"/>
  <c r="G405" a="1"/>
  <c r="G405"/>
  <c r="G492" a="1"/>
  <c r="G492"/>
  <c r="G431" a="1"/>
  <c r="G431"/>
  <c r="G587" a="1"/>
  <c r="G587"/>
  <c r="G521" a="1"/>
  <c r="G521"/>
  <c r="G477" a="1"/>
  <c r="G477"/>
  <c r="G354" a="1"/>
  <c r="G354"/>
  <c r="G352" a="1"/>
  <c r="G352"/>
  <c r="G550" a="1"/>
  <c r="G550"/>
  <c r="G566" a="1"/>
  <c r="G566"/>
  <c r="G563" a="1"/>
  <c r="G563"/>
  <c r="G560" a="1"/>
  <c r="G560"/>
  <c r="G471" a="1"/>
  <c r="G471"/>
  <c r="G442" a="1"/>
  <c r="G442"/>
  <c r="G488" a="1"/>
  <c r="G488"/>
  <c r="G574" a="1"/>
  <c r="G574"/>
  <c r="G569" a="1"/>
  <c r="G569"/>
  <c r="G591" a="1"/>
  <c r="G591"/>
  <c r="G573" a="1"/>
  <c r="G573"/>
  <c r="G487" a="1"/>
  <c r="G487"/>
  <c r="G438" a="1"/>
  <c r="G438"/>
  <c r="G350" a="1"/>
  <c r="G350"/>
  <c r="G419" a="1"/>
  <c r="G419"/>
  <c r="G359" a="1"/>
  <c r="G359"/>
  <c r="G417" a="1"/>
  <c r="G417"/>
  <c r="G557" a="1"/>
  <c r="G557"/>
  <c r="G478" a="1"/>
  <c r="G478"/>
  <c r="G401" a="1"/>
  <c r="G401"/>
  <c r="G358" a="1"/>
  <c r="G358"/>
  <c r="G582" a="1"/>
  <c r="G582"/>
  <c r="G580" a="1"/>
  <c r="G580"/>
  <c r="G397" a="1"/>
  <c r="G397"/>
  <c r="G567" a="1"/>
  <c r="G567"/>
  <c r="G486" a="1"/>
  <c r="G486"/>
  <c r="G570" a="1"/>
  <c r="G570"/>
  <c r="G499" a="1"/>
  <c r="G499"/>
  <c r="G386" a="1"/>
  <c r="G386"/>
  <c r="G384" a="1"/>
  <c r="G384"/>
  <c r="G436" a="1"/>
  <c r="G436"/>
  <c r="G404" a="1"/>
  <c r="G404"/>
  <c r="G523" a="1"/>
  <c r="G523"/>
  <c r="G398" a="1"/>
  <c r="G398"/>
  <c r="G444" a="1"/>
  <c r="G444"/>
  <c r="G355" a="1"/>
  <c r="G355"/>
  <c r="G501" a="1"/>
  <c r="G501"/>
  <c r="G537" a="1"/>
  <c r="G537"/>
  <c r="G595" a="1"/>
  <c r="G595"/>
  <c r="G473" a="1"/>
  <c r="G473"/>
  <c r="G545" a="1"/>
  <c r="G545"/>
  <c r="G379" a="1"/>
  <c r="G379"/>
  <c r="G430" a="1"/>
  <c r="G430"/>
  <c r="G380" a="1"/>
  <c r="G380"/>
  <c r="G549" a="1"/>
  <c r="G549"/>
  <c r="G479" a="1"/>
  <c r="G479"/>
  <c r="G548" a="1"/>
  <c r="G548"/>
  <c r="G518" a="1"/>
  <c r="G518"/>
  <c r="G472" a="1"/>
  <c r="G472"/>
  <c r="G362" a="1"/>
  <c r="G362"/>
  <c r="G495" a="1"/>
  <c r="G495"/>
  <c r="G493" a="1"/>
  <c r="G493"/>
  <c r="G524" a="1"/>
  <c r="G524"/>
  <c r="G351" a="1"/>
  <c r="G351"/>
  <c r="G485" a="1"/>
  <c r="G485"/>
  <c r="G538" a="1"/>
  <c r="G538"/>
  <c r="G578" a="1"/>
  <c r="G578"/>
  <c r="G400" a="1"/>
  <c r="G400"/>
  <c r="G564" a="1"/>
  <c r="G564"/>
  <c r="G381" a="1"/>
  <c r="G381"/>
  <c r="G425" a="1"/>
  <c r="G425"/>
  <c r="G385" a="1"/>
  <c r="G385"/>
  <c r="G363" a="1"/>
  <c r="G363"/>
  <c r="G543" a="1"/>
  <c r="G543"/>
  <c r="G424" a="1"/>
  <c r="G424"/>
  <c r="G420" a="1"/>
  <c r="G420"/>
  <c r="G547" a="1"/>
  <c r="G547"/>
  <c r="G576" a="1"/>
  <c r="G576"/>
  <c r="G378" a="1"/>
  <c r="G378"/>
  <c r="G556" a="1"/>
  <c r="G556"/>
  <c r="G517" a="1"/>
  <c r="G517"/>
  <c r="G541" a="1"/>
  <c r="G541"/>
  <c r="G546" a="1"/>
  <c r="G546"/>
  <c r="G474" a="1"/>
  <c r="G474"/>
  <c r="G596" a="1"/>
  <c r="G596"/>
  <c r="G498" a="1"/>
  <c r="G498"/>
  <c r="G586" a="1"/>
  <c r="G586"/>
  <c r="G590" a="1"/>
  <c r="G590"/>
  <c r="G484" a="1"/>
  <c r="G484"/>
  <c r="G525" a="1"/>
  <c r="G525"/>
  <c r="G481" a="1"/>
  <c r="G481"/>
  <c r="G366" a="1"/>
  <c r="G366"/>
  <c r="G583" a="1"/>
  <c r="G583"/>
  <c r="G418" a="1"/>
  <c r="G418"/>
  <c r="G422" a="1"/>
  <c r="G422"/>
  <c r="G584" a="1"/>
  <c r="G584"/>
  <c r="G526" a="1"/>
  <c r="G526"/>
  <c r="G406" a="1"/>
  <c r="G406"/>
  <c r="G441" a="1"/>
  <c r="G441"/>
  <c r="G522" a="1"/>
  <c r="G522"/>
  <c r="G504" a="1"/>
  <c r="G504"/>
  <c r="G377" a="1"/>
  <c r="G377"/>
  <c r="G594" a="1"/>
  <c r="G594"/>
  <c r="G423" a="1"/>
  <c r="G423"/>
  <c r="G552" a="1"/>
  <c r="G552"/>
  <c r="G364" a="1"/>
  <c r="G364"/>
  <c r="G579" a="1"/>
  <c r="G579"/>
  <c r="G399" a="1"/>
  <c r="G399"/>
  <c r="G575" a="1"/>
  <c r="G575"/>
  <c r="G445" a="1"/>
  <c r="G445"/>
  <c r="G500" a="1"/>
  <c r="G500"/>
  <c r="G540" a="1"/>
  <c r="G540"/>
  <c r="G403" a="1"/>
  <c r="G403"/>
  <c r="G561" a="1"/>
  <c r="G561"/>
  <c r="G555" a="1"/>
  <c r="G555"/>
  <c r="G553" a="1"/>
  <c r="G553"/>
  <c r="G482" a="1"/>
  <c r="G482"/>
  <c r="G443" a="1"/>
  <c r="G443"/>
  <c r="G446" a="1"/>
  <c r="G446"/>
  <c r="G383" a="1"/>
  <c r="G383"/>
  <c r="G440" a="1"/>
  <c r="G440"/>
  <c r="G565" a="1"/>
  <c r="G565"/>
  <c r="G426" a="1"/>
  <c r="G426"/>
  <c r="G467" a="1"/>
  <c r="G467"/>
  <c r="G581" a="1"/>
  <c r="G581"/>
  <c r="G503" a="1"/>
  <c r="G503"/>
  <c r="G402" a="1"/>
  <c r="G402"/>
  <c r="G435" a="1"/>
  <c r="G435"/>
  <c r="G502" a="1"/>
  <c r="G502"/>
  <c r="G551" a="1"/>
  <c r="G551"/>
  <c r="G572" a="1"/>
  <c r="G572"/>
  <c r="G562" a="1"/>
  <c r="G562"/>
  <c r="G588" a="1"/>
  <c r="G588"/>
  <c r="G437" a="1"/>
  <c r="G437"/>
  <c r="G361" a="1"/>
  <c r="G361"/>
  <c r="G357" a="1"/>
  <c r="G357"/>
  <c r="G421" a="1"/>
  <c r="G421"/>
  <c r="G568" a="1"/>
  <c r="G568"/>
  <c r="G382" a="1"/>
  <c r="G382"/>
  <c r="G559" a="1"/>
  <c r="G559"/>
  <c r="G480" a="1"/>
  <c r="G480"/>
  <c r="G506" a="1"/>
  <c r="G506"/>
  <c r="G489" a="1"/>
  <c r="G489"/>
  <c r="G544" a="1"/>
  <c r="G544"/>
  <c r="G469" a="1"/>
  <c r="G469"/>
  <c r="G505" a="1"/>
  <c r="G505"/>
  <c r="G491" a="1"/>
  <c r="G491"/>
  <c r="G520" a="1"/>
  <c r="G520"/>
  <c r="G571" a="1"/>
  <c r="G571"/>
  <c r="G497" a="1"/>
  <c r="G497"/>
  <c r="G365" a="1"/>
  <c r="G365"/>
  <c r="G519" a="1"/>
  <c r="G519"/>
  <c r="G360" a="1"/>
  <c r="G360"/>
  <c r="G585" a="1"/>
  <c r="G585"/>
  <c r="G554" a="1"/>
  <c r="G554"/>
  <c r="G483" a="1"/>
  <c r="G483"/>
  <c r="G494" a="1"/>
  <c r="G494"/>
  <c r="C241" i="6"/>
  <c r="B19" i="21"/>
  <c r="J3" i="22"/>
  <c r="C289" i="6"/>
  <c r="C463"/>
  <c r="C451"/>
  <c r="D136" i="5"/>
  <c r="C559" i="6"/>
  <c r="D178" i="5"/>
  <c r="D58"/>
  <c r="C415" i="6"/>
  <c r="C133"/>
  <c r="C199"/>
  <c r="C259"/>
  <c r="C187"/>
  <c r="C325"/>
  <c r="D130" i="5"/>
  <c r="D190"/>
  <c r="D166"/>
  <c r="C397" i="6"/>
  <c r="C157"/>
  <c r="C547"/>
  <c r="C511"/>
  <c r="D196" i="5"/>
  <c r="C379" i="6"/>
  <c r="D148" i="5"/>
  <c r="D100"/>
  <c r="D118"/>
  <c r="C565" i="6"/>
  <c r="C169"/>
  <c r="C253"/>
  <c r="C475"/>
  <c r="C421"/>
  <c r="C469"/>
  <c r="C541"/>
  <c r="C283"/>
  <c r="D70" i="5"/>
  <c r="C535" i="6"/>
  <c r="C271"/>
  <c r="C457"/>
  <c r="C349"/>
  <c r="C493"/>
  <c r="C517"/>
  <c r="C175"/>
  <c r="C97"/>
  <c r="D202" i="5"/>
  <c r="D142"/>
  <c r="G539" i="9" a="1"/>
  <c r="G539"/>
  <c r="G490" a="1"/>
  <c r="G490"/>
  <c r="G427" a="1"/>
  <c r="G427"/>
  <c r="G414" a="1"/>
  <c r="G414"/>
  <c r="H79" a="1"/>
  <c r="H79"/>
  <c r="G79" a="1"/>
  <c r="G79"/>
  <c r="F79" a="1"/>
  <c r="F79"/>
  <c r="E87" a="1"/>
  <c r="E87"/>
  <c r="E79" a="1"/>
  <c r="E79"/>
  <c r="F87" a="1"/>
  <c r="F87"/>
  <c r="E122" a="1"/>
  <c r="E122"/>
  <c r="H86" a="1"/>
  <c r="H86"/>
  <c r="G88" a="1"/>
  <c r="G88"/>
  <c r="E81" a="1"/>
  <c r="E81"/>
  <c r="G86" a="1"/>
  <c r="G86"/>
  <c r="E88" a="1"/>
  <c r="E88"/>
  <c r="G80" a="1"/>
  <c r="G80"/>
  <c r="F88" a="1"/>
  <c r="F88"/>
  <c r="G81" a="1"/>
  <c r="G81"/>
  <c r="E84" a="1"/>
  <c r="E84"/>
  <c r="H88" a="1"/>
  <c r="H88"/>
  <c r="F81" a="1"/>
  <c r="F81"/>
  <c r="H80" a="1"/>
  <c r="H80"/>
  <c r="G122" a="1"/>
  <c r="G122"/>
  <c r="F86" a="1"/>
  <c r="F86"/>
  <c r="G87" a="1"/>
  <c r="G87"/>
  <c r="E86" a="1"/>
  <c r="E86"/>
  <c r="H81" a="1"/>
  <c r="H81"/>
  <c r="F80" a="1"/>
  <c r="F80"/>
  <c r="H128" a="1"/>
  <c r="H128"/>
  <c r="F122" a="1"/>
  <c r="F122"/>
  <c r="E128" a="1"/>
  <c r="E128"/>
  <c r="H122" a="1"/>
  <c r="H122"/>
  <c r="H87" a="1"/>
  <c r="H87"/>
  <c r="E80" a="1"/>
  <c r="E80"/>
  <c r="E82" a="1"/>
  <c r="E82"/>
  <c r="G85" a="1"/>
  <c r="G85"/>
  <c r="G83" a="1"/>
  <c r="G83"/>
  <c r="H126" a="1"/>
  <c r="H126"/>
  <c r="G82" a="1"/>
  <c r="G82"/>
  <c r="F84" a="1"/>
  <c r="F84"/>
  <c r="H85" a="1"/>
  <c r="H85"/>
  <c r="F128" a="1"/>
  <c r="F128"/>
  <c r="H83" a="1"/>
  <c r="H83"/>
  <c r="F82" a="1"/>
  <c r="F82"/>
  <c r="H84" a="1"/>
  <c r="H84"/>
  <c r="F85" a="1"/>
  <c r="F85"/>
  <c r="G128" a="1"/>
  <c r="G128"/>
  <c r="F83" a="1"/>
  <c r="F83"/>
  <c r="H82" a="1"/>
  <c r="H82"/>
  <c r="G84" a="1"/>
  <c r="G84"/>
  <c r="E85" a="1"/>
  <c r="E85"/>
  <c r="E83" a="1"/>
  <c r="E83"/>
  <c r="F126" a="1"/>
  <c r="F126"/>
  <c r="G120" a="1"/>
  <c r="G120"/>
  <c r="E127" a="1"/>
  <c r="E127"/>
  <c r="E119" a="1"/>
  <c r="E119"/>
  <c r="H124" a="1"/>
  <c r="H124"/>
  <c r="G125" a="1"/>
  <c r="G125"/>
  <c r="F123" a="1"/>
  <c r="F123"/>
  <c r="F121" a="1"/>
  <c r="F121"/>
  <c r="E59" a="1"/>
  <c r="E59"/>
  <c r="F133" a="1"/>
  <c r="F133"/>
  <c r="F134" a="1"/>
  <c r="F134"/>
  <c r="F29" a="1"/>
  <c r="F29"/>
  <c r="F47" a="1"/>
  <c r="F47"/>
  <c r="F111" a="1"/>
  <c r="F111"/>
  <c r="G137" a="1"/>
  <c r="G137"/>
  <c r="F102" a="1"/>
  <c r="F102"/>
  <c r="G110" a="1"/>
  <c r="G110"/>
  <c r="G92" a="1"/>
  <c r="G92"/>
  <c r="E35" a="1"/>
  <c r="E35"/>
  <c r="G52" a="1"/>
  <c r="G52"/>
  <c r="H151" a="1"/>
  <c r="H151"/>
  <c r="E25" a="1"/>
  <c r="E25"/>
  <c r="H136" a="1"/>
  <c r="H136"/>
  <c r="H42" a="1"/>
  <c r="H42"/>
  <c r="G112" a="1"/>
  <c r="G112"/>
  <c r="F20" a="1"/>
  <c r="F20"/>
  <c r="F154" a="1"/>
  <c r="F154"/>
  <c r="H10" a="1"/>
  <c r="H10"/>
  <c r="F101" a="1"/>
  <c r="F101"/>
  <c r="G55" a="1"/>
  <c r="G55"/>
  <c r="H48" a="1"/>
  <c r="H48"/>
  <c r="H120" a="1"/>
  <c r="H120"/>
  <c r="F127" a="1"/>
  <c r="F127"/>
  <c r="H119" a="1"/>
  <c r="H119"/>
  <c r="E124" a="1"/>
  <c r="E124"/>
  <c r="H125" a="1"/>
  <c r="H125"/>
  <c r="G123" a="1"/>
  <c r="G123"/>
  <c r="G121" a="1"/>
  <c r="G121"/>
  <c r="H59" a="1"/>
  <c r="H59"/>
  <c r="H133" a="1"/>
  <c r="H133"/>
  <c r="G134" a="1"/>
  <c r="G134"/>
  <c r="E29" a="1"/>
  <c r="E29"/>
  <c r="H47" a="1"/>
  <c r="H47"/>
  <c r="H111" a="1"/>
  <c r="H111"/>
  <c r="H137" a="1"/>
  <c r="H137"/>
  <c r="H102" a="1"/>
  <c r="H102"/>
  <c r="F110" a="1"/>
  <c r="F110"/>
  <c r="E92" a="1"/>
  <c r="E92"/>
  <c r="G35" a="1"/>
  <c r="G35"/>
  <c r="E52" a="1"/>
  <c r="E52"/>
  <c r="E151" a="1"/>
  <c r="E151"/>
  <c r="G25" a="1"/>
  <c r="G25"/>
  <c r="G136" a="1"/>
  <c r="G136"/>
  <c r="F42" a="1"/>
  <c r="F42"/>
  <c r="F112" a="1"/>
  <c r="F112"/>
  <c r="H20" a="1"/>
  <c r="H20"/>
  <c r="E154" a="1"/>
  <c r="E154"/>
  <c r="F10" a="1"/>
  <c r="F10"/>
  <c r="G101" a="1"/>
  <c r="G101"/>
  <c r="F55" a="1"/>
  <c r="F55"/>
  <c r="G48" a="1"/>
  <c r="G48"/>
  <c r="G126" a="1"/>
  <c r="G126"/>
  <c r="F120" a="1"/>
  <c r="F120"/>
  <c r="H127" a="1"/>
  <c r="H127"/>
  <c r="G119" a="1"/>
  <c r="G119"/>
  <c r="G124" a="1"/>
  <c r="G124"/>
  <c r="F125" a="1"/>
  <c r="F125"/>
  <c r="H123" a="1"/>
  <c r="H123"/>
  <c r="H121" a="1"/>
  <c r="H121"/>
  <c r="F59" a="1"/>
  <c r="F59"/>
  <c r="E133" a="1"/>
  <c r="E133"/>
  <c r="E134" a="1"/>
  <c r="E134"/>
  <c r="G29" a="1"/>
  <c r="G29"/>
  <c r="G47" a="1"/>
  <c r="G47"/>
  <c r="G111" a="1"/>
  <c r="G111"/>
  <c r="E137" a="1"/>
  <c r="E137"/>
  <c r="G102" a="1"/>
  <c r="G102"/>
  <c r="E110" a="1"/>
  <c r="E110"/>
  <c r="H92" a="1"/>
  <c r="H92"/>
  <c r="H35" a="1"/>
  <c r="H35"/>
  <c r="H52" a="1"/>
  <c r="H52"/>
  <c r="G151" a="1"/>
  <c r="G151"/>
  <c r="H25" a="1"/>
  <c r="H25"/>
  <c r="F136" a="1"/>
  <c r="F136"/>
  <c r="G42" a="1"/>
  <c r="G42"/>
  <c r="E112" a="1"/>
  <c r="E112"/>
  <c r="E20" a="1"/>
  <c r="E20"/>
  <c r="G154" a="1"/>
  <c r="G154"/>
  <c r="E10" a="1"/>
  <c r="E10"/>
  <c r="E101" a="1"/>
  <c r="E101"/>
  <c r="H55" a="1"/>
  <c r="H55"/>
  <c r="F48" a="1"/>
  <c r="F48"/>
  <c r="E68" a="1"/>
  <c r="E68"/>
  <c r="G37" a="1"/>
  <c r="G37"/>
  <c r="E126" a="1"/>
  <c r="E126"/>
  <c r="E120" a="1"/>
  <c r="E120"/>
  <c r="G127" a="1"/>
  <c r="G127"/>
  <c r="F119" a="1"/>
  <c r="F119"/>
  <c r="F124" a="1"/>
  <c r="F124"/>
  <c r="E125" a="1"/>
  <c r="E125"/>
  <c r="E123" a="1"/>
  <c r="E123"/>
  <c r="E121" a="1"/>
  <c r="E121"/>
  <c r="G59" a="1"/>
  <c r="G59"/>
  <c r="G133" a="1"/>
  <c r="G133"/>
  <c r="H134" a="1"/>
  <c r="H134"/>
  <c r="H29" a="1"/>
  <c r="H29"/>
  <c r="E47" a="1"/>
  <c r="E47"/>
  <c r="E111" a="1"/>
  <c r="E111"/>
  <c r="F137" a="1"/>
  <c r="F137"/>
  <c r="E102" a="1"/>
  <c r="E102"/>
  <c r="H110" a="1"/>
  <c r="H110"/>
  <c r="F92" a="1"/>
  <c r="F92"/>
  <c r="F35" a="1"/>
  <c r="F35"/>
  <c r="F52" a="1"/>
  <c r="F52"/>
  <c r="F151" a="1"/>
  <c r="F151"/>
  <c r="F25" a="1"/>
  <c r="F25"/>
  <c r="E136" a="1"/>
  <c r="E136"/>
  <c r="E42" a="1"/>
  <c r="E42"/>
  <c r="H112" a="1"/>
  <c r="H112"/>
  <c r="G20" a="1"/>
  <c r="G20"/>
  <c r="H154" a="1"/>
  <c r="H154"/>
  <c r="G10" a="1"/>
  <c r="G10"/>
  <c r="E55" a="1"/>
  <c r="E55"/>
  <c r="G68" a="1"/>
  <c r="G68"/>
  <c r="F37" a="1"/>
  <c r="F37"/>
  <c r="G157" a="1"/>
  <c r="G157"/>
  <c r="H63" a="1"/>
  <c r="H63"/>
  <c r="E76" a="1"/>
  <c r="E76"/>
  <c r="H145" a="1"/>
  <c r="H145"/>
  <c r="E44" a="1"/>
  <c r="E44"/>
  <c r="H117" a="1"/>
  <c r="H117"/>
  <c r="G155" a="1"/>
  <c r="G155"/>
  <c r="H158" a="1"/>
  <c r="H158"/>
  <c r="H65" a="1"/>
  <c r="H65"/>
  <c r="G11" a="1"/>
  <c r="G11"/>
  <c r="G77" a="1"/>
  <c r="G77"/>
  <c r="G141" a="1"/>
  <c r="G141"/>
  <c r="F33" a="1"/>
  <c r="F33"/>
  <c r="F46" a="1"/>
  <c r="F46"/>
  <c r="H115" a="1"/>
  <c r="H115"/>
  <c r="F61" a="1"/>
  <c r="F61"/>
  <c r="E16" a="1"/>
  <c r="E16"/>
  <c r="H97" a="1"/>
  <c r="H97"/>
  <c r="G38" a="1"/>
  <c r="G38"/>
  <c r="F107" a="1"/>
  <c r="F107"/>
  <c r="G41" a="1"/>
  <c r="G41"/>
  <c r="G18" a="1"/>
  <c r="G18"/>
  <c r="F71" a="1"/>
  <c r="F71"/>
  <c r="E31" a="1"/>
  <c r="E31"/>
  <c r="E108" a="1"/>
  <c r="E108"/>
  <c r="E54" a="1"/>
  <c r="E54"/>
  <c r="G24" a="1"/>
  <c r="G24"/>
  <c r="H150" a="1"/>
  <c r="H150"/>
  <c r="F64" a="1"/>
  <c r="F64"/>
  <c r="F68" a="1"/>
  <c r="F68"/>
  <c r="H37" a="1"/>
  <c r="H37"/>
  <c r="F157" a="1"/>
  <c r="F157"/>
  <c r="G63" a="1"/>
  <c r="G63"/>
  <c r="F76" a="1"/>
  <c r="F76"/>
  <c r="F145" a="1"/>
  <c r="F145"/>
  <c r="F44" a="1"/>
  <c r="F44"/>
  <c r="E117" a="1"/>
  <c r="E117"/>
  <c r="F155" a="1"/>
  <c r="F155"/>
  <c r="G158" a="1"/>
  <c r="G158"/>
  <c r="G65" a="1"/>
  <c r="G65"/>
  <c r="E11" a="1"/>
  <c r="E11"/>
  <c r="F77" a="1"/>
  <c r="F77"/>
  <c r="F141" a="1"/>
  <c r="F141"/>
  <c r="H33" a="1"/>
  <c r="H33"/>
  <c r="H46" a="1"/>
  <c r="H46"/>
  <c r="E115" a="1"/>
  <c r="E115"/>
  <c r="H61" a="1"/>
  <c r="H61"/>
  <c r="H16" a="1"/>
  <c r="H16"/>
  <c r="F97" a="1"/>
  <c r="F97"/>
  <c r="E38" a="1"/>
  <c r="E38"/>
  <c r="E107" a="1"/>
  <c r="E107"/>
  <c r="H41" a="1"/>
  <c r="H41"/>
  <c r="F18" a="1"/>
  <c r="F18"/>
  <c r="E71" a="1"/>
  <c r="E71"/>
  <c r="H31" a="1"/>
  <c r="H31"/>
  <c r="H108" a="1"/>
  <c r="H108"/>
  <c r="F54" a="1"/>
  <c r="F54"/>
  <c r="H24" a="1"/>
  <c r="H24"/>
  <c r="F150" a="1"/>
  <c r="F150"/>
  <c r="E64" a="1"/>
  <c r="E64"/>
  <c r="E98" a="1"/>
  <c r="E98"/>
  <c r="E49" a="1"/>
  <c r="E49"/>
  <c r="H68" a="1"/>
  <c r="H68"/>
  <c r="E37" a="1"/>
  <c r="E37"/>
  <c r="H157" a="1"/>
  <c r="H157"/>
  <c r="F63" a="1"/>
  <c r="F63"/>
  <c r="G76" a="1"/>
  <c r="G76"/>
  <c r="G145" a="1"/>
  <c r="G145"/>
  <c r="G44" a="1"/>
  <c r="G44"/>
  <c r="G117" a="1"/>
  <c r="G117"/>
  <c r="E155" a="1"/>
  <c r="E155"/>
  <c r="F158" a="1"/>
  <c r="F158"/>
  <c r="E65" a="1"/>
  <c r="E65"/>
  <c r="F11" a="1"/>
  <c r="F11"/>
  <c r="H77" a="1"/>
  <c r="H77"/>
  <c r="E141" a="1"/>
  <c r="E141"/>
  <c r="G33" a="1"/>
  <c r="G33"/>
  <c r="G46" a="1"/>
  <c r="G46"/>
  <c r="F115" a="1"/>
  <c r="F115"/>
  <c r="G61" a="1"/>
  <c r="G61"/>
  <c r="F16" a="1"/>
  <c r="F16"/>
  <c r="G97" a="1"/>
  <c r="G97"/>
  <c r="F38" a="1"/>
  <c r="F38"/>
  <c r="H107" a="1"/>
  <c r="H107"/>
  <c r="F41" a="1"/>
  <c r="F41"/>
  <c r="H18" a="1"/>
  <c r="H18"/>
  <c r="H71" a="1"/>
  <c r="H71"/>
  <c r="F31" a="1"/>
  <c r="F31"/>
  <c r="F108" a="1"/>
  <c r="F108"/>
  <c r="H54" a="1"/>
  <c r="H54"/>
  <c r="F24" a="1"/>
  <c r="F24"/>
  <c r="E150" a="1"/>
  <c r="E150"/>
  <c r="G64" a="1"/>
  <c r="G64"/>
  <c r="H98" a="1"/>
  <c r="H98"/>
  <c r="F49" a="1"/>
  <c r="F49"/>
  <c r="E143" a="1"/>
  <c r="E143"/>
  <c r="H101" a="1"/>
  <c r="H101"/>
  <c r="E48" a="1"/>
  <c r="E48"/>
  <c r="E157" a="1"/>
  <c r="E157"/>
  <c r="E63" a="1"/>
  <c r="E63"/>
  <c r="H76" a="1"/>
  <c r="H76"/>
  <c r="E145" a="1"/>
  <c r="E145"/>
  <c r="H44" a="1"/>
  <c r="H44"/>
  <c r="F117" a="1"/>
  <c r="F117"/>
  <c r="H155" a="1"/>
  <c r="H155"/>
  <c r="E158" a="1"/>
  <c r="E158"/>
  <c r="F65" a="1"/>
  <c r="F65"/>
  <c r="H11" a="1"/>
  <c r="H11"/>
  <c r="E77" a="1"/>
  <c r="E77"/>
  <c r="H141" a="1"/>
  <c r="H141"/>
  <c r="E33" a="1"/>
  <c r="E33"/>
  <c r="E46" a="1"/>
  <c r="E46"/>
  <c r="G115" a="1"/>
  <c r="G115"/>
  <c r="E61" a="1"/>
  <c r="E61"/>
  <c r="G16" a="1"/>
  <c r="G16"/>
  <c r="E97" a="1"/>
  <c r="E97"/>
  <c r="H38" a="1"/>
  <c r="H38"/>
  <c r="G107" a="1"/>
  <c r="G107"/>
  <c r="E41" a="1"/>
  <c r="E41"/>
  <c r="E18" a="1"/>
  <c r="E18"/>
  <c r="G71" a="1"/>
  <c r="G71"/>
  <c r="G31" a="1"/>
  <c r="G31"/>
  <c r="G108" a="1"/>
  <c r="G108"/>
  <c r="G54" a="1"/>
  <c r="G54"/>
  <c r="E24" a="1"/>
  <c r="E24"/>
  <c r="G150" a="1"/>
  <c r="G150"/>
  <c r="H64" a="1"/>
  <c r="H64"/>
  <c r="G98" a="1"/>
  <c r="G98"/>
  <c r="H143" a="1"/>
  <c r="H143"/>
  <c r="G78" a="1"/>
  <c r="G78"/>
  <c r="H147" a="1"/>
  <c r="H147"/>
  <c r="F142" a="1"/>
  <c r="F142"/>
  <c r="E100" a="1"/>
  <c r="E100"/>
  <c r="G131" a="1"/>
  <c r="G131"/>
  <c r="E149" a="1"/>
  <c r="E149"/>
  <c r="H103" a="1"/>
  <c r="H103"/>
  <c r="E40" a="1"/>
  <c r="E40"/>
  <c r="E114" a="1"/>
  <c r="E114"/>
  <c r="G21" a="1"/>
  <c r="G21"/>
  <c r="F93" a="1"/>
  <c r="F93"/>
  <c r="E91" a="1"/>
  <c r="E91"/>
  <c r="E99" a="1"/>
  <c r="E99"/>
  <c r="E53" a="1"/>
  <c r="E53"/>
  <c r="E56" a="1"/>
  <c r="E56"/>
  <c r="H116" a="1"/>
  <c r="H116"/>
  <c r="H152" a="1"/>
  <c r="H152"/>
  <c r="F74" a="1"/>
  <c r="F74"/>
  <c r="H89" a="1"/>
  <c r="H89"/>
  <c r="E36" a="1"/>
  <c r="E36"/>
  <c r="E34" a="1"/>
  <c r="E34"/>
  <c r="F51" a="1"/>
  <c r="F51"/>
  <c r="E135" a="1"/>
  <c r="E135"/>
  <c r="E153" a="1"/>
  <c r="E153"/>
  <c r="H13" a="1"/>
  <c r="H13"/>
  <c r="H75" a="1"/>
  <c r="H75"/>
  <c r="F50" a="1"/>
  <c r="F50"/>
  <c r="G45" a="1"/>
  <c r="G45"/>
  <c r="F27" a="1"/>
  <c r="F27"/>
  <c r="E26" a="1"/>
  <c r="E26"/>
  <c r="F66" a="1"/>
  <c r="F66"/>
  <c r="G143" a="1"/>
  <c r="G143"/>
  <c r="H78" a="1"/>
  <c r="H78"/>
  <c r="E147" a="1"/>
  <c r="E147"/>
  <c r="G142" a="1"/>
  <c r="G142"/>
  <c r="F100" a="1"/>
  <c r="F100"/>
  <c r="E131" a="1"/>
  <c r="E131"/>
  <c r="F149" a="1"/>
  <c r="F149"/>
  <c r="E103" a="1"/>
  <c r="E103"/>
  <c r="G40" a="1"/>
  <c r="G40"/>
  <c r="H114" a="1"/>
  <c r="H114"/>
  <c r="F21" a="1"/>
  <c r="F21"/>
  <c r="G93" a="1"/>
  <c r="G93"/>
  <c r="G91" a="1"/>
  <c r="G91"/>
  <c r="H99" a="1"/>
  <c r="H99"/>
  <c r="H53" a="1"/>
  <c r="H53"/>
  <c r="G56" a="1"/>
  <c r="G56"/>
  <c r="E116" a="1"/>
  <c r="E116"/>
  <c r="G152" a="1"/>
  <c r="G152"/>
  <c r="E74" a="1"/>
  <c r="E74"/>
  <c r="G89" a="1"/>
  <c r="G89"/>
  <c r="H36" a="1"/>
  <c r="H36"/>
  <c r="H34" a="1"/>
  <c r="H34"/>
  <c r="G51" a="1"/>
  <c r="G51"/>
  <c r="G135" a="1"/>
  <c r="G135"/>
  <c r="G153" a="1"/>
  <c r="G153"/>
  <c r="F13" a="1"/>
  <c r="F13"/>
  <c r="F75" a="1"/>
  <c r="F75"/>
  <c r="H50" a="1"/>
  <c r="H50"/>
  <c r="H45" a="1"/>
  <c r="H45"/>
  <c r="H27" a="1"/>
  <c r="H27"/>
  <c r="G26" a="1"/>
  <c r="G26"/>
  <c r="E66" a="1"/>
  <c r="E66"/>
  <c r="F70" a="1"/>
  <c r="F70"/>
  <c r="E148" a="1"/>
  <c r="E148"/>
  <c r="E95" a="1"/>
  <c r="E95"/>
  <c r="H57" a="1"/>
  <c r="H57"/>
  <c r="H49" a="1"/>
  <c r="H49"/>
  <c r="F143" a="1"/>
  <c r="F143"/>
  <c r="F78" a="1"/>
  <c r="F78"/>
  <c r="F147" a="1"/>
  <c r="F147"/>
  <c r="E142" a="1"/>
  <c r="E142"/>
  <c r="H100" a="1"/>
  <c r="H100"/>
  <c r="H131" a="1"/>
  <c r="H131"/>
  <c r="G149" a="1"/>
  <c r="G149"/>
  <c r="F103" a="1"/>
  <c r="F103"/>
  <c r="F40" a="1"/>
  <c r="F40"/>
  <c r="G114" a="1"/>
  <c r="G114"/>
  <c r="H21" a="1"/>
  <c r="H21"/>
  <c r="E93" a="1"/>
  <c r="E93"/>
  <c r="H91" a="1"/>
  <c r="H91"/>
  <c r="F99" a="1"/>
  <c r="F99"/>
  <c r="F53" a="1"/>
  <c r="F53"/>
  <c r="F56" a="1"/>
  <c r="F56"/>
  <c r="F116" a="1"/>
  <c r="F116"/>
  <c r="F152" a="1"/>
  <c r="F152"/>
  <c r="H74" a="1"/>
  <c r="H74"/>
  <c r="F89" a="1"/>
  <c r="F89"/>
  <c r="G36" a="1"/>
  <c r="G36"/>
  <c r="G34" a="1"/>
  <c r="G34"/>
  <c r="H51" a="1"/>
  <c r="H51"/>
  <c r="F135" a="1"/>
  <c r="F135"/>
  <c r="H153" a="1"/>
  <c r="H153"/>
  <c r="E13" a="1"/>
  <c r="E13"/>
  <c r="G75" a="1"/>
  <c r="G75"/>
  <c r="G50" a="1"/>
  <c r="G50"/>
  <c r="E45" a="1"/>
  <c r="E45"/>
  <c r="E27" a="1"/>
  <c r="E27"/>
  <c r="H26" a="1"/>
  <c r="H26"/>
  <c r="H66" a="1"/>
  <c r="H66"/>
  <c r="H70" a="1"/>
  <c r="H70"/>
  <c r="F148" a="1"/>
  <c r="F148"/>
  <c r="F95" a="1"/>
  <c r="F95"/>
  <c r="E57" a="1"/>
  <c r="E57"/>
  <c r="F98" a="1"/>
  <c r="F98"/>
  <c r="G49" a="1"/>
  <c r="G49"/>
  <c r="E78" a="1"/>
  <c r="E78"/>
  <c r="G147" a="1"/>
  <c r="G147"/>
  <c r="H142" a="1"/>
  <c r="H142"/>
  <c r="G100" a="1"/>
  <c r="G100"/>
  <c r="F131" a="1"/>
  <c r="F131"/>
  <c r="H149" a="1"/>
  <c r="H149"/>
  <c r="G103" a="1"/>
  <c r="G103"/>
  <c r="H40" a="1"/>
  <c r="H40"/>
  <c r="F114" a="1"/>
  <c r="F114"/>
  <c r="E21" a="1"/>
  <c r="E21"/>
  <c r="H93" a="1"/>
  <c r="H93"/>
  <c r="F91" a="1"/>
  <c r="F91"/>
  <c r="G99" a="1"/>
  <c r="G99"/>
  <c r="G53" a="1"/>
  <c r="G53"/>
  <c r="H56" a="1"/>
  <c r="H56"/>
  <c r="G116" a="1"/>
  <c r="G116"/>
  <c r="E152" a="1"/>
  <c r="E152"/>
  <c r="G74" a="1"/>
  <c r="G74"/>
  <c r="E89" a="1"/>
  <c r="E89"/>
  <c r="F36" a="1"/>
  <c r="F36"/>
  <c r="F34" a="1"/>
  <c r="F34"/>
  <c r="E51" a="1"/>
  <c r="E51"/>
  <c r="H135" a="1"/>
  <c r="H135"/>
  <c r="F153" a="1"/>
  <c r="F153"/>
  <c r="G13" a="1"/>
  <c r="G13"/>
  <c r="E75" a="1"/>
  <c r="E75"/>
  <c r="E50" a="1"/>
  <c r="E50"/>
  <c r="F45" a="1"/>
  <c r="F45"/>
  <c r="G27" a="1"/>
  <c r="G27"/>
  <c r="F26" a="1"/>
  <c r="F26"/>
  <c r="G66" a="1"/>
  <c r="G66"/>
  <c r="G70" a="1"/>
  <c r="G70"/>
  <c r="H148" a="1"/>
  <c r="H148"/>
  <c r="G148" a="1"/>
  <c r="G148"/>
  <c r="G109" a="1"/>
  <c r="G109"/>
  <c r="G23" a="1"/>
  <c r="G23"/>
  <c r="G129" a="1"/>
  <c r="G129"/>
  <c r="F138" a="1"/>
  <c r="F138"/>
  <c r="G156" a="1"/>
  <c r="G156"/>
  <c r="F12" a="1"/>
  <c r="F12"/>
  <c r="F144" a="1"/>
  <c r="F144"/>
  <c r="F146" a="1"/>
  <c r="F146"/>
  <c r="H118" a="1"/>
  <c r="H118"/>
  <c r="G22" a="1"/>
  <c r="G22"/>
  <c r="F132" a="1"/>
  <c r="F132"/>
  <c r="E67" a="1"/>
  <c r="E67"/>
  <c r="H96" a="1"/>
  <c r="H96"/>
  <c r="F90" a="1"/>
  <c r="F90"/>
  <c r="E32" a="1"/>
  <c r="E32"/>
  <c r="G105" a="1"/>
  <c r="G105"/>
  <c r="H58" a="1"/>
  <c r="H58"/>
  <c r="F43" a="1"/>
  <c r="F43"/>
  <c r="F113" a="1"/>
  <c r="F113"/>
  <c r="H62" a="1"/>
  <c r="H62"/>
  <c r="E14" a="1"/>
  <c r="E14"/>
  <c r="F73" a="1"/>
  <c r="F73"/>
  <c r="E72" a="1"/>
  <c r="E72"/>
  <c r="G139" a="1"/>
  <c r="G139"/>
  <c r="G28" a="1"/>
  <c r="G28"/>
  <c r="F60" a="1"/>
  <c r="F60"/>
  <c r="F9" a="1"/>
  <c r="F9"/>
  <c r="H69" a="1"/>
  <c r="H69"/>
  <c r="G94" a="1"/>
  <c r="G94"/>
  <c r="F39" a="1"/>
  <c r="F39"/>
  <c r="E19" a="1"/>
  <c r="E19"/>
  <c r="G130" a="1"/>
  <c r="G130"/>
  <c r="F15" a="1"/>
  <c r="F15"/>
  <c r="E17" a="1"/>
  <c r="E17"/>
  <c r="H95" a="1"/>
  <c r="H95"/>
  <c r="F109" a="1"/>
  <c r="F109"/>
  <c r="F23" a="1"/>
  <c r="F23"/>
  <c r="E129" a="1"/>
  <c r="E129"/>
  <c r="E138" a="1"/>
  <c r="E138"/>
  <c r="E156" a="1"/>
  <c r="E156"/>
  <c r="E12" a="1"/>
  <c r="E12"/>
  <c r="E144" a="1"/>
  <c r="E144"/>
  <c r="E146" a="1"/>
  <c r="E146"/>
  <c r="G118" a="1"/>
  <c r="G118"/>
  <c r="E22" a="1"/>
  <c r="E22"/>
  <c r="E132" a="1"/>
  <c r="E132"/>
  <c r="F67" a="1"/>
  <c r="F67"/>
  <c r="E96" a="1"/>
  <c r="E96"/>
  <c r="E90" a="1"/>
  <c r="E90"/>
  <c r="G32" a="1"/>
  <c r="G32"/>
  <c r="H105" a="1"/>
  <c r="H105"/>
  <c r="F58" a="1"/>
  <c r="F58"/>
  <c r="H43" a="1"/>
  <c r="H43"/>
  <c r="G113" a="1"/>
  <c r="G113"/>
  <c r="G62" a="1"/>
  <c r="G62"/>
  <c r="G14" a="1"/>
  <c r="G14"/>
  <c r="G73" a="1"/>
  <c r="G73"/>
  <c r="G72" a="1"/>
  <c r="G72"/>
  <c r="F139" a="1"/>
  <c r="F139"/>
  <c r="F28" a="1"/>
  <c r="F28"/>
  <c r="H60" a="1"/>
  <c r="H60"/>
  <c r="G9" a="1"/>
  <c r="G9"/>
  <c r="F69" a="1"/>
  <c r="F69"/>
  <c r="H94" a="1"/>
  <c r="H94"/>
  <c r="E39" a="1"/>
  <c r="E39"/>
  <c r="F19" a="1"/>
  <c r="F19"/>
  <c r="F130" a="1"/>
  <c r="F130"/>
  <c r="E70" a="1"/>
  <c r="E70"/>
  <c r="G95" a="1"/>
  <c r="G95"/>
  <c r="G57" a="1"/>
  <c r="G57"/>
  <c r="E109" a="1"/>
  <c r="E109"/>
  <c r="H23" a="1"/>
  <c r="H23"/>
  <c r="H129" a="1"/>
  <c r="H129"/>
  <c r="G138" a="1"/>
  <c r="G138"/>
  <c r="H156" a="1"/>
  <c r="H156"/>
  <c r="H12" a="1"/>
  <c r="H12"/>
  <c r="H144" a="1"/>
  <c r="H144"/>
  <c r="H146" a="1"/>
  <c r="H146"/>
  <c r="E118" a="1"/>
  <c r="E118"/>
  <c r="F22" a="1"/>
  <c r="F22"/>
  <c r="G132" a="1"/>
  <c r="G132"/>
  <c r="G67" a="1"/>
  <c r="G67"/>
  <c r="G96" a="1"/>
  <c r="G96"/>
  <c r="G90" a="1"/>
  <c r="G90"/>
  <c r="H32" a="1"/>
  <c r="H32"/>
  <c r="E105" a="1"/>
  <c r="E105"/>
  <c r="G58" a="1"/>
  <c r="G58"/>
  <c r="E43" a="1"/>
  <c r="E43"/>
  <c r="E113" a="1"/>
  <c r="E113"/>
  <c r="F62" a="1"/>
  <c r="F62"/>
  <c r="H14" a="1"/>
  <c r="H14"/>
  <c r="E73" a="1"/>
  <c r="E73"/>
  <c r="F72" a="1"/>
  <c r="F72"/>
  <c r="E139" a="1"/>
  <c r="E139"/>
  <c r="H28" a="1"/>
  <c r="H28"/>
  <c r="G60" a="1"/>
  <c r="G60"/>
  <c r="H9" a="1"/>
  <c r="H9"/>
  <c r="E69" a="1"/>
  <c r="E69"/>
  <c r="F94" a="1"/>
  <c r="F94"/>
  <c r="H39" a="1"/>
  <c r="H39"/>
  <c r="G19" a="1"/>
  <c r="G19"/>
  <c r="E130" a="1"/>
  <c r="E130"/>
  <c r="H15" a="1"/>
  <c r="H15"/>
  <c r="H17" a="1"/>
  <c r="H17"/>
  <c r="F140" a="1"/>
  <c r="F140"/>
  <c r="F57" a="1"/>
  <c r="F57"/>
  <c r="H109" a="1"/>
  <c r="H109"/>
  <c r="E23" a="1"/>
  <c r="E23"/>
  <c r="F129" a="1"/>
  <c r="F129"/>
  <c r="H138" a="1"/>
  <c r="H138"/>
  <c r="F156" a="1"/>
  <c r="F156"/>
  <c r="G12" a="1"/>
  <c r="G12"/>
  <c r="G144" a="1"/>
  <c r="G144"/>
  <c r="G146" a="1"/>
  <c r="G146"/>
  <c r="F118" a="1"/>
  <c r="F118"/>
  <c r="H22" a="1"/>
  <c r="H22"/>
  <c r="H132" a="1"/>
  <c r="H132"/>
  <c r="H67" a="1"/>
  <c r="H67"/>
  <c r="F96" a="1"/>
  <c r="F96"/>
  <c r="H90" a="1"/>
  <c r="H90"/>
  <c r="F32" a="1"/>
  <c r="F32"/>
  <c r="F105" a="1"/>
  <c r="F105"/>
  <c r="E58" a="1"/>
  <c r="E58"/>
  <c r="G43" a="1"/>
  <c r="G43"/>
  <c r="H113" a="1"/>
  <c r="H113"/>
  <c r="E62" a="1"/>
  <c r="E62"/>
  <c r="F14" a="1"/>
  <c r="F14"/>
  <c r="H73" a="1"/>
  <c r="H73"/>
  <c r="H72" a="1"/>
  <c r="H72"/>
  <c r="H139" a="1"/>
  <c r="H139"/>
  <c r="E28" a="1"/>
  <c r="E28"/>
  <c r="E60" a="1"/>
  <c r="E60"/>
  <c r="E9" a="1"/>
  <c r="E9"/>
  <c r="G69" a="1"/>
  <c r="G69"/>
  <c r="E94" a="1"/>
  <c r="E94"/>
  <c r="G39" a="1"/>
  <c r="G39"/>
  <c r="H19" a="1"/>
  <c r="H19"/>
  <c r="H130" a="1"/>
  <c r="H130"/>
  <c r="G15" a="1"/>
  <c r="G15"/>
  <c r="E140" a="1"/>
  <c r="E140"/>
  <c r="H106" a="1"/>
  <c r="H106"/>
  <c r="H30" a="1"/>
  <c r="H30"/>
  <c r="H104" a="1"/>
  <c r="H104"/>
  <c r="G17" a="1"/>
  <c r="G17"/>
  <c r="G140" a="1"/>
  <c r="G140"/>
  <c r="F106" a="1"/>
  <c r="F106"/>
  <c r="G30" a="1"/>
  <c r="G30"/>
  <c r="G104" a="1"/>
  <c r="G104"/>
  <c r="F17" a="1"/>
  <c r="F17"/>
  <c r="H140" a="1"/>
  <c r="H140"/>
  <c r="G106" a="1"/>
  <c r="G106"/>
  <c r="F30" a="1"/>
  <c r="F30"/>
  <c r="F104" a="1"/>
  <c r="F104"/>
  <c r="E15" a="1"/>
  <c r="E15"/>
  <c r="E106" a="1"/>
  <c r="E106"/>
  <c r="E30" a="1"/>
  <c r="E30"/>
  <c r="E104" a="1"/>
  <c r="E104"/>
  <c r="C211" i="6"/>
  <c r="C481"/>
  <c r="C307"/>
  <c r="C103"/>
  <c r="C403"/>
  <c r="C331"/>
  <c r="D52" i="5"/>
  <c r="C361" i="6"/>
  <c r="C247"/>
  <c r="D154" i="5"/>
  <c r="D124"/>
  <c r="D112"/>
  <c r="C181" i="6"/>
  <c r="C301"/>
  <c r="C229"/>
  <c r="C571"/>
  <c r="C223"/>
  <c r="C439"/>
  <c r="C355"/>
  <c r="C217"/>
  <c r="D46" i="5"/>
  <c r="C385" i="6"/>
  <c r="C235"/>
  <c r="C499"/>
  <c r="C115"/>
  <c r="C139"/>
  <c r="C373"/>
  <c r="C427"/>
  <c r="C319"/>
  <c r="C523"/>
  <c r="D160" i="5"/>
  <c r="D82"/>
  <c r="C151" i="6"/>
  <c r="D184" i="5"/>
  <c r="C367" i="6"/>
  <c r="C109"/>
  <c r="C193"/>
  <c r="C127"/>
  <c r="D172" i="5"/>
  <c r="D94"/>
  <c r="C343" i="6"/>
  <c r="C205"/>
  <c r="C313"/>
  <c r="C553"/>
  <c r="C295"/>
  <c r="C409"/>
  <c r="C277"/>
  <c r="C337"/>
  <c r="C529"/>
  <c r="N41" i="1"/>
  <c r="C163" i="6"/>
  <c r="C445"/>
  <c r="C265"/>
  <c r="D88" i="5"/>
  <c r="C391" i="6"/>
  <c r="C505"/>
  <c r="C433"/>
  <c r="D106" i="5"/>
  <c r="D76"/>
  <c r="D64"/>
  <c r="C121" i="6"/>
  <c r="C487"/>
  <c r="C145"/>
  <c r="D19" i="21"/>
  <c r="C8" i="6"/>
  <c r="U8" a="1"/>
  <c r="U8"/>
  <c r="M57" i="10"/>
  <c r="M56"/>
  <c r="M51"/>
  <c r="M50"/>
  <c r="M44"/>
  <c r="M45"/>
  <c r="M39"/>
  <c r="M38"/>
  <c r="M33"/>
  <c r="M32"/>
  <c r="E42" i="1"/>
  <c r="N42"/>
  <c r="B20" i="21"/>
  <c r="C10" i="5"/>
  <c r="B10"/>
  <c r="C152" i="6"/>
  <c r="C518"/>
  <c r="C482"/>
  <c r="D89" i="5"/>
  <c r="D149"/>
  <c r="C212" i="6"/>
  <c r="D71" i="5"/>
  <c r="C296" i="6"/>
  <c r="D59" i="5"/>
  <c r="C218" i="6"/>
  <c r="C512"/>
  <c r="D53" i="5"/>
  <c r="C338" i="6"/>
  <c r="C356"/>
  <c r="C374"/>
  <c r="D107" i="5"/>
  <c r="D113"/>
  <c r="D119"/>
  <c r="C146" i="6"/>
  <c r="C266"/>
  <c r="C410"/>
  <c r="C308"/>
  <c r="C260"/>
  <c r="C566"/>
  <c r="D203" i="5"/>
  <c r="C194" i="6"/>
  <c r="C560"/>
  <c r="C134"/>
  <c r="C572"/>
  <c r="C248"/>
  <c r="C176"/>
  <c r="C326"/>
  <c r="C416"/>
  <c r="C404"/>
  <c r="C362"/>
  <c r="C524"/>
  <c r="C500"/>
  <c r="D65" i="5"/>
  <c r="C200" i="6"/>
  <c r="C350"/>
  <c r="C488"/>
  <c r="C506"/>
  <c r="C242"/>
  <c r="C428"/>
  <c r="D167" i="5"/>
  <c r="D83"/>
  <c r="C548" i="6"/>
  <c r="C128"/>
  <c r="C170"/>
  <c r="C290"/>
  <c r="D137" i="5"/>
  <c r="C434" i="6"/>
  <c r="D131" i="5"/>
  <c r="C230" i="6"/>
  <c r="D161" i="5"/>
  <c r="D77"/>
  <c r="C542" i="6"/>
  <c r="C122"/>
  <c r="D47" i="5"/>
  <c r="C386" i="6"/>
  <c r="D95" i="5"/>
  <c r="C164" i="6"/>
  <c r="C158"/>
  <c r="C278"/>
  <c r="C224"/>
  <c r="D179" i="5"/>
  <c r="C116" i="6"/>
  <c r="C182"/>
  <c r="D125" i="5"/>
  <c r="D143"/>
  <c r="C530" i="6"/>
  <c r="C98"/>
  <c r="C332"/>
  <c r="C254"/>
  <c r="D185" i="5"/>
  <c r="C446" i="6"/>
  <c r="C392"/>
  <c r="C314"/>
  <c r="D155" i="5"/>
  <c r="C464" i="6"/>
  <c r="C104"/>
  <c r="C422"/>
  <c r="C344"/>
  <c r="D191" i="5"/>
  <c r="C452" i="6"/>
  <c r="C470"/>
  <c r="C320"/>
  <c r="C236"/>
  <c r="C368"/>
  <c r="C140"/>
  <c r="C536"/>
  <c r="D101" i="5"/>
  <c r="D197"/>
  <c r="C188" i="6"/>
  <c r="C206"/>
  <c r="C554"/>
  <c r="C284"/>
  <c r="D173" i="5"/>
  <c r="C272" i="6"/>
  <c r="C440"/>
  <c r="C380"/>
  <c r="C458"/>
  <c r="C476"/>
  <c r="C110"/>
  <c r="C302"/>
  <c r="C494"/>
  <c r="C398"/>
  <c r="A43" i="1"/>
  <c r="D20" i="21"/>
  <c r="AG10" i="5" a="1"/>
  <c r="AG10"/>
  <c r="Q10" a="1"/>
  <c r="Q10"/>
  <c r="AE10" a="1"/>
  <c r="AE10"/>
  <c r="E43" i="1"/>
  <c r="C567" i="6"/>
  <c r="B21" i="21"/>
  <c r="AJ105"/>
  <c r="AJ106"/>
  <c r="AJ107"/>
  <c r="AJ108"/>
  <c r="AJ109"/>
  <c r="AJ110"/>
  <c r="AJ111"/>
  <c r="AJ112"/>
  <c r="AJ113"/>
  <c r="AJ114"/>
  <c r="AJ115"/>
  <c r="AJ116"/>
  <c r="AJ117"/>
  <c r="AJ118"/>
  <c r="AJ119"/>
  <c r="AJ120"/>
  <c r="AJ121"/>
  <c r="AJ122"/>
  <c r="AJ123"/>
  <c r="AJ124"/>
  <c r="AJ125"/>
  <c r="AJ126"/>
  <c r="AJ127"/>
  <c r="AJ128"/>
  <c r="AJ129"/>
  <c r="AJ130"/>
  <c r="AJ131"/>
  <c r="AJ132"/>
  <c r="AJ133"/>
  <c r="AJ104"/>
  <c r="B105"/>
  <c r="C105"/>
  <c r="D105"/>
  <c r="E105"/>
  <c r="F105"/>
  <c r="G105"/>
  <c r="H105"/>
  <c r="B106"/>
  <c r="C106"/>
  <c r="D106"/>
  <c r="E106"/>
  <c r="F106"/>
  <c r="G106"/>
  <c r="H106"/>
  <c r="B107"/>
  <c r="C107"/>
  <c r="D107"/>
  <c r="E107"/>
  <c r="F107"/>
  <c r="G107"/>
  <c r="H107"/>
  <c r="B108"/>
  <c r="C108"/>
  <c r="D108"/>
  <c r="E108"/>
  <c r="F108"/>
  <c r="G108"/>
  <c r="H108"/>
  <c r="B109"/>
  <c r="C109"/>
  <c r="D109"/>
  <c r="E109"/>
  <c r="F109"/>
  <c r="G109"/>
  <c r="H109"/>
  <c r="B110"/>
  <c r="C110"/>
  <c r="D110"/>
  <c r="E110"/>
  <c r="F110"/>
  <c r="G110"/>
  <c r="H110"/>
  <c r="B111"/>
  <c r="C111"/>
  <c r="D111"/>
  <c r="E111"/>
  <c r="F111"/>
  <c r="G111"/>
  <c r="H111"/>
  <c r="B112"/>
  <c r="C112"/>
  <c r="D112"/>
  <c r="E112"/>
  <c r="F112"/>
  <c r="G112"/>
  <c r="H112"/>
  <c r="B113"/>
  <c r="C113"/>
  <c r="D113"/>
  <c r="E113"/>
  <c r="F113"/>
  <c r="G113"/>
  <c r="H113"/>
  <c r="B114"/>
  <c r="C114"/>
  <c r="D114"/>
  <c r="E114"/>
  <c r="F114"/>
  <c r="G114"/>
  <c r="H114"/>
  <c r="B115"/>
  <c r="C115"/>
  <c r="D115"/>
  <c r="E115"/>
  <c r="F115"/>
  <c r="G115"/>
  <c r="H115"/>
  <c r="B116"/>
  <c r="C116"/>
  <c r="D116"/>
  <c r="E116"/>
  <c r="F116"/>
  <c r="G116"/>
  <c r="H116"/>
  <c r="B117"/>
  <c r="C117"/>
  <c r="D117"/>
  <c r="E117"/>
  <c r="F117"/>
  <c r="G117"/>
  <c r="H117"/>
  <c r="B118"/>
  <c r="C118"/>
  <c r="D118"/>
  <c r="E118"/>
  <c r="F118"/>
  <c r="G118"/>
  <c r="H118"/>
  <c r="B119"/>
  <c r="C119"/>
  <c r="D119"/>
  <c r="E119"/>
  <c r="F119"/>
  <c r="G119"/>
  <c r="H119"/>
  <c r="B120"/>
  <c r="C120"/>
  <c r="D120"/>
  <c r="E120"/>
  <c r="F120"/>
  <c r="G120"/>
  <c r="H120"/>
  <c r="B121"/>
  <c r="C121"/>
  <c r="D121"/>
  <c r="E121"/>
  <c r="F121"/>
  <c r="G121"/>
  <c r="H121"/>
  <c r="B122"/>
  <c r="C122"/>
  <c r="D122"/>
  <c r="E122"/>
  <c r="F122"/>
  <c r="G122"/>
  <c r="H122"/>
  <c r="B123"/>
  <c r="C123"/>
  <c r="D123"/>
  <c r="E123"/>
  <c r="F123"/>
  <c r="G123"/>
  <c r="H123"/>
  <c r="B124"/>
  <c r="C124"/>
  <c r="D124"/>
  <c r="E124"/>
  <c r="F124"/>
  <c r="G124"/>
  <c r="H124"/>
  <c r="B125"/>
  <c r="C125"/>
  <c r="D125"/>
  <c r="E125"/>
  <c r="F125"/>
  <c r="G125"/>
  <c r="H125"/>
  <c r="B126"/>
  <c r="C126"/>
  <c r="D126"/>
  <c r="E126"/>
  <c r="F126"/>
  <c r="G126"/>
  <c r="H126"/>
  <c r="B127"/>
  <c r="C127"/>
  <c r="D127"/>
  <c r="E127"/>
  <c r="F127"/>
  <c r="G127"/>
  <c r="H127"/>
  <c r="B128"/>
  <c r="C128"/>
  <c r="D128"/>
  <c r="E128"/>
  <c r="F128"/>
  <c r="G128"/>
  <c r="H128"/>
  <c r="B129"/>
  <c r="C129"/>
  <c r="D129"/>
  <c r="E129"/>
  <c r="F129"/>
  <c r="G129"/>
  <c r="H129"/>
  <c r="B130"/>
  <c r="C130"/>
  <c r="D130"/>
  <c r="E130"/>
  <c r="F130"/>
  <c r="G130"/>
  <c r="H130"/>
  <c r="B131"/>
  <c r="C131"/>
  <c r="D131"/>
  <c r="E131"/>
  <c r="F131"/>
  <c r="G131"/>
  <c r="H131"/>
  <c r="B132"/>
  <c r="C132"/>
  <c r="D132"/>
  <c r="E132"/>
  <c r="F132"/>
  <c r="G132"/>
  <c r="H132"/>
  <c r="B133"/>
  <c r="C133"/>
  <c r="D133"/>
  <c r="E133"/>
  <c r="F133"/>
  <c r="G133"/>
  <c r="H133"/>
  <c r="I105"/>
  <c r="J105"/>
  <c r="K105"/>
  <c r="L105"/>
  <c r="M105"/>
  <c r="N105"/>
  <c r="O105"/>
  <c r="I106"/>
  <c r="J106"/>
  <c r="K106"/>
  <c r="L106"/>
  <c r="M106"/>
  <c r="N106"/>
  <c r="O106"/>
  <c r="I107"/>
  <c r="J107"/>
  <c r="K107"/>
  <c r="L107"/>
  <c r="M107"/>
  <c r="N107"/>
  <c r="O107"/>
  <c r="I108"/>
  <c r="J108"/>
  <c r="K108"/>
  <c r="L108"/>
  <c r="M108"/>
  <c r="N108"/>
  <c r="O108"/>
  <c r="I109"/>
  <c r="J109"/>
  <c r="K109"/>
  <c r="L109"/>
  <c r="M109"/>
  <c r="N109"/>
  <c r="O109"/>
  <c r="I110"/>
  <c r="J110"/>
  <c r="K110"/>
  <c r="L110"/>
  <c r="M110"/>
  <c r="N110"/>
  <c r="O110"/>
  <c r="I111"/>
  <c r="J111"/>
  <c r="K111"/>
  <c r="L111"/>
  <c r="M111"/>
  <c r="N111"/>
  <c r="O111"/>
  <c r="I112"/>
  <c r="J112"/>
  <c r="K112"/>
  <c r="L112"/>
  <c r="M112"/>
  <c r="N112"/>
  <c r="O112"/>
  <c r="I113"/>
  <c r="J113"/>
  <c r="K113"/>
  <c r="L113"/>
  <c r="M113"/>
  <c r="N113"/>
  <c r="O113"/>
  <c r="I114"/>
  <c r="J114"/>
  <c r="K114"/>
  <c r="L114"/>
  <c r="M114"/>
  <c r="N114"/>
  <c r="O114"/>
  <c r="I115"/>
  <c r="J115"/>
  <c r="K115"/>
  <c r="L115"/>
  <c r="M115"/>
  <c r="N115"/>
  <c r="O115"/>
  <c r="I116"/>
  <c r="J116"/>
  <c r="K116"/>
  <c r="L116"/>
  <c r="M116"/>
  <c r="N116"/>
  <c r="O116"/>
  <c r="I117"/>
  <c r="J117"/>
  <c r="K117"/>
  <c r="L117"/>
  <c r="M117"/>
  <c r="N117"/>
  <c r="O117"/>
  <c r="I118"/>
  <c r="J118"/>
  <c r="K118"/>
  <c r="L118"/>
  <c r="M118"/>
  <c r="N118"/>
  <c r="O118"/>
  <c r="I119"/>
  <c r="J119"/>
  <c r="K119"/>
  <c r="L119"/>
  <c r="M119"/>
  <c r="N119"/>
  <c r="O119"/>
  <c r="I120"/>
  <c r="J120"/>
  <c r="K120"/>
  <c r="L120"/>
  <c r="M120"/>
  <c r="N120"/>
  <c r="O120"/>
  <c r="I121"/>
  <c r="J121"/>
  <c r="K121"/>
  <c r="L121"/>
  <c r="M121"/>
  <c r="N121"/>
  <c r="O121"/>
  <c r="I122"/>
  <c r="J122"/>
  <c r="K122"/>
  <c r="L122"/>
  <c r="M122"/>
  <c r="N122"/>
  <c r="O122"/>
  <c r="I123"/>
  <c r="J123"/>
  <c r="K123"/>
  <c r="L123"/>
  <c r="M123"/>
  <c r="N123"/>
  <c r="O123"/>
  <c r="I124"/>
  <c r="J124"/>
  <c r="K124"/>
  <c r="L124"/>
  <c r="M124"/>
  <c r="N124"/>
  <c r="O124"/>
  <c r="I125"/>
  <c r="J125"/>
  <c r="K125"/>
  <c r="L125"/>
  <c r="M125"/>
  <c r="N125"/>
  <c r="O125"/>
  <c r="I126"/>
  <c r="J126"/>
  <c r="K126"/>
  <c r="L126"/>
  <c r="M126"/>
  <c r="N126"/>
  <c r="O126"/>
  <c r="I127"/>
  <c r="J127"/>
  <c r="K127"/>
  <c r="L127"/>
  <c r="M127"/>
  <c r="N127"/>
  <c r="O127"/>
  <c r="I128"/>
  <c r="J128"/>
  <c r="K128"/>
  <c r="L128"/>
  <c r="M128"/>
  <c r="N128"/>
  <c r="O128"/>
  <c r="I129"/>
  <c r="J129"/>
  <c r="K129"/>
  <c r="L129"/>
  <c r="M129"/>
  <c r="N129"/>
  <c r="O129"/>
  <c r="I130"/>
  <c r="J130"/>
  <c r="K130"/>
  <c r="L130"/>
  <c r="M130"/>
  <c r="N130"/>
  <c r="O130"/>
  <c r="I131"/>
  <c r="J131"/>
  <c r="K131"/>
  <c r="L131"/>
  <c r="M131"/>
  <c r="N131"/>
  <c r="O131"/>
  <c r="I132"/>
  <c r="J132"/>
  <c r="K132"/>
  <c r="L132"/>
  <c r="M132"/>
  <c r="N132"/>
  <c r="O132"/>
  <c r="I133"/>
  <c r="J133"/>
  <c r="K133"/>
  <c r="L133"/>
  <c r="M133"/>
  <c r="N133"/>
  <c r="O133"/>
  <c r="J104"/>
  <c r="K104"/>
  <c r="L104"/>
  <c r="M104"/>
  <c r="N104"/>
  <c r="O104"/>
  <c r="I104"/>
  <c r="C104"/>
  <c r="D104"/>
  <c r="E104"/>
  <c r="F104"/>
  <c r="G104"/>
  <c r="H104"/>
  <c r="AJ84"/>
  <c r="AJ85"/>
  <c r="AJ86"/>
  <c r="AJ87"/>
  <c r="AJ88"/>
  <c r="AJ89"/>
  <c r="AJ90"/>
  <c r="AJ91"/>
  <c r="AJ92"/>
  <c r="AJ93"/>
  <c r="AJ94"/>
  <c r="AJ95"/>
  <c r="AJ96"/>
  <c r="AJ97"/>
  <c r="AJ83"/>
  <c r="I84"/>
  <c r="I85"/>
  <c r="I86"/>
  <c r="I87"/>
  <c r="I88"/>
  <c r="I89"/>
  <c r="I90"/>
  <c r="I91"/>
  <c r="I92"/>
  <c r="I93"/>
  <c r="I94"/>
  <c r="I95"/>
  <c r="I96"/>
  <c r="I97"/>
  <c r="I83"/>
  <c r="B84"/>
  <c r="C84"/>
  <c r="D84"/>
  <c r="E84"/>
  <c r="F84"/>
  <c r="G84"/>
  <c r="B85"/>
  <c r="C85"/>
  <c r="D85"/>
  <c r="E85"/>
  <c r="F85"/>
  <c r="G85"/>
  <c r="B86"/>
  <c r="C86"/>
  <c r="D86"/>
  <c r="E86"/>
  <c r="F86"/>
  <c r="G86"/>
  <c r="B87"/>
  <c r="C87"/>
  <c r="D87"/>
  <c r="E87"/>
  <c r="F87"/>
  <c r="G87"/>
  <c r="B88"/>
  <c r="C88"/>
  <c r="D88"/>
  <c r="E88"/>
  <c r="F88"/>
  <c r="G88"/>
  <c r="B89"/>
  <c r="C89"/>
  <c r="D89"/>
  <c r="E89"/>
  <c r="F89"/>
  <c r="G89"/>
  <c r="B90"/>
  <c r="C90"/>
  <c r="D90"/>
  <c r="E90"/>
  <c r="F90"/>
  <c r="G90"/>
  <c r="B91"/>
  <c r="C91"/>
  <c r="D91"/>
  <c r="E91"/>
  <c r="F91"/>
  <c r="G91"/>
  <c r="B92"/>
  <c r="C92"/>
  <c r="D92"/>
  <c r="E92"/>
  <c r="F92"/>
  <c r="G92"/>
  <c r="B93"/>
  <c r="C93"/>
  <c r="D93"/>
  <c r="E93"/>
  <c r="F93"/>
  <c r="G93"/>
  <c r="B94"/>
  <c r="C94"/>
  <c r="D94"/>
  <c r="E94"/>
  <c r="F94"/>
  <c r="G94"/>
  <c r="B95"/>
  <c r="C95"/>
  <c r="D95"/>
  <c r="E95"/>
  <c r="F95"/>
  <c r="G95"/>
  <c r="B96"/>
  <c r="C96"/>
  <c r="D96"/>
  <c r="E96"/>
  <c r="F96"/>
  <c r="G96"/>
  <c r="B97"/>
  <c r="C97"/>
  <c r="D97"/>
  <c r="E97"/>
  <c r="F97"/>
  <c r="G97"/>
  <c r="B83"/>
  <c r="M8"/>
  <c r="C501" i="6"/>
  <c r="C351"/>
  <c r="D180" i="5"/>
  <c r="C267" i="6"/>
  <c r="C525"/>
  <c r="C345"/>
  <c r="C459"/>
  <c r="C465"/>
  <c r="C399"/>
  <c r="C123"/>
  <c r="C285"/>
  <c r="C291"/>
  <c r="C231"/>
  <c r="C255"/>
  <c r="D102" i="5"/>
  <c r="C177" i="6"/>
  <c r="C339"/>
  <c r="C387"/>
  <c r="C147"/>
  <c r="D66" i="5"/>
  <c r="C447" i="6"/>
  <c r="C333"/>
  <c r="D96" i="5"/>
  <c r="C225" i="6"/>
  <c r="C435"/>
  <c r="C171"/>
  <c r="C159"/>
  <c r="D162" i="5"/>
  <c r="C297" i="6"/>
  <c r="C477"/>
  <c r="D84" i="5"/>
  <c r="C513" i="6"/>
  <c r="C99"/>
  <c r="C309"/>
  <c r="D120" i="5"/>
  <c r="C369" i="6"/>
  <c r="D144" i="5"/>
  <c r="C117" i="6"/>
  <c r="C111"/>
  <c r="C507"/>
  <c r="C201"/>
  <c r="C165"/>
  <c r="D204" i="5"/>
  <c r="D78"/>
  <c r="D174"/>
  <c r="D192"/>
  <c r="D108"/>
  <c r="D138"/>
  <c r="C219" i="6"/>
  <c r="C531"/>
  <c r="C561"/>
  <c r="C483"/>
  <c r="D114" i="5"/>
  <c r="C555" i="6"/>
  <c r="D126" i="5"/>
  <c r="D54"/>
  <c r="D48"/>
  <c r="C129" i="6"/>
  <c r="C441"/>
  <c r="C543"/>
  <c r="C393"/>
  <c r="C411"/>
  <c r="C363"/>
  <c r="C495"/>
  <c r="D60" i="5"/>
  <c r="C243" i="6"/>
  <c r="C429"/>
  <c r="C153"/>
  <c r="C105"/>
  <c r="C405"/>
  <c r="C417"/>
  <c r="C273"/>
  <c r="C195"/>
  <c r="D186" i="5"/>
  <c r="C303" i="6"/>
  <c r="C381"/>
  <c r="D198" i="5"/>
  <c r="D150"/>
  <c r="C207" i="6"/>
  <c r="C249"/>
  <c r="C537"/>
  <c r="C573"/>
  <c r="C489"/>
  <c r="C315"/>
  <c r="C189"/>
  <c r="D132" i="5"/>
  <c r="D156"/>
  <c r="C321" i="6"/>
  <c r="C237"/>
  <c r="D72" i="5"/>
  <c r="C213" i="6"/>
  <c r="C141"/>
  <c r="D168" i="5"/>
  <c r="D90"/>
  <c r="C135" i="6"/>
  <c r="C327"/>
  <c r="C357"/>
  <c r="C453"/>
  <c r="C423"/>
  <c r="C549"/>
  <c r="C519"/>
  <c r="C279"/>
  <c r="C261"/>
  <c r="C183"/>
  <c r="C375"/>
  <c r="C471"/>
  <c r="D21" i="21"/>
  <c r="N43" i="1"/>
  <c r="F16" i="16" a="1"/>
  <c r="F16"/>
  <c r="F17" a="1"/>
  <c r="F17"/>
  <c r="F18" a="1"/>
  <c r="F18"/>
  <c r="F4" a="1"/>
  <c r="F4"/>
  <c r="F19" a="1"/>
  <c r="F19"/>
  <c r="F5" a="1"/>
  <c r="F5"/>
  <c r="F6" a="1"/>
  <c r="F6"/>
  <c r="F138" i="21"/>
  <c r="E138"/>
  <c r="B138"/>
  <c r="C138"/>
  <c r="D138"/>
  <c r="A138"/>
  <c r="A136"/>
  <c r="AI103"/>
  <c r="AG103"/>
  <c r="AH103"/>
  <c r="AF103"/>
  <c r="AC103"/>
  <c r="AD103"/>
  <c r="AE103"/>
  <c r="AB103"/>
  <c r="Y103"/>
  <c r="Z103"/>
  <c r="AA103"/>
  <c r="X103"/>
  <c r="U103"/>
  <c r="V103"/>
  <c r="W103"/>
  <c r="T103"/>
  <c r="S103"/>
  <c r="Q103"/>
  <c r="R103"/>
  <c r="P103"/>
  <c r="B104"/>
  <c r="AJ102"/>
  <c r="O102"/>
  <c r="J102"/>
  <c r="K102"/>
  <c r="L102"/>
  <c r="M102"/>
  <c r="N102"/>
  <c r="I102"/>
  <c r="B102"/>
  <c r="C102"/>
  <c r="D102"/>
  <c r="E102"/>
  <c r="F102"/>
  <c r="G102"/>
  <c r="H102"/>
  <c r="A100"/>
  <c r="A79"/>
  <c r="C83"/>
  <c r="D83"/>
  <c r="E83"/>
  <c r="F83"/>
  <c r="G83"/>
  <c r="AJ81"/>
  <c r="AH82"/>
  <c r="AE82"/>
  <c r="AF82"/>
  <c r="AG82"/>
  <c r="AD82"/>
  <c r="Z82"/>
  <c r="AA82"/>
  <c r="AB82"/>
  <c r="AC82"/>
  <c r="Y82"/>
  <c r="U82"/>
  <c r="V82"/>
  <c r="W82"/>
  <c r="X82"/>
  <c r="T82"/>
  <c r="P82"/>
  <c r="Q82"/>
  <c r="R82"/>
  <c r="S82"/>
  <c r="O82"/>
  <c r="K82"/>
  <c r="L82"/>
  <c r="M82"/>
  <c r="N82"/>
  <c r="J82"/>
  <c r="I81"/>
  <c r="B81"/>
  <c r="C81"/>
  <c r="D81"/>
  <c r="E81"/>
  <c r="F81"/>
  <c r="G81"/>
  <c r="H81"/>
  <c r="O28"/>
  <c r="O29"/>
  <c r="O30"/>
  <c r="O31"/>
  <c r="O32"/>
  <c r="O33"/>
  <c r="O34"/>
  <c r="O35"/>
  <c r="O36"/>
  <c r="O37"/>
  <c r="O38"/>
  <c r="O27"/>
  <c r="B28"/>
  <c r="B29"/>
  <c r="B30"/>
  <c r="B31"/>
  <c r="B32"/>
  <c r="B33"/>
  <c r="B34"/>
  <c r="B35"/>
  <c r="B36"/>
  <c r="B37"/>
  <c r="B38"/>
  <c r="B27"/>
  <c r="M6"/>
  <c r="M7"/>
  <c r="M9"/>
  <c r="M10"/>
  <c r="M11"/>
  <c r="M12"/>
  <c r="M13"/>
  <c r="I6"/>
  <c r="I7"/>
  <c r="I8"/>
  <c r="I9"/>
  <c r="I10"/>
  <c r="I11"/>
  <c r="I12"/>
  <c r="I13"/>
  <c r="I5"/>
  <c r="O26"/>
  <c r="B26"/>
  <c r="D8"/>
  <c r="D9"/>
  <c r="B8"/>
  <c r="B9"/>
  <c r="D6"/>
  <c r="D7"/>
  <c r="D5"/>
  <c r="F20" i="16" a="1"/>
  <c r="F20"/>
  <c r="F7" a="1"/>
  <c r="F7"/>
  <c r="F8" a="1"/>
  <c r="F8"/>
  <c r="B7" i="21"/>
  <c r="B6"/>
  <c r="B5"/>
  <c r="B4"/>
  <c r="A1"/>
  <c r="F21" i="16" a="1"/>
  <c r="F21"/>
  <c r="F22" a="1"/>
  <c r="F22"/>
  <c r="F23" a="1"/>
  <c r="F23"/>
  <c r="F24" a="1"/>
  <c r="F24"/>
  <c r="F9" a="1"/>
  <c r="F9"/>
  <c r="B93" i="6"/>
  <c r="K93"/>
  <c r="F93"/>
  <c r="F10" i="16" a="1"/>
  <c r="F10"/>
  <c r="F11" a="1"/>
  <c r="F11"/>
  <c r="F12" a="1"/>
  <c r="F12"/>
  <c r="S8" i="6"/>
  <c r="X10" i="5"/>
  <c r="AC101" i="21"/>
  <c r="Q101"/>
  <c r="Y101"/>
  <c r="U101"/>
  <c r="AG101"/>
  <c r="AH102"/>
  <c r="V102"/>
  <c r="R102"/>
  <c r="Z102"/>
  <c r="AB102"/>
  <c r="AF102"/>
  <c r="P102"/>
  <c r="AD102"/>
  <c r="X102"/>
  <c r="T102"/>
  <c r="D4"/>
  <c r="C18" i="19" a="1"/>
  <c r="C18"/>
  <c r="C19" a="1"/>
  <c r="C19"/>
  <c r="C3" a="1"/>
  <c r="C3"/>
  <c r="C4" a="1"/>
  <c r="C4"/>
  <c r="C5" a="1"/>
  <c r="C5"/>
  <c r="C6" a="1"/>
  <c r="C6"/>
  <c r="U10" i="10"/>
  <c r="I93" i="6"/>
  <c r="AC10" i="5"/>
  <c r="AA10"/>
  <c r="M42"/>
  <c r="L42"/>
  <c r="S10" i="10"/>
  <c r="B167" i="9"/>
  <c r="V10" i="10"/>
  <c r="L30"/>
  <c r="C7" i="19" a="1"/>
  <c r="C7"/>
  <c r="C8" a="1"/>
  <c r="C8"/>
  <c r="C9" a="1"/>
  <c r="C9"/>
  <c r="N167" i="9"/>
  <c r="C42" i="5"/>
  <c r="H85" i="21"/>
  <c r="H89"/>
  <c r="H93"/>
  <c r="H97"/>
  <c r="H87"/>
  <c r="H86"/>
  <c r="H84"/>
  <c r="H88"/>
  <c r="H92"/>
  <c r="H96"/>
  <c r="H91"/>
  <c r="H95"/>
  <c r="H90"/>
  <c r="H94"/>
  <c r="H83"/>
  <c r="B30" i="10"/>
  <c r="Z119" i="1"/>
  <c r="G92"/>
  <c r="G68"/>
  <c r="G50"/>
  <c r="K167" i="9"/>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L167"/>
  <c r="V108" i="21" a="1"/>
  <c r="V108"/>
  <c r="V112" a="1"/>
  <c r="V112"/>
  <c r="V116" a="1"/>
  <c r="V116"/>
  <c r="V120" a="1"/>
  <c r="V120"/>
  <c r="V124" a="1"/>
  <c r="V124"/>
  <c r="V128" a="1"/>
  <c r="V128"/>
  <c r="V132" a="1"/>
  <c r="V132"/>
  <c r="T106" a="1"/>
  <c r="T106"/>
  <c r="T110" a="1"/>
  <c r="T110"/>
  <c r="T114" a="1"/>
  <c r="T114"/>
  <c r="T118" a="1"/>
  <c r="T118"/>
  <c r="T122" a="1"/>
  <c r="T122"/>
  <c r="T126" a="1"/>
  <c r="T126"/>
  <c r="T130" a="1"/>
  <c r="T130"/>
  <c r="U104" a="1"/>
  <c r="U104"/>
  <c r="Q106" a="1"/>
  <c r="Q106"/>
  <c r="W108" a="1"/>
  <c r="W108"/>
  <c r="W112" a="1"/>
  <c r="W112"/>
  <c r="W116" a="1"/>
  <c r="W116"/>
  <c r="W120" a="1"/>
  <c r="W120"/>
  <c r="W124" a="1"/>
  <c r="W124"/>
  <c r="W128" a="1"/>
  <c r="W128"/>
  <c r="W132" a="1"/>
  <c r="W132"/>
  <c r="U106" a="1"/>
  <c r="U106"/>
  <c r="U110" a="1"/>
  <c r="U110"/>
  <c r="U114" a="1"/>
  <c r="U114"/>
  <c r="U118" a="1"/>
  <c r="U118"/>
  <c r="U122" a="1"/>
  <c r="U122"/>
  <c r="U126" a="1"/>
  <c r="U126"/>
  <c r="U130" a="1"/>
  <c r="U130"/>
  <c r="P105" a="1"/>
  <c r="P105"/>
  <c r="P107" a="1"/>
  <c r="P107"/>
  <c r="P111" a="1"/>
  <c r="P111"/>
  <c r="P115" a="1"/>
  <c r="P115"/>
  <c r="P119" a="1"/>
  <c r="P119"/>
  <c r="P123" a="1"/>
  <c r="P123"/>
  <c r="P126" a="1"/>
  <c r="P126"/>
  <c r="P129" a="1"/>
  <c r="P129"/>
  <c r="P133" a="1"/>
  <c r="P133"/>
  <c r="Q109" a="1"/>
  <c r="Q109"/>
  <c r="Q113" a="1"/>
  <c r="Q113"/>
  <c r="Q117" a="1"/>
  <c r="Q117"/>
  <c r="Q121" a="1"/>
  <c r="Q121"/>
  <c r="R104" a="1"/>
  <c r="R104"/>
  <c r="Q128" a="1"/>
  <c r="Q128"/>
  <c r="S131" a="1"/>
  <c r="S131"/>
  <c r="R108" a="1"/>
  <c r="R108"/>
  <c r="R112" a="1"/>
  <c r="R112"/>
  <c r="R116" a="1"/>
  <c r="R116"/>
  <c r="R120" a="1"/>
  <c r="R120"/>
  <c r="Q125" a="1"/>
  <c r="Q125"/>
  <c r="S128" a="1"/>
  <c r="S128"/>
  <c r="Q133" a="1"/>
  <c r="Q133"/>
  <c r="S109" a="1"/>
  <c r="S109"/>
  <c r="S113" a="1"/>
  <c r="S113"/>
  <c r="S117" a="1"/>
  <c r="S117"/>
  <c r="S121" a="1"/>
  <c r="S121"/>
  <c r="S104" a="1"/>
  <c r="S104"/>
  <c r="R130" a="1"/>
  <c r="R130"/>
  <c r="P104" a="1"/>
  <c r="P104"/>
  <c r="R131" a="1"/>
  <c r="R131"/>
  <c r="W115" a="1"/>
  <c r="W115"/>
  <c r="W123" a="1"/>
  <c r="W123"/>
  <c r="U105" a="1"/>
  <c r="U105"/>
  <c r="U117" a="1"/>
  <c r="U117"/>
  <c r="U129" a="1"/>
  <c r="U129"/>
  <c r="V107" a="1"/>
  <c r="V107"/>
  <c r="V119" a="1"/>
  <c r="V119"/>
  <c r="V131" a="1"/>
  <c r="V131"/>
  <c r="T113" a="1"/>
  <c r="T113"/>
  <c r="T125" a="1"/>
  <c r="T125"/>
  <c r="R106" a="1"/>
  <c r="R106"/>
  <c r="P118" a="1"/>
  <c r="P118"/>
  <c r="P128" a="1"/>
  <c r="P128"/>
  <c r="Q112" a="1"/>
  <c r="Q112"/>
  <c r="Q124" a="1"/>
  <c r="Q124"/>
  <c r="R107" a="1"/>
  <c r="R107"/>
  <c r="R119" a="1"/>
  <c r="R119"/>
  <c r="Q132" a="1"/>
  <c r="Q132"/>
  <c r="S116" a="1"/>
  <c r="S116"/>
  <c r="R129" a="1"/>
  <c r="R129"/>
  <c r="W105" a="1"/>
  <c r="W105"/>
  <c r="W109" a="1"/>
  <c r="W109"/>
  <c r="W113" a="1"/>
  <c r="W113"/>
  <c r="W117" a="1"/>
  <c r="W117"/>
  <c r="W121" a="1"/>
  <c r="W121"/>
  <c r="W125" a="1"/>
  <c r="W125"/>
  <c r="W129" a="1"/>
  <c r="W129"/>
  <c r="W133" a="1"/>
  <c r="W133"/>
  <c r="U107" a="1"/>
  <c r="U107"/>
  <c r="U111" a="1"/>
  <c r="U111"/>
  <c r="U115" a="1"/>
  <c r="U115"/>
  <c r="U119" a="1"/>
  <c r="U119"/>
  <c r="U123" a="1"/>
  <c r="U123"/>
  <c r="U127" a="1"/>
  <c r="U127"/>
  <c r="U131" a="1"/>
  <c r="U131"/>
  <c r="T104" a="1"/>
  <c r="T104"/>
  <c r="V105" a="1"/>
  <c r="V105"/>
  <c r="V109" a="1"/>
  <c r="V109"/>
  <c r="V113" a="1"/>
  <c r="V113"/>
  <c r="V117" a="1"/>
  <c r="V117"/>
  <c r="V121" a="1"/>
  <c r="V121"/>
  <c r="V125" a="1"/>
  <c r="V125"/>
  <c r="V129" a="1"/>
  <c r="V129"/>
  <c r="V133" a="1"/>
  <c r="V133"/>
  <c r="T107" a="1"/>
  <c r="T107"/>
  <c r="T111" a="1"/>
  <c r="T111"/>
  <c r="T115" a="1"/>
  <c r="T115"/>
  <c r="T119" a="1"/>
  <c r="T119"/>
  <c r="T123" a="1"/>
  <c r="T123"/>
  <c r="T127" a="1"/>
  <c r="T127"/>
  <c r="T131" a="1"/>
  <c r="T131"/>
  <c r="R105" a="1"/>
  <c r="R105"/>
  <c r="P108" a="1"/>
  <c r="P108"/>
  <c r="P112" a="1"/>
  <c r="P112"/>
  <c r="P116" a="1"/>
  <c r="P116"/>
  <c r="P120" a="1"/>
  <c r="P120"/>
  <c r="P124" a="1"/>
  <c r="P124"/>
  <c r="R126" a="1"/>
  <c r="R126"/>
  <c r="P130" a="1"/>
  <c r="P130"/>
  <c r="Q104" a="1"/>
  <c r="Q104"/>
  <c r="Q110" a="1"/>
  <c r="Q110"/>
  <c r="Q114" a="1"/>
  <c r="Q114"/>
  <c r="Q118" a="1"/>
  <c r="Q118"/>
  <c r="Q122" a="1"/>
  <c r="Q122"/>
  <c r="R124" a="1"/>
  <c r="R124"/>
  <c r="Q129" a="1"/>
  <c r="Q129"/>
  <c r="S132" a="1"/>
  <c r="S132"/>
  <c r="R109" a="1"/>
  <c r="R109"/>
  <c r="R113" a="1"/>
  <c r="R113"/>
  <c r="R117" a="1"/>
  <c r="R117"/>
  <c r="R121" a="1"/>
  <c r="R121"/>
  <c r="S125" a="1"/>
  <c r="S125"/>
  <c r="S129" a="1"/>
  <c r="S129"/>
  <c r="S106" a="1"/>
  <c r="S106"/>
  <c r="S110" a="1"/>
  <c r="S110"/>
  <c r="S114" a="1"/>
  <c r="S114"/>
  <c r="S118" a="1"/>
  <c r="S118"/>
  <c r="S122" a="1"/>
  <c r="S122"/>
  <c r="P127" a="1"/>
  <c r="P127"/>
  <c r="W111" a="1"/>
  <c r="W111"/>
  <c r="W131" a="1"/>
  <c r="W131"/>
  <c r="U113" a="1"/>
  <c r="U113"/>
  <c r="U125" a="1"/>
  <c r="U125"/>
  <c r="S105" a="1"/>
  <c r="S105"/>
  <c r="V115" a="1"/>
  <c r="V115"/>
  <c r="V127" a="1"/>
  <c r="V127"/>
  <c r="T109" a="1"/>
  <c r="T109"/>
  <c r="T121" a="1"/>
  <c r="T121"/>
  <c r="T133" a="1"/>
  <c r="T133"/>
  <c r="P114" a="1"/>
  <c r="P114"/>
  <c r="R125" a="1"/>
  <c r="R125"/>
  <c r="Q108" a="1"/>
  <c r="Q108"/>
  <c r="Q120" a="1"/>
  <c r="Q120"/>
  <c r="Q131" a="1"/>
  <c r="Q131"/>
  <c r="R115" a="1"/>
  <c r="R115"/>
  <c r="S127" a="1"/>
  <c r="S127"/>
  <c r="S112" a="1"/>
  <c r="S112"/>
  <c r="S124" a="1"/>
  <c r="S124"/>
  <c r="V106" a="1"/>
  <c r="V106"/>
  <c r="V110" a="1"/>
  <c r="V110"/>
  <c r="V114" a="1"/>
  <c r="V114"/>
  <c r="V118" a="1"/>
  <c r="V118"/>
  <c r="V122" a="1"/>
  <c r="V122"/>
  <c r="V126" a="1"/>
  <c r="V126"/>
  <c r="V130" a="1"/>
  <c r="V130"/>
  <c r="W104" a="1"/>
  <c r="W104"/>
  <c r="T108" a="1"/>
  <c r="T108"/>
  <c r="T112" a="1"/>
  <c r="T112"/>
  <c r="T116" a="1"/>
  <c r="T116"/>
  <c r="T120" a="1"/>
  <c r="T120"/>
  <c r="T124" a="1"/>
  <c r="T124"/>
  <c r="T128" a="1"/>
  <c r="T128"/>
  <c r="T132" a="1"/>
  <c r="T132"/>
  <c r="Q105" a="1"/>
  <c r="Q105"/>
  <c r="W106" a="1"/>
  <c r="W106"/>
  <c r="W110" a="1"/>
  <c r="W110"/>
  <c r="W114" a="1"/>
  <c r="W114"/>
  <c r="W118" a="1"/>
  <c r="W118"/>
  <c r="W122" a="1"/>
  <c r="W122"/>
  <c r="W126" a="1"/>
  <c r="W126"/>
  <c r="W130" a="1"/>
  <c r="W130"/>
  <c r="V104" a="1"/>
  <c r="V104"/>
  <c r="U108" a="1"/>
  <c r="U108"/>
  <c r="U112" a="1"/>
  <c r="U112"/>
  <c r="U116" a="1"/>
  <c r="U116"/>
  <c r="U120" a="1"/>
  <c r="U120"/>
  <c r="U124" a="1"/>
  <c r="U124"/>
  <c r="U128" a="1"/>
  <c r="U128"/>
  <c r="U132" a="1"/>
  <c r="U132"/>
  <c r="P106" a="1"/>
  <c r="P106"/>
  <c r="P109" a="1"/>
  <c r="P109"/>
  <c r="P113" a="1"/>
  <c r="P113"/>
  <c r="P117" a="1"/>
  <c r="P117"/>
  <c r="P121" a="1"/>
  <c r="P121"/>
  <c r="P125" a="1"/>
  <c r="P125"/>
  <c r="R127" a="1"/>
  <c r="R127"/>
  <c r="P131" a="1"/>
  <c r="P131"/>
  <c r="Q107" a="1"/>
  <c r="Q107"/>
  <c r="Q111" a="1"/>
  <c r="Q111"/>
  <c r="Q115" a="1"/>
  <c r="Q115"/>
  <c r="Q119" a="1"/>
  <c r="Q119"/>
  <c r="Q123" a="1"/>
  <c r="Q123"/>
  <c r="Q126" a="1"/>
  <c r="Q126"/>
  <c r="Q130" a="1"/>
  <c r="Q130"/>
  <c r="S133" a="1"/>
  <c r="S133"/>
  <c r="R110" a="1"/>
  <c r="R110"/>
  <c r="R114" a="1"/>
  <c r="R114"/>
  <c r="R118" a="1"/>
  <c r="R118"/>
  <c r="R122" a="1"/>
  <c r="R122"/>
  <c r="S126" a="1"/>
  <c r="S126"/>
  <c r="S130" a="1"/>
  <c r="S130"/>
  <c r="S107" a="1"/>
  <c r="S107"/>
  <c r="S111" a="1"/>
  <c r="S111"/>
  <c r="S115" a="1"/>
  <c r="S115"/>
  <c r="S119" a="1"/>
  <c r="S119"/>
  <c r="S123" a="1"/>
  <c r="S123"/>
  <c r="R128" a="1"/>
  <c r="R128"/>
  <c r="R132" a="1"/>
  <c r="R132"/>
  <c r="W107" a="1"/>
  <c r="W107"/>
  <c r="W119" a="1"/>
  <c r="W119"/>
  <c r="W127" a="1"/>
  <c r="W127"/>
  <c r="U109" a="1"/>
  <c r="U109"/>
  <c r="U121" a="1"/>
  <c r="U121"/>
  <c r="U133" a="1"/>
  <c r="U133"/>
  <c r="V111" a="1"/>
  <c r="V111"/>
  <c r="V123" a="1"/>
  <c r="V123"/>
  <c r="T105" a="1"/>
  <c r="T105"/>
  <c r="T117" a="1"/>
  <c r="T117"/>
  <c r="T129" a="1"/>
  <c r="T129"/>
  <c r="P110" a="1"/>
  <c r="P110"/>
  <c r="P122" a="1"/>
  <c r="P122"/>
  <c r="P132" a="1"/>
  <c r="P132"/>
  <c r="Q116" a="1"/>
  <c r="Q116"/>
  <c r="Q127" a="1"/>
  <c r="Q127"/>
  <c r="R111" a="1"/>
  <c r="R111"/>
  <c r="R123" a="1"/>
  <c r="R123"/>
  <c r="S108" a="1"/>
  <c r="S108"/>
  <c r="S120" a="1"/>
  <c r="S120"/>
  <c r="R133" a="1"/>
  <c r="R133"/>
  <c r="K209" i="9"/>
  <c r="L208"/>
  <c r="Y10" i="5"/>
  <c r="B326" i="9"/>
  <c r="C59" i="20"/>
  <c r="D59"/>
  <c r="C208" i="9" a="1"/>
  <c r="C208"/>
  <c r="K210"/>
  <c r="L209"/>
  <c r="X326"/>
  <c r="V326" a="1"/>
  <c r="V326"/>
  <c r="Y326"/>
  <c r="Y327"/>
  <c r="Z326"/>
  <c r="AA326"/>
  <c r="A833" i="19" a="1"/>
  <c r="A833"/>
  <c r="A834" a="1"/>
  <c r="A834"/>
  <c r="A835" a="1"/>
  <c r="A835"/>
  <c r="A836" a="1"/>
  <c r="A836"/>
  <c r="C95" i="20"/>
  <c r="D95"/>
  <c r="C3"/>
  <c r="D3"/>
  <c r="I82" i="9" a="1"/>
  <c r="I82"/>
  <c r="D82" a="1"/>
  <c r="D82"/>
  <c r="C88" a="1"/>
  <c r="C88"/>
  <c r="I86" a="1"/>
  <c r="I86"/>
  <c r="D122" a="1"/>
  <c r="D122"/>
  <c r="I88" a="1"/>
  <c r="I88"/>
  <c r="I79" a="1"/>
  <c r="I79"/>
  <c r="C79" a="1"/>
  <c r="C79"/>
  <c r="C82" a="1"/>
  <c r="C82"/>
  <c r="I84" a="1"/>
  <c r="I84"/>
  <c r="D86" a="1"/>
  <c r="D86"/>
  <c r="C122" a="1"/>
  <c r="C122"/>
  <c r="C86" a="1"/>
  <c r="C86"/>
  <c r="D88" a="1"/>
  <c r="D88"/>
  <c r="I122" a="1"/>
  <c r="I122"/>
  <c r="D84" a="1"/>
  <c r="D84"/>
  <c r="D79" a="1"/>
  <c r="D79"/>
  <c r="D81" a="1"/>
  <c r="D81"/>
  <c r="C84" a="1"/>
  <c r="C84"/>
  <c r="I81" a="1"/>
  <c r="I81"/>
  <c r="C81" a="1"/>
  <c r="C81"/>
  <c r="D87" a="1"/>
  <c r="D87"/>
  <c r="D85" a="1"/>
  <c r="D85"/>
  <c r="D83" a="1"/>
  <c r="D83"/>
  <c r="D80" a="1"/>
  <c r="D80"/>
  <c r="D126" a="1"/>
  <c r="D126"/>
  <c r="C127" a="1"/>
  <c r="C127"/>
  <c r="I87" a="1"/>
  <c r="I87"/>
  <c r="C85" a="1"/>
  <c r="C85"/>
  <c r="I83" a="1"/>
  <c r="I83"/>
  <c r="I80" a="1"/>
  <c r="I80"/>
  <c r="C87" a="1"/>
  <c r="C87"/>
  <c r="C83" a="1"/>
  <c r="C83"/>
  <c r="I85" a="1"/>
  <c r="I85"/>
  <c r="C80" a="1"/>
  <c r="C80"/>
  <c r="C126" a="1"/>
  <c r="C126"/>
  <c r="D127" a="1"/>
  <c r="D127"/>
  <c r="D123" a="1"/>
  <c r="D123"/>
  <c r="C121" a="1"/>
  <c r="C121"/>
  <c r="D119" a="1"/>
  <c r="D119"/>
  <c r="C20" a="1"/>
  <c r="C20"/>
  <c r="I142" a="1"/>
  <c r="I142"/>
  <c r="I102" a="1"/>
  <c r="I102"/>
  <c r="C154" a="1"/>
  <c r="C154"/>
  <c r="D103" a="1"/>
  <c r="D103"/>
  <c r="I40" a="1"/>
  <c r="I40"/>
  <c r="C12" a="1"/>
  <c r="C12"/>
  <c r="C11" a="1"/>
  <c r="C11"/>
  <c r="I133" a="1"/>
  <c r="I133"/>
  <c r="C66" a="1"/>
  <c r="C66"/>
  <c r="I146" a="1"/>
  <c r="I146"/>
  <c r="C104" a="1"/>
  <c r="C104"/>
  <c r="I141" a="1"/>
  <c r="I141"/>
  <c r="I72" a="1"/>
  <c r="I72"/>
  <c r="I126" a="1"/>
  <c r="I126"/>
  <c r="I127" a="1"/>
  <c r="I127"/>
  <c r="I128" a="1"/>
  <c r="I128"/>
  <c r="I123" a="1"/>
  <c r="I123"/>
  <c r="D124" a="1"/>
  <c r="D124"/>
  <c r="D121" a="1"/>
  <c r="D121"/>
  <c r="I120" a="1"/>
  <c r="I120"/>
  <c r="I119" a="1"/>
  <c r="I119"/>
  <c r="C125" a="1"/>
  <c r="C125"/>
  <c r="D20" a="1"/>
  <c r="D20"/>
  <c r="D75" a="1"/>
  <c r="D75"/>
  <c r="D142" a="1"/>
  <c r="D142"/>
  <c r="I10" a="1"/>
  <c r="I10"/>
  <c r="D35" a="1"/>
  <c r="D35"/>
  <c r="I103" a="1"/>
  <c r="I103"/>
  <c r="D12" a="1"/>
  <c r="D12"/>
  <c r="I11" a="1"/>
  <c r="I11"/>
  <c r="D43" a="1"/>
  <c r="D43"/>
  <c r="I66" a="1"/>
  <c r="I66"/>
  <c r="D146" a="1"/>
  <c r="D146"/>
  <c r="I104" a="1"/>
  <c r="I104"/>
  <c r="D141" a="1"/>
  <c r="D141"/>
  <c r="D72" a="1"/>
  <c r="D72"/>
  <c r="D128" a="1"/>
  <c r="D128"/>
  <c r="C123" a="1"/>
  <c r="C123"/>
  <c r="C124" a="1"/>
  <c r="C124"/>
  <c r="I121" a="1"/>
  <c r="I121"/>
  <c r="D120" a="1"/>
  <c r="D120"/>
  <c r="C119" a="1"/>
  <c r="C119"/>
  <c r="I125" a="1"/>
  <c r="I125"/>
  <c r="I75" a="1"/>
  <c r="I75"/>
  <c r="C142" a="1"/>
  <c r="C142"/>
  <c r="D102" a="1"/>
  <c r="D102"/>
  <c r="I154" a="1"/>
  <c r="I154"/>
  <c r="D10" a="1"/>
  <c r="D10"/>
  <c r="I35" a="1"/>
  <c r="I35"/>
  <c r="C103" a="1"/>
  <c r="C103"/>
  <c r="D40" a="1"/>
  <c r="D40"/>
  <c r="C43" a="1"/>
  <c r="C43"/>
  <c r="D133" a="1"/>
  <c r="D133"/>
  <c r="D66" a="1"/>
  <c r="D66"/>
  <c r="C146" a="1"/>
  <c r="C146"/>
  <c r="C141" a="1"/>
  <c r="C141"/>
  <c r="C72" a="1"/>
  <c r="C72"/>
  <c r="D93" a="1"/>
  <c r="D93"/>
  <c r="C108" a="1"/>
  <c r="C108"/>
  <c r="D53" a="1"/>
  <c r="D53"/>
  <c r="C128" a="1"/>
  <c r="C128"/>
  <c r="I124" a="1"/>
  <c r="I124"/>
  <c r="C120" a="1"/>
  <c r="C120"/>
  <c r="D125" a="1"/>
  <c r="D125"/>
  <c r="I20" a="1"/>
  <c r="I20"/>
  <c r="C75" a="1"/>
  <c r="C75"/>
  <c r="C102" a="1"/>
  <c r="C102"/>
  <c r="D154" a="1"/>
  <c r="D154"/>
  <c r="C10" a="1"/>
  <c r="C10"/>
  <c r="C35" a="1"/>
  <c r="C35"/>
  <c r="C40" a="1"/>
  <c r="C40"/>
  <c r="I12" a="1"/>
  <c r="I12"/>
  <c r="D11" a="1"/>
  <c r="D11"/>
  <c r="I43" a="1"/>
  <c r="I43"/>
  <c r="C133" a="1"/>
  <c r="C133"/>
  <c r="D104" a="1"/>
  <c r="D104"/>
  <c r="I108" a="1"/>
  <c r="I108"/>
  <c r="C116" a="1"/>
  <c r="C116"/>
  <c r="I19" a="1"/>
  <c r="I19"/>
  <c r="I130" a="1"/>
  <c r="I130"/>
  <c r="D17" a="1"/>
  <c r="D17"/>
  <c r="I30" a="1"/>
  <c r="I30"/>
  <c r="I90" a="1"/>
  <c r="I90"/>
  <c r="C32" a="1"/>
  <c r="C32"/>
  <c r="I58" a="1"/>
  <c r="I58"/>
  <c r="I131" a="1"/>
  <c r="I131"/>
  <c r="I14" a="1"/>
  <c r="I14"/>
  <c r="I148" a="1"/>
  <c r="I148"/>
  <c r="C23" a="1"/>
  <c r="C23"/>
  <c r="D21" a="1"/>
  <c r="D21"/>
  <c r="I68" a="1"/>
  <c r="I68"/>
  <c r="C9" a="1"/>
  <c r="C9"/>
  <c r="D136" a="1"/>
  <c r="D136"/>
  <c r="C152" a="1"/>
  <c r="C152"/>
  <c r="I76" a="1"/>
  <c r="I76"/>
  <c r="I53" a="1"/>
  <c r="I53"/>
  <c r="D39" a="1"/>
  <c r="D39"/>
  <c r="I25" a="1"/>
  <c r="I25"/>
  <c r="C130" a="1"/>
  <c r="C130"/>
  <c r="C17" a="1"/>
  <c r="C17"/>
  <c r="D30" a="1"/>
  <c r="D30"/>
  <c r="D96" a="1"/>
  <c r="D96"/>
  <c r="D90" a="1"/>
  <c r="D90"/>
  <c r="I32" a="1"/>
  <c r="I32"/>
  <c r="C113" a="1"/>
  <c r="C113"/>
  <c r="D27" a="1"/>
  <c r="D27"/>
  <c r="D131" a="1"/>
  <c r="D131"/>
  <c r="D14" a="1"/>
  <c r="D14"/>
  <c r="C148" a="1"/>
  <c r="C148"/>
  <c r="C114" a="1"/>
  <c r="C114"/>
  <c r="I23" a="1"/>
  <c r="I23"/>
  <c r="D156" a="1"/>
  <c r="D156"/>
  <c r="C68" a="1"/>
  <c r="C68"/>
  <c r="I9" a="1"/>
  <c r="I9"/>
  <c r="I56" a="1"/>
  <c r="I56"/>
  <c r="I157" a="1"/>
  <c r="I157"/>
  <c r="D152" a="1"/>
  <c r="D152"/>
  <c r="C76" a="1"/>
  <c r="C76"/>
  <c r="I89" a="1"/>
  <c r="I89"/>
  <c r="C34" a="1"/>
  <c r="C34"/>
  <c r="C44" a="1"/>
  <c r="C44"/>
  <c r="C93" a="1"/>
  <c r="C93"/>
  <c r="C53" a="1"/>
  <c r="C53"/>
  <c r="I39" a="1"/>
  <c r="I39"/>
  <c r="I116" a="1"/>
  <c r="I116"/>
  <c r="D19" a="1"/>
  <c r="D19"/>
  <c r="D25" a="1"/>
  <c r="D25"/>
  <c r="D130" a="1"/>
  <c r="D130"/>
  <c r="I17" a="1"/>
  <c r="I17"/>
  <c r="C30" a="1"/>
  <c r="C30"/>
  <c r="C96" a="1"/>
  <c r="C96"/>
  <c r="C90" a="1"/>
  <c r="C90"/>
  <c r="D58" a="1"/>
  <c r="D58"/>
  <c r="I113" a="1"/>
  <c r="I113"/>
  <c r="C27" a="1"/>
  <c r="C27"/>
  <c r="C131" a="1"/>
  <c r="C131"/>
  <c r="C14" a="1"/>
  <c r="C14"/>
  <c r="I114" a="1"/>
  <c r="I114"/>
  <c r="I21" a="1"/>
  <c r="I21"/>
  <c r="I156" a="1"/>
  <c r="I156"/>
  <c r="D68" a="1"/>
  <c r="D68"/>
  <c r="D56" a="1"/>
  <c r="D56"/>
  <c r="I136" a="1"/>
  <c r="I136"/>
  <c r="D157" a="1"/>
  <c r="D157"/>
  <c r="I152" a="1"/>
  <c r="I152"/>
  <c r="D76" a="1"/>
  <c r="D76"/>
  <c r="D89" a="1"/>
  <c r="D89"/>
  <c r="D34" a="1"/>
  <c r="D34"/>
  <c r="I44" a="1"/>
  <c r="I44"/>
  <c r="I93" a="1"/>
  <c r="I93"/>
  <c r="D108" a="1"/>
  <c r="D108"/>
  <c r="C39" a="1"/>
  <c r="C39"/>
  <c r="D116" a="1"/>
  <c r="D116"/>
  <c r="C19" a="1"/>
  <c r="C19"/>
  <c r="C25" a="1"/>
  <c r="C25"/>
  <c r="I96" a="1"/>
  <c r="I96"/>
  <c r="D32" a="1"/>
  <c r="D32"/>
  <c r="C58" a="1"/>
  <c r="C58"/>
  <c r="D113" a="1"/>
  <c r="D113"/>
  <c r="I27" a="1"/>
  <c r="I27"/>
  <c r="D148" a="1"/>
  <c r="D148"/>
  <c r="D114" a="1"/>
  <c r="D114"/>
  <c r="D23" a="1"/>
  <c r="D23"/>
  <c r="C21" a="1"/>
  <c r="C21"/>
  <c r="C156" a="1"/>
  <c r="C156"/>
  <c r="D9" a="1"/>
  <c r="D9"/>
  <c r="C56" a="1"/>
  <c r="C56"/>
  <c r="C136" a="1"/>
  <c r="C136"/>
  <c r="C157" a="1"/>
  <c r="C157"/>
  <c r="D132" a="1"/>
  <c r="D132"/>
  <c r="D155" a="1"/>
  <c r="D155"/>
  <c r="I50" a="1"/>
  <c r="I50"/>
  <c r="I45" a="1"/>
  <c r="I45"/>
  <c r="C46" a="1"/>
  <c r="C46"/>
  <c r="C70" a="1"/>
  <c r="C70"/>
  <c r="C139" a="1"/>
  <c r="C139"/>
  <c r="C101" a="1"/>
  <c r="C101"/>
  <c r="D55" a="1"/>
  <c r="D55"/>
  <c r="C41" a="1"/>
  <c r="C41"/>
  <c r="D60" a="1"/>
  <c r="D60"/>
  <c r="I63" a="1"/>
  <c r="I63"/>
  <c r="D15" a="1"/>
  <c r="D15"/>
  <c r="D140" a="1"/>
  <c r="D140"/>
  <c r="I106" a="1"/>
  <c r="I106"/>
  <c r="I118" a="1"/>
  <c r="I118"/>
  <c r="C137" a="1"/>
  <c r="C137"/>
  <c r="I67" a="1"/>
  <c r="I67"/>
  <c r="I147" a="1"/>
  <c r="I147"/>
  <c r="I105" a="1"/>
  <c r="I105"/>
  <c r="I110" a="1"/>
  <c r="I110"/>
  <c r="C62" a="1"/>
  <c r="C62"/>
  <c r="D73" a="1"/>
  <c r="D73"/>
  <c r="I34" a="1"/>
  <c r="I34"/>
  <c r="D44" a="1"/>
  <c r="D44"/>
  <c r="C132" a="1"/>
  <c r="C132"/>
  <c r="D59" a="1"/>
  <c r="D59"/>
  <c r="D50" a="1"/>
  <c r="D50"/>
  <c r="C45" a="1"/>
  <c r="C45"/>
  <c r="I46" a="1"/>
  <c r="I46"/>
  <c r="C16" a="1"/>
  <c r="C16"/>
  <c r="D70" a="1"/>
  <c r="D70"/>
  <c r="D97" a="1"/>
  <c r="D97"/>
  <c r="D107" a="1"/>
  <c r="D107"/>
  <c r="C55" a="1"/>
  <c r="C55"/>
  <c r="D41" a="1"/>
  <c r="D41"/>
  <c r="C28" a="1"/>
  <c r="C28"/>
  <c r="C60" a="1"/>
  <c r="C60"/>
  <c r="I64" a="1"/>
  <c r="I64"/>
  <c r="I15" a="1"/>
  <c r="I15"/>
  <c r="C140" a="1"/>
  <c r="C140"/>
  <c r="D106" a="1"/>
  <c r="D106"/>
  <c r="D118" a="1"/>
  <c r="D118"/>
  <c r="C22" a="1"/>
  <c r="C22"/>
  <c r="I137" a="1"/>
  <c r="I137"/>
  <c r="D78" a="1"/>
  <c r="D78"/>
  <c r="C147" a="1"/>
  <c r="C147"/>
  <c r="C100" a="1"/>
  <c r="C100"/>
  <c r="I149" a="1"/>
  <c r="I149"/>
  <c r="D62" a="1"/>
  <c r="D62"/>
  <c r="C73" a="1"/>
  <c r="C73"/>
  <c r="C89" a="1"/>
  <c r="C89"/>
  <c r="I132" a="1"/>
  <c r="I132"/>
  <c r="I155" a="1"/>
  <c r="I155"/>
  <c r="C59" a="1"/>
  <c r="C59"/>
  <c r="D45" a="1"/>
  <c r="D45"/>
  <c r="I16" a="1"/>
  <c r="I16"/>
  <c r="I139" a="1"/>
  <c r="I139"/>
  <c r="C97" a="1"/>
  <c r="C97"/>
  <c r="I101" a="1"/>
  <c r="I101"/>
  <c r="C107" a="1"/>
  <c r="C107"/>
  <c r="I55" a="1"/>
  <c r="I55"/>
  <c r="D28" a="1"/>
  <c r="D28"/>
  <c r="D63" a="1"/>
  <c r="D63"/>
  <c r="D64" a="1"/>
  <c r="D64"/>
  <c r="C15" a="1"/>
  <c r="C15"/>
  <c r="I140" a="1"/>
  <c r="I140"/>
  <c r="C118" a="1"/>
  <c r="C118"/>
  <c r="I22" a="1"/>
  <c r="I22"/>
  <c r="D137" a="1"/>
  <c r="D137"/>
  <c r="D67" a="1"/>
  <c r="D67"/>
  <c r="I78" a="1"/>
  <c r="I78"/>
  <c r="D147" a="1"/>
  <c r="D147"/>
  <c r="D105" a="1"/>
  <c r="D105"/>
  <c r="I100" a="1"/>
  <c r="I100"/>
  <c r="C110" a="1"/>
  <c r="C110"/>
  <c r="D149" a="1"/>
  <c r="D149"/>
  <c r="I62" a="1"/>
  <c r="I62"/>
  <c r="I73" a="1"/>
  <c r="I73"/>
  <c r="C155" a="1"/>
  <c r="C155"/>
  <c r="I59" a="1"/>
  <c r="I59"/>
  <c r="C50" a="1"/>
  <c r="C50"/>
  <c r="D46" a="1"/>
  <c r="D46"/>
  <c r="D16" a="1"/>
  <c r="D16"/>
  <c r="I70" a="1"/>
  <c r="I70"/>
  <c r="D139" a="1"/>
  <c r="D139"/>
  <c r="I97" a="1"/>
  <c r="I97"/>
  <c r="D101" a="1"/>
  <c r="D101"/>
  <c r="I107" a="1"/>
  <c r="I107"/>
  <c r="I41" a="1"/>
  <c r="I41"/>
  <c r="I28" a="1"/>
  <c r="I28"/>
  <c r="I60" a="1"/>
  <c r="I60"/>
  <c r="C63" a="1"/>
  <c r="C63"/>
  <c r="C64" a="1"/>
  <c r="C64"/>
  <c r="C106" a="1"/>
  <c r="C106"/>
  <c r="D22" a="1"/>
  <c r="D22"/>
  <c r="C67" a="1"/>
  <c r="C67"/>
  <c r="C78" a="1"/>
  <c r="C78"/>
  <c r="C105" a="1"/>
  <c r="C105"/>
  <c r="D100" a="1"/>
  <c r="D100"/>
  <c r="D110" a="1"/>
  <c r="D110"/>
  <c r="C149" a="1"/>
  <c r="C149"/>
  <c r="C69" a="1"/>
  <c r="C69"/>
  <c r="C31" a="1"/>
  <c r="C31"/>
  <c r="I117" a="1"/>
  <c r="I117"/>
  <c r="D112" a="1"/>
  <c r="D112"/>
  <c r="I135" a="1"/>
  <c r="I135"/>
  <c r="I153" a="1"/>
  <c r="I153"/>
  <c r="I65" a="1"/>
  <c r="I65"/>
  <c r="C13" a="1"/>
  <c r="C13"/>
  <c r="C33" a="1"/>
  <c r="C33"/>
  <c r="D26" a="1"/>
  <c r="D26"/>
  <c r="C134" a="1"/>
  <c r="C134"/>
  <c r="D61" a="1"/>
  <c r="D61"/>
  <c r="I92" a="1"/>
  <c r="I92"/>
  <c r="I95" a="1"/>
  <c r="I95"/>
  <c r="C38" a="1"/>
  <c r="C38"/>
  <c r="C57" a="1"/>
  <c r="C57"/>
  <c r="I48" a="1"/>
  <c r="I48"/>
  <c r="I109" a="1"/>
  <c r="I109"/>
  <c r="I138" a="1"/>
  <c r="I138"/>
  <c r="D151" a="1"/>
  <c r="D151"/>
  <c r="D18" a="1"/>
  <c r="D18"/>
  <c r="D144" a="1"/>
  <c r="D144"/>
  <c r="I91" a="1"/>
  <c r="I91"/>
  <c r="I37" a="1"/>
  <c r="I37"/>
  <c r="D29" a="1"/>
  <c r="D29"/>
  <c r="I99" a="1"/>
  <c r="I99"/>
  <c r="C47" a="1"/>
  <c r="C47"/>
  <c r="D111" a="1"/>
  <c r="D111"/>
  <c r="C24" a="1"/>
  <c r="C24"/>
  <c r="I150" a="1"/>
  <c r="I150"/>
  <c r="D74" a="1"/>
  <c r="D74"/>
  <c r="I145" a="1"/>
  <c r="I145"/>
  <c r="D71" a="1"/>
  <c r="D71"/>
  <c r="I94" a="1"/>
  <c r="I94"/>
  <c r="I31" a="1"/>
  <c r="I31"/>
  <c r="C117" a="1"/>
  <c r="C117"/>
  <c r="C112" a="1"/>
  <c r="C112"/>
  <c r="C135" a="1"/>
  <c r="C135"/>
  <c r="I158" a="1"/>
  <c r="I158"/>
  <c r="D65" a="1"/>
  <c r="D65"/>
  <c r="I13" a="1"/>
  <c r="I13"/>
  <c r="I77" a="1"/>
  <c r="I77"/>
  <c r="D33" a="1"/>
  <c r="D33"/>
  <c r="D115" a="1"/>
  <c r="D115"/>
  <c r="C26" a="1"/>
  <c r="C26"/>
  <c r="I61" a="1"/>
  <c r="I61"/>
  <c r="D92" a="1"/>
  <c r="D92"/>
  <c r="I38" a="1"/>
  <c r="I38"/>
  <c r="I52" a="1"/>
  <c r="I52"/>
  <c r="D48" a="1"/>
  <c r="D48"/>
  <c r="D109" a="1"/>
  <c r="D109"/>
  <c r="C129" a="1"/>
  <c r="C129"/>
  <c r="D138" a="1"/>
  <c r="D138"/>
  <c r="C151" a="1"/>
  <c r="C151"/>
  <c r="C18" a="1"/>
  <c r="C18"/>
  <c r="I144" a="1"/>
  <c r="I144"/>
  <c r="D37" a="1"/>
  <c r="D37"/>
  <c r="C29" a="1"/>
  <c r="C29"/>
  <c r="I54" a="1"/>
  <c r="I54"/>
  <c r="I47" a="1"/>
  <c r="I47"/>
  <c r="I111" a="1"/>
  <c r="I111"/>
  <c r="D24" a="1"/>
  <c r="D24"/>
  <c r="I69" a="1"/>
  <c r="I69"/>
  <c r="C71" a="1"/>
  <c r="C71"/>
  <c r="D94" a="1"/>
  <c r="D94"/>
  <c r="D117" a="1"/>
  <c r="D117"/>
  <c r="D153" a="1"/>
  <c r="D153"/>
  <c r="C158" a="1"/>
  <c r="C158"/>
  <c r="C65" a="1"/>
  <c r="C65"/>
  <c r="D77" a="1"/>
  <c r="D77"/>
  <c r="I33" a="1"/>
  <c r="I33"/>
  <c r="C115" a="1"/>
  <c r="C115"/>
  <c r="I134" a="1"/>
  <c r="I134"/>
  <c r="D95" a="1"/>
  <c r="D95"/>
  <c r="I57" a="1"/>
  <c r="I57"/>
  <c r="D52" a="1"/>
  <c r="D52"/>
  <c r="C48" a="1"/>
  <c r="C48"/>
  <c r="C109" a="1"/>
  <c r="C109"/>
  <c r="I129" a="1"/>
  <c r="I129"/>
  <c r="C138" a="1"/>
  <c r="C138"/>
  <c r="I151" a="1"/>
  <c r="I151"/>
  <c r="D91" a="1"/>
  <c r="D91"/>
  <c r="C37" a="1"/>
  <c r="C37"/>
  <c r="D99" a="1"/>
  <c r="D99"/>
  <c r="D54" a="1"/>
  <c r="D54"/>
  <c r="C111" a="1"/>
  <c r="C111"/>
  <c r="I24" a="1"/>
  <c r="I24"/>
  <c r="D145" a="1"/>
  <c r="D145"/>
  <c r="D69" a="1"/>
  <c r="D69"/>
  <c r="I71" a="1"/>
  <c r="I71"/>
  <c r="C94" a="1"/>
  <c r="C94"/>
  <c r="D31" a="1"/>
  <c r="D31"/>
  <c r="I112" a="1"/>
  <c r="I112"/>
  <c r="D135" a="1"/>
  <c r="D135"/>
  <c r="C153" a="1"/>
  <c r="C153"/>
  <c r="D158" a="1"/>
  <c r="D158"/>
  <c r="D13" a="1"/>
  <c r="D13"/>
  <c r="C77" a="1"/>
  <c r="C77"/>
  <c r="I115" a="1"/>
  <c r="I115"/>
  <c r="I26" a="1"/>
  <c r="I26"/>
  <c r="D134" a="1"/>
  <c r="D134"/>
  <c r="C61" a="1"/>
  <c r="C61"/>
  <c r="C92" a="1"/>
  <c r="C92"/>
  <c r="C95" a="1"/>
  <c r="C95"/>
  <c r="D38" a="1"/>
  <c r="D38"/>
  <c r="D57" a="1"/>
  <c r="D57"/>
  <c r="C52" a="1"/>
  <c r="C52"/>
  <c r="D129" a="1"/>
  <c r="D129"/>
  <c r="I18" a="1"/>
  <c r="I18"/>
  <c r="C144" a="1"/>
  <c r="C144"/>
  <c r="C91" a="1"/>
  <c r="C91"/>
  <c r="I29" a="1"/>
  <c r="I29"/>
  <c r="C99" a="1"/>
  <c r="C99"/>
  <c r="C54" a="1"/>
  <c r="C54"/>
  <c r="D47" a="1"/>
  <c r="D47"/>
  <c r="C150" a="1"/>
  <c r="C150"/>
  <c r="I98" a="1"/>
  <c r="I98"/>
  <c r="D49" a="1"/>
  <c r="D49"/>
  <c r="C51" a="1"/>
  <c r="C51"/>
  <c r="D42" a="1"/>
  <c r="D42"/>
  <c r="C143" a="1"/>
  <c r="C143"/>
  <c r="I74" a="1"/>
  <c r="I74"/>
  <c r="C98" a="1"/>
  <c r="C98"/>
  <c r="D36" a="1"/>
  <c r="D36"/>
  <c r="C49" a="1"/>
  <c r="C49"/>
  <c r="I51" a="1"/>
  <c r="I51"/>
  <c r="D150" a="1"/>
  <c r="D150"/>
  <c r="C74" a="1"/>
  <c r="C74"/>
  <c r="I36" a="1"/>
  <c r="I36"/>
  <c r="I49" a="1"/>
  <c r="I49"/>
  <c r="C42" a="1"/>
  <c r="C42"/>
  <c r="D143" a="1"/>
  <c r="D143"/>
  <c r="C145" a="1"/>
  <c r="C145"/>
  <c r="D98" a="1"/>
  <c r="D98"/>
  <c r="C36" a="1"/>
  <c r="C36"/>
  <c r="D51" a="1"/>
  <c r="D51"/>
  <c r="I42" a="1"/>
  <c r="I42"/>
  <c r="I143" a="1"/>
  <c r="I143"/>
  <c r="D226" a="1"/>
  <c r="D226"/>
  <c r="D185" a="1"/>
  <c r="D185"/>
  <c r="C200" a="1"/>
  <c r="C200"/>
  <c r="D245" a="1"/>
  <c r="D245"/>
  <c r="I266" a="1"/>
  <c r="I266"/>
  <c r="D201" a="1"/>
  <c r="D201"/>
  <c r="I200" a="1"/>
  <c r="I200"/>
  <c r="D184" a="1"/>
  <c r="D184"/>
  <c r="C226" a="1"/>
  <c r="C226"/>
  <c r="I219" a="1"/>
  <c r="I219"/>
  <c r="I204" a="1"/>
  <c r="I204"/>
  <c r="C182" a="1"/>
  <c r="C182"/>
  <c r="I225" a="1"/>
  <c r="I225"/>
  <c r="C243" a="1"/>
  <c r="C243"/>
  <c r="C245" a="1"/>
  <c r="C245"/>
  <c r="C266" a="1"/>
  <c r="C266"/>
  <c r="I185" a="1"/>
  <c r="I185"/>
  <c r="C184" a="1"/>
  <c r="C184"/>
  <c r="C205" a="1"/>
  <c r="C205"/>
  <c r="I183" a="1"/>
  <c r="I183"/>
  <c r="C198" a="1"/>
  <c r="C198"/>
  <c r="D225" a="1"/>
  <c r="D225"/>
  <c r="C183" a="1"/>
  <c r="C183"/>
  <c r="I187" a="1"/>
  <c r="I187"/>
  <c r="C225" a="1"/>
  <c r="C225"/>
  <c r="C262" a="1"/>
  <c r="C262"/>
  <c r="C202" a="1"/>
  <c r="C202"/>
  <c r="I245" a="1"/>
  <c r="I245"/>
  <c r="D200" a="1"/>
  <c r="D200"/>
  <c r="C219" a="1"/>
  <c r="C219"/>
  <c r="D183" a="1"/>
  <c r="D183"/>
  <c r="C187" a="1"/>
  <c r="C187"/>
  <c r="I243" a="1"/>
  <c r="I243"/>
  <c r="C181" a="1"/>
  <c r="C181"/>
  <c r="C185" a="1"/>
  <c r="C185"/>
  <c r="I184" a="1"/>
  <c r="I184"/>
  <c r="I226" a="1"/>
  <c r="I226"/>
  <c r="D219" a="1"/>
  <c r="D219"/>
  <c r="D198" a="1"/>
  <c r="D198"/>
  <c r="D187" a="1"/>
  <c r="D187"/>
  <c r="D243" a="1"/>
  <c r="D243"/>
  <c r="C199" a="1"/>
  <c r="C199"/>
  <c r="I202" a="1"/>
  <c r="I202"/>
  <c r="I259" a="1"/>
  <c r="I259"/>
  <c r="D206" a="1"/>
  <c r="D206"/>
  <c r="D181" a="1"/>
  <c r="D181"/>
  <c r="C204" a="1"/>
  <c r="C204"/>
  <c r="D265" a="1"/>
  <c r="D265"/>
  <c r="I298" a="1"/>
  <c r="I298"/>
  <c r="I201" a="1"/>
  <c r="I201"/>
  <c r="I198" a="1"/>
  <c r="I198"/>
  <c r="D199" a="1"/>
  <c r="D199"/>
  <c r="C238" a="1"/>
  <c r="C238"/>
  <c r="C206" a="1"/>
  <c r="C206"/>
  <c r="C265" a="1"/>
  <c r="C265"/>
  <c r="C264" a="1"/>
  <c r="C264"/>
  <c r="C298" a="1"/>
  <c r="C298"/>
  <c r="C222" a="1"/>
  <c r="C222"/>
  <c r="D223" a="1"/>
  <c r="D223"/>
  <c r="I300" a="1"/>
  <c r="I300"/>
  <c r="D205" a="1"/>
  <c r="D205"/>
  <c r="I223" a="1"/>
  <c r="I223"/>
  <c r="I205" a="1"/>
  <c r="I205"/>
  <c r="I246" a="1"/>
  <c r="I246"/>
  <c r="C180" a="1"/>
  <c r="C180"/>
  <c r="I182" a="1"/>
  <c r="I182"/>
  <c r="D204" a="1"/>
  <c r="D204"/>
  <c r="I238" a="1"/>
  <c r="I238"/>
  <c r="D266" a="1"/>
  <c r="D266"/>
  <c r="D202" a="1"/>
  <c r="D202"/>
  <c r="D262" a="1"/>
  <c r="D262"/>
  <c r="I267" a="1"/>
  <c r="I267"/>
  <c r="D259" a="1"/>
  <c r="D259"/>
  <c r="D246" a="1"/>
  <c r="D246"/>
  <c r="C303" a="1"/>
  <c r="C303"/>
  <c r="I199" a="1"/>
  <c r="I199"/>
  <c r="C223" a="1"/>
  <c r="C223"/>
  <c r="D222" a="1"/>
  <c r="D222"/>
  <c r="D267" a="1"/>
  <c r="D267"/>
  <c r="I262" a="1"/>
  <c r="I262"/>
  <c r="D264" a="1"/>
  <c r="D264"/>
  <c r="I206" a="1"/>
  <c r="I206"/>
  <c r="I222" a="1"/>
  <c r="I222"/>
  <c r="I181" a="1"/>
  <c r="I181"/>
  <c r="C267" a="1"/>
  <c r="C267"/>
  <c r="C201" a="1"/>
  <c r="C201"/>
  <c r="D238" a="1"/>
  <c r="D238"/>
  <c r="C259" a="1"/>
  <c r="C259"/>
  <c r="C246" a="1"/>
  <c r="C246"/>
  <c r="I265" a="1"/>
  <c r="I265"/>
  <c r="D180" a="1"/>
  <c r="D180"/>
  <c r="D300" a="1"/>
  <c r="D300"/>
  <c r="I180" a="1"/>
  <c r="I180"/>
  <c r="I264" a="1"/>
  <c r="I264"/>
  <c r="D298" a="1"/>
  <c r="D298"/>
  <c r="D182" a="1"/>
  <c r="D182"/>
  <c r="C247" a="1"/>
  <c r="C247"/>
  <c r="I247" a="1"/>
  <c r="I247"/>
  <c r="C302" a="1"/>
  <c r="C302"/>
  <c r="D247" a="1"/>
  <c r="D247"/>
  <c r="D186" a="1"/>
  <c r="D186"/>
  <c r="D178" a="1"/>
  <c r="D178"/>
  <c r="D220" a="1"/>
  <c r="D220"/>
  <c r="I303" a="1"/>
  <c r="I303"/>
  <c r="I207" a="1"/>
  <c r="I207"/>
  <c r="D302" a="1"/>
  <c r="D302"/>
  <c r="I258" a="1"/>
  <c r="I258"/>
  <c r="C263" a="1"/>
  <c r="C263"/>
  <c r="D260" a="1"/>
  <c r="D260"/>
  <c r="I227" a="1"/>
  <c r="I227"/>
  <c r="D221" a="1"/>
  <c r="D221"/>
  <c r="C244" a="1"/>
  <c r="C244"/>
  <c r="D241" a="1"/>
  <c r="D241"/>
  <c r="C242" a="1"/>
  <c r="C242"/>
  <c r="I203" a="1"/>
  <c r="I203"/>
  <c r="I239" a="1"/>
  <c r="I239"/>
  <c r="D301" a="1"/>
  <c r="D301"/>
  <c r="I307" a="1"/>
  <c r="I307"/>
  <c r="D179" a="1"/>
  <c r="D179"/>
  <c r="C306" a="1"/>
  <c r="C306"/>
  <c r="D305" a="1"/>
  <c r="D305"/>
  <c r="I304" a="1"/>
  <c r="I304"/>
  <c r="C186" a="1"/>
  <c r="C186"/>
  <c r="D218" a="1"/>
  <c r="D218"/>
  <c r="I220" a="1"/>
  <c r="I220"/>
  <c r="D303" a="1"/>
  <c r="D303"/>
  <c r="C258" a="1"/>
  <c r="C258"/>
  <c r="C261" a="1"/>
  <c r="C261"/>
  <c r="C227" a="1"/>
  <c r="C227"/>
  <c r="D244" a="1"/>
  <c r="D244"/>
  <c r="C241" a="1"/>
  <c r="C241"/>
  <c r="I240" a="1"/>
  <c r="I240"/>
  <c r="C203" a="1"/>
  <c r="C203"/>
  <c r="I178" a="1"/>
  <c r="I178"/>
  <c r="C218" a="1"/>
  <c r="C218"/>
  <c r="I218" a="1"/>
  <c r="I218"/>
  <c r="D207" a="1"/>
  <c r="D207"/>
  <c r="D258" a="1"/>
  <c r="D258"/>
  <c r="I263" a="1"/>
  <c r="I263"/>
  <c r="D261" a="1"/>
  <c r="D261"/>
  <c r="C260" a="1"/>
  <c r="C260"/>
  <c r="D227" a="1"/>
  <c r="D227"/>
  <c r="I221" a="1"/>
  <c r="I221"/>
  <c r="I244" a="1"/>
  <c r="I244"/>
  <c r="D242" a="1"/>
  <c r="D242"/>
  <c r="D240" a="1"/>
  <c r="D240"/>
  <c r="D239" a="1"/>
  <c r="D239"/>
  <c r="D224" a="1"/>
  <c r="D224"/>
  <c r="I301" a="1"/>
  <c r="I301"/>
  <c r="I179" a="1"/>
  <c r="I179"/>
  <c r="C300" a="1"/>
  <c r="C300"/>
  <c r="I186" a="1"/>
  <c r="I186"/>
  <c r="C178" a="1"/>
  <c r="C178"/>
  <c r="C220" a="1"/>
  <c r="C220"/>
  <c r="C207" a="1"/>
  <c r="C207"/>
  <c r="I302" a="1"/>
  <c r="I302"/>
  <c r="D263" a="1"/>
  <c r="D263"/>
  <c r="I261" a="1"/>
  <c r="I261"/>
  <c r="I260" a="1"/>
  <c r="I260"/>
  <c r="C221" a="1"/>
  <c r="C221"/>
  <c r="I241" a="1"/>
  <c r="I241"/>
  <c r="I242" a="1"/>
  <c r="I242"/>
  <c r="C240" a="1"/>
  <c r="C240"/>
  <c r="D203" a="1"/>
  <c r="D203"/>
  <c r="C239" a="1"/>
  <c r="C239"/>
  <c r="C224" a="1"/>
  <c r="C224"/>
  <c r="C307" a="1"/>
  <c r="C307"/>
  <c r="C179" a="1"/>
  <c r="C179"/>
  <c r="C301" a="1"/>
  <c r="C301"/>
  <c r="I299" a="1"/>
  <c r="I299"/>
  <c r="I306" a="1"/>
  <c r="I306"/>
  <c r="C304" a="1"/>
  <c r="C304"/>
  <c r="I290" a="1"/>
  <c r="I290"/>
  <c r="C194" a="1"/>
  <c r="C194"/>
  <c r="D255" a="1"/>
  <c r="D255"/>
  <c r="I168" a="1"/>
  <c r="I168"/>
  <c r="D271" a="1"/>
  <c r="D271"/>
  <c r="C289" a="1"/>
  <c r="C289"/>
  <c r="D309" a="1"/>
  <c r="D309"/>
  <c r="D169" a="1"/>
  <c r="D169"/>
  <c r="C189" a="1"/>
  <c r="C189"/>
  <c r="I291" a="1"/>
  <c r="I291"/>
  <c r="D237" a="1"/>
  <c r="D237"/>
  <c r="C192" a="1"/>
  <c r="C192"/>
  <c r="D299" a="1"/>
  <c r="D299"/>
  <c r="I305" a="1"/>
  <c r="I305"/>
  <c r="C290" a="1"/>
  <c r="C290"/>
  <c r="C255" a="1"/>
  <c r="C255"/>
  <c r="I257" a="1"/>
  <c r="I257"/>
  <c r="D168" a="1"/>
  <c r="D168"/>
  <c r="D289" a="1"/>
  <c r="D289"/>
  <c r="C309" a="1"/>
  <c r="C309"/>
  <c r="C169" a="1"/>
  <c r="C169"/>
  <c r="D189" a="1"/>
  <c r="D189"/>
  <c r="I310" a="1"/>
  <c r="I310"/>
  <c r="C291" a="1"/>
  <c r="C291"/>
  <c r="D231" a="1"/>
  <c r="D231"/>
  <c r="C285" a="1"/>
  <c r="C285"/>
  <c r="I192" a="1"/>
  <c r="I192"/>
  <c r="I272" a="1"/>
  <c r="I272"/>
  <c r="C295" a="1"/>
  <c r="C295"/>
  <c r="I224" a="1"/>
  <c r="I224"/>
  <c r="D307" a="1"/>
  <c r="D307"/>
  <c r="C299" a="1"/>
  <c r="C299"/>
  <c r="C305" a="1"/>
  <c r="C305"/>
  <c r="D290" a="1"/>
  <c r="D290"/>
  <c r="I194" a="1"/>
  <c r="I194"/>
  <c r="D257" a="1"/>
  <c r="D257"/>
  <c r="C271" a="1"/>
  <c r="C271"/>
  <c r="I289" a="1"/>
  <c r="I289"/>
  <c r="I309" a="1"/>
  <c r="I309"/>
  <c r="I169" a="1"/>
  <c r="I169"/>
  <c r="D310" a="1"/>
  <c r="D310"/>
  <c r="D291" a="1"/>
  <c r="D291"/>
  <c r="I231" a="1"/>
  <c r="I231"/>
  <c r="C237" a="1"/>
  <c r="C237"/>
  <c r="I285" a="1"/>
  <c r="I285"/>
  <c r="D272" a="1"/>
  <c r="D272"/>
  <c r="I295" a="1"/>
  <c r="I295"/>
  <c r="D306" a="1"/>
  <c r="D306"/>
  <c r="D304" a="1"/>
  <c r="D304"/>
  <c r="D194" a="1"/>
  <c r="D194"/>
  <c r="I255" a="1"/>
  <c r="I255"/>
  <c r="C257" a="1"/>
  <c r="C257"/>
  <c r="C168" a="1"/>
  <c r="C168"/>
  <c r="I271" a="1"/>
  <c r="I271"/>
  <c r="I189" a="1"/>
  <c r="I189"/>
  <c r="C310" a="1"/>
  <c r="C310"/>
  <c r="C231" a="1"/>
  <c r="C231"/>
  <c r="I237" a="1"/>
  <c r="I237"/>
  <c r="D285" a="1"/>
  <c r="D285"/>
  <c r="D192" a="1"/>
  <c r="D192"/>
  <c r="C287" a="1"/>
  <c r="C287"/>
  <c r="D274" a="1"/>
  <c r="D274"/>
  <c r="C197" a="1"/>
  <c r="C197"/>
  <c r="D297" a="1"/>
  <c r="D297"/>
  <c r="I173" a="1"/>
  <c r="I173"/>
  <c r="C270" a="1"/>
  <c r="C270"/>
  <c r="D236" a="1"/>
  <c r="D236"/>
  <c r="D251" a="1"/>
  <c r="D251"/>
  <c r="C293" a="1"/>
  <c r="C293"/>
  <c r="C296" a="1"/>
  <c r="C296"/>
  <c r="I248" a="1"/>
  <c r="I248"/>
  <c r="D273" a="1"/>
  <c r="D273"/>
  <c r="I249" a="1"/>
  <c r="I249"/>
  <c r="C234" a="1"/>
  <c r="C234"/>
  <c r="C177" a="1"/>
  <c r="C177"/>
  <c r="D276" a="1"/>
  <c r="D276"/>
  <c r="C272" a="1"/>
  <c r="C272"/>
  <c r="D295" a="1"/>
  <c r="D295"/>
  <c r="C171" a="1"/>
  <c r="C171"/>
  <c r="C274" a="1"/>
  <c r="C274"/>
  <c r="D197" a="1"/>
  <c r="D197"/>
  <c r="C297" a="1"/>
  <c r="C297"/>
  <c r="C315" a="1"/>
  <c r="C315"/>
  <c r="I230" a="1"/>
  <c r="I230"/>
  <c r="D173" a="1"/>
  <c r="D173"/>
  <c r="D270" a="1"/>
  <c r="D270"/>
  <c r="I236" a="1"/>
  <c r="I236"/>
  <c r="I251" a="1"/>
  <c r="I251"/>
  <c r="I293" a="1"/>
  <c r="I293"/>
  <c r="I296" a="1"/>
  <c r="I296"/>
  <c r="D233" a="1"/>
  <c r="D233"/>
  <c r="I283" a="1"/>
  <c r="I283"/>
  <c r="D250" a="1"/>
  <c r="D250"/>
  <c r="D249" a="1"/>
  <c r="D249"/>
  <c r="D177" a="1"/>
  <c r="D177"/>
  <c r="C276" a="1"/>
  <c r="C276"/>
  <c r="I287" a="1"/>
  <c r="I287"/>
  <c r="D171" a="1"/>
  <c r="D171"/>
  <c r="I274" a="1"/>
  <c r="I274"/>
  <c r="D315" a="1"/>
  <c r="D315"/>
  <c r="C230" a="1"/>
  <c r="C230"/>
  <c r="C173" a="1"/>
  <c r="C173"/>
  <c r="C251" a="1"/>
  <c r="C251"/>
  <c r="D293" a="1"/>
  <c r="D293"/>
  <c r="D248" a="1"/>
  <c r="D248"/>
  <c r="C233" a="1"/>
  <c r="C233"/>
  <c r="C283" a="1"/>
  <c r="C283"/>
  <c r="I273" a="1"/>
  <c r="I273"/>
  <c r="C250" a="1"/>
  <c r="C250"/>
  <c r="C249" a="1"/>
  <c r="C249"/>
  <c r="D234" a="1"/>
  <c r="D234"/>
  <c r="I177" a="1"/>
  <c r="I177"/>
  <c r="C193" a="1"/>
  <c r="C193"/>
  <c r="D287" a="1"/>
  <c r="D287"/>
  <c r="I171" a="1"/>
  <c r="I171"/>
  <c r="I197" a="1"/>
  <c r="I197"/>
  <c r="I297" a="1"/>
  <c r="I297"/>
  <c r="I315" a="1"/>
  <c r="I315"/>
  <c r="D230" a="1"/>
  <c r="D230"/>
  <c r="I270" a="1"/>
  <c r="I270"/>
  <c r="C236" a="1"/>
  <c r="C236"/>
  <c r="D296" a="1"/>
  <c r="D296"/>
  <c r="C248" a="1"/>
  <c r="C248"/>
  <c r="I233" a="1"/>
  <c r="I233"/>
  <c r="D283" a="1"/>
  <c r="D283"/>
  <c r="C273" a="1"/>
  <c r="C273"/>
  <c r="I250" a="1"/>
  <c r="I250"/>
  <c r="I234" a="1"/>
  <c r="I234"/>
  <c r="I276" a="1"/>
  <c r="I276"/>
  <c r="D254" a="1"/>
  <c r="D254"/>
  <c r="C313" a="1"/>
  <c r="C313"/>
  <c r="I170" a="1"/>
  <c r="I170"/>
  <c r="D172" a="1"/>
  <c r="D172"/>
  <c r="I311" a="1"/>
  <c r="I311"/>
  <c r="C232" a="1"/>
  <c r="C232"/>
  <c r="I286" a="1"/>
  <c r="I286"/>
  <c r="D280" a="1"/>
  <c r="D280"/>
  <c r="C269" a="1"/>
  <c r="C269"/>
  <c r="D317" a="1"/>
  <c r="D317"/>
  <c r="C316" a="1"/>
  <c r="C316"/>
  <c r="I277" a="1"/>
  <c r="I277"/>
  <c r="C275" a="1"/>
  <c r="C275"/>
  <c r="D312" a="1"/>
  <c r="D312"/>
  <c r="I281" a="1"/>
  <c r="I281"/>
  <c r="I252" a="1"/>
  <c r="I252"/>
  <c r="I278" a="1"/>
  <c r="I278"/>
  <c r="C254" a="1"/>
  <c r="C254"/>
  <c r="D170" a="1"/>
  <c r="D170"/>
  <c r="C172" a="1"/>
  <c r="C172"/>
  <c r="D311" a="1"/>
  <c r="D311"/>
  <c r="D229" a="1"/>
  <c r="D229"/>
  <c r="I232" a="1"/>
  <c r="I232"/>
  <c r="D286" a="1"/>
  <c r="D286"/>
  <c r="C280" a="1"/>
  <c r="C280"/>
  <c r="I269" a="1"/>
  <c r="I269"/>
  <c r="C317" a="1"/>
  <c r="C317"/>
  <c r="I316" a="1"/>
  <c r="I316"/>
  <c r="I174" a="1"/>
  <c r="I174"/>
  <c r="C277" a="1"/>
  <c r="C277"/>
  <c r="D275" a="1"/>
  <c r="D275"/>
  <c r="I193" a="1"/>
  <c r="I193"/>
  <c r="C281" a="1"/>
  <c r="C281"/>
  <c r="C252" a="1"/>
  <c r="C252"/>
  <c r="D278" a="1"/>
  <c r="D278"/>
  <c r="I313" a="1"/>
  <c r="I313"/>
  <c r="C170" a="1"/>
  <c r="C170"/>
  <c r="C311" a="1"/>
  <c r="C311"/>
  <c r="I229" a="1"/>
  <c r="I229"/>
  <c r="D232" a="1"/>
  <c r="D232"/>
  <c r="C286" a="1"/>
  <c r="C286"/>
  <c r="D174" a="1"/>
  <c r="D174"/>
  <c r="D277" a="1"/>
  <c r="D277"/>
  <c r="C312" a="1"/>
  <c r="C312"/>
  <c r="D193" a="1"/>
  <c r="D193"/>
  <c r="D281" a="1"/>
  <c r="D281"/>
  <c r="D252" a="1"/>
  <c r="D252"/>
  <c r="C278" a="1"/>
  <c r="C278"/>
  <c r="I254" a="1"/>
  <c r="I254"/>
  <c r="D313" a="1"/>
  <c r="D313"/>
  <c r="I172" a="1"/>
  <c r="I172"/>
  <c r="C229" a="1"/>
  <c r="C229"/>
  <c r="I280" a="1"/>
  <c r="I280"/>
  <c r="D269" a="1"/>
  <c r="D269"/>
  <c r="I317" a="1"/>
  <c r="I317"/>
  <c r="D316" a="1"/>
  <c r="D316"/>
  <c r="C174" a="1"/>
  <c r="C174"/>
  <c r="I275" a="1"/>
  <c r="I275"/>
  <c r="I312" a="1"/>
  <c r="I312"/>
  <c r="C284" a="1"/>
  <c r="C284"/>
  <c r="C175" a="1"/>
  <c r="C175"/>
  <c r="D288" a="1"/>
  <c r="D288"/>
  <c r="I292" a="1"/>
  <c r="I292"/>
  <c r="D228" a="1"/>
  <c r="D228"/>
  <c r="D176" a="1"/>
  <c r="D176"/>
  <c r="D314" a="1"/>
  <c r="D314"/>
  <c r="D235" a="1"/>
  <c r="D235"/>
  <c r="C190" a="1"/>
  <c r="C190"/>
  <c r="D294" a="1"/>
  <c r="D294"/>
  <c r="I256" a="1"/>
  <c r="I256"/>
  <c r="D196" a="1"/>
  <c r="D196"/>
  <c r="I288" a="1"/>
  <c r="I288"/>
  <c r="D292" a="1"/>
  <c r="D292"/>
  <c r="C314" a="1"/>
  <c r="C314"/>
  <c r="D191" a="1"/>
  <c r="D191"/>
  <c r="C308" a="1"/>
  <c r="C308"/>
  <c r="D188" a="1"/>
  <c r="D188"/>
  <c r="C294" a="1"/>
  <c r="C294"/>
  <c r="D253" a="1"/>
  <c r="D253"/>
  <c r="I284" a="1"/>
  <c r="I284"/>
  <c r="I175" a="1"/>
  <c r="I175"/>
  <c r="C196" a="1"/>
  <c r="C196"/>
  <c r="C292" a="1"/>
  <c r="C292"/>
  <c r="I228" a="1"/>
  <c r="I228"/>
  <c r="C176" a="1"/>
  <c r="C176"/>
  <c r="I314" a="1"/>
  <c r="I314"/>
  <c r="I235" a="1"/>
  <c r="I235"/>
  <c r="I190" a="1"/>
  <c r="I190"/>
  <c r="C191" a="1"/>
  <c r="C191"/>
  <c r="I308" a="1"/>
  <c r="I308"/>
  <c r="I188" a="1"/>
  <c r="I188"/>
  <c r="D256" a="1"/>
  <c r="D256"/>
  <c r="I253" a="1"/>
  <c r="I253"/>
  <c r="D284" a="1"/>
  <c r="D284"/>
  <c r="D175" a="1"/>
  <c r="D175"/>
  <c r="I196" a="1"/>
  <c r="I196"/>
  <c r="C288" a="1"/>
  <c r="C288"/>
  <c r="C228" a="1"/>
  <c r="C228"/>
  <c r="I176" a="1"/>
  <c r="I176"/>
  <c r="C235" a="1"/>
  <c r="C235"/>
  <c r="D190" a="1"/>
  <c r="D190"/>
  <c r="I191" a="1"/>
  <c r="I191"/>
  <c r="D308" a="1"/>
  <c r="D308"/>
  <c r="C188" a="1"/>
  <c r="C188"/>
  <c r="I294" a="1"/>
  <c r="I294"/>
  <c r="C256" a="1"/>
  <c r="C256"/>
  <c r="C253" a="1"/>
  <c r="C253"/>
  <c r="D282" a="1"/>
  <c r="D282"/>
  <c r="C279" a="1"/>
  <c r="C279"/>
  <c r="D268" a="1"/>
  <c r="D268"/>
  <c r="D195" a="1"/>
  <c r="D195"/>
  <c r="I282" a="1"/>
  <c r="I282"/>
  <c r="I279" a="1"/>
  <c r="I279"/>
  <c r="C268" a="1"/>
  <c r="C268"/>
  <c r="C282" a="1"/>
  <c r="C282"/>
  <c r="I195" a="1"/>
  <c r="I195"/>
  <c r="D279" a="1"/>
  <c r="D279"/>
  <c r="I268" a="1"/>
  <c r="I268"/>
  <c r="C195" a="1"/>
  <c r="C195"/>
  <c r="D208" a="1"/>
  <c r="D208"/>
  <c r="AC371" a="1"/>
  <c r="AC371"/>
  <c r="C533" a="1"/>
  <c r="C533"/>
  <c r="D409" a="1"/>
  <c r="D409"/>
  <c r="C410" a="1"/>
  <c r="C410"/>
  <c r="D532" a="1"/>
  <c r="D532"/>
  <c r="C476" a="1"/>
  <c r="C476"/>
  <c r="D510" a="1"/>
  <c r="D510"/>
  <c r="C414" a="1"/>
  <c r="C414"/>
  <c r="C373" a="1"/>
  <c r="C373"/>
  <c r="C536" a="1"/>
  <c r="C536"/>
  <c r="C370" a="1"/>
  <c r="C370"/>
  <c r="D531" a="1"/>
  <c r="D531"/>
  <c r="C371" a="1"/>
  <c r="C371"/>
  <c r="AC528" a="1"/>
  <c r="AC528"/>
  <c r="AC375" a="1"/>
  <c r="AC375"/>
  <c r="AC369" a="1"/>
  <c r="AC369"/>
  <c r="C376" a="1"/>
  <c r="C376"/>
  <c r="C510" a="1"/>
  <c r="C510"/>
  <c r="D373" a="1"/>
  <c r="D373"/>
  <c r="D527" a="1"/>
  <c r="D527"/>
  <c r="D371" a="1"/>
  <c r="D371"/>
  <c r="AC533" a="1"/>
  <c r="AC533"/>
  <c r="AC409" a="1"/>
  <c r="AC409"/>
  <c r="C528" a="1"/>
  <c r="C528"/>
  <c r="C375" a="1"/>
  <c r="C375"/>
  <c r="AC410" a="1"/>
  <c r="AC410"/>
  <c r="AC532" a="1"/>
  <c r="AC532"/>
  <c r="AC476" a="1"/>
  <c r="AC476"/>
  <c r="AC414" a="1"/>
  <c r="AC414"/>
  <c r="C593" a="1"/>
  <c r="C593"/>
  <c r="AC536" a="1"/>
  <c r="AC536"/>
  <c r="D428" a="1"/>
  <c r="D428"/>
  <c r="AC370" a="1"/>
  <c r="AC370"/>
  <c r="AC468" a="1"/>
  <c r="AC468"/>
  <c r="D534" a="1"/>
  <c r="D534"/>
  <c r="D533" a="1"/>
  <c r="D533"/>
  <c r="C409" a="1"/>
  <c r="C409"/>
  <c r="D528" a="1"/>
  <c r="D528"/>
  <c r="D375" a="1"/>
  <c r="D375"/>
  <c r="D410" a="1"/>
  <c r="D410"/>
  <c r="C532" a="1"/>
  <c r="C532"/>
  <c r="D476" a="1"/>
  <c r="D476"/>
  <c r="AC507" a="1"/>
  <c r="AC507"/>
  <c r="AC510" a="1"/>
  <c r="AC510"/>
  <c r="D414" a="1"/>
  <c r="D414"/>
  <c r="AC373" a="1"/>
  <c r="AC373"/>
  <c r="D536" a="1"/>
  <c r="D536"/>
  <c r="D370" a="1"/>
  <c r="D370"/>
  <c r="AC592" a="1"/>
  <c r="AC592"/>
  <c r="C416" a="1"/>
  <c r="C416"/>
  <c r="C508" a="1"/>
  <c r="C508"/>
  <c r="D516" a="1"/>
  <c r="D516"/>
  <c r="AC427" a="1"/>
  <c r="AC427"/>
  <c r="D369" a="1"/>
  <c r="D369"/>
  <c r="C507" a="1"/>
  <c r="C507"/>
  <c r="AC429" a="1"/>
  <c r="AC429"/>
  <c r="AC593" a="1"/>
  <c r="AC593"/>
  <c r="AC368" a="1"/>
  <c r="AC368"/>
  <c r="C408" a="1"/>
  <c r="C408"/>
  <c r="AC436" a="1"/>
  <c r="AC436"/>
  <c r="D592" a="1"/>
  <c r="D592"/>
  <c r="C428" a="1"/>
  <c r="C428"/>
  <c r="C427" a="1"/>
  <c r="C427"/>
  <c r="D589" a="1"/>
  <c r="D589"/>
  <c r="D352" a="1"/>
  <c r="D352"/>
  <c r="AC416" a="1"/>
  <c r="AC416"/>
  <c r="D474" a="1"/>
  <c r="D474"/>
  <c r="D431" a="1"/>
  <c r="D431"/>
  <c r="C515" a="1"/>
  <c r="C515"/>
  <c r="AC513" a="1"/>
  <c r="AC513"/>
  <c r="D535" a="1"/>
  <c r="D535"/>
  <c r="D475" a="1"/>
  <c r="D475"/>
  <c r="AC348" a="1"/>
  <c r="AC348"/>
  <c r="AC349" a="1"/>
  <c r="AC349"/>
  <c r="D413" a="1"/>
  <c r="D413"/>
  <c r="AC527" a="1"/>
  <c r="AC527"/>
  <c r="AC470" a="1"/>
  <c r="AC470"/>
  <c r="D349" a="1"/>
  <c r="D349"/>
  <c r="C475" a="1"/>
  <c r="C475"/>
  <c r="AC535" a="1"/>
  <c r="AC535"/>
  <c r="AC374" a="1"/>
  <c r="AC374"/>
  <c r="D376" a="1"/>
  <c r="D376"/>
  <c r="AC428" a="1"/>
  <c r="AC428"/>
  <c r="AC515" a="1"/>
  <c r="AC515"/>
  <c r="AC415" a="1"/>
  <c r="AC415"/>
  <c r="C368" a="1"/>
  <c r="C368"/>
  <c r="AC408" a="1"/>
  <c r="AC408"/>
  <c r="D415" a="1"/>
  <c r="D415"/>
  <c r="C474" a="1"/>
  <c r="C474"/>
  <c r="C415" a="1"/>
  <c r="C415"/>
  <c r="C413" a="1"/>
  <c r="C413"/>
  <c r="AC534" a="1"/>
  <c r="AC534"/>
  <c r="AC516" a="1"/>
  <c r="AC516"/>
  <c r="C367" a="1"/>
  <c r="C367"/>
  <c r="AC352" a="1"/>
  <c r="AC352"/>
  <c r="AC413" a="1"/>
  <c r="AC413"/>
  <c r="D515" a="1"/>
  <c r="D515"/>
  <c r="D468" a="1"/>
  <c r="D468"/>
  <c r="C516" a="1"/>
  <c r="C516"/>
  <c r="C527" a="1"/>
  <c r="C527"/>
  <c r="D356" a="1"/>
  <c r="D356"/>
  <c r="C535" a="1"/>
  <c r="C535"/>
  <c r="AC475" a="1"/>
  <c r="AC475"/>
  <c r="C470" a="1"/>
  <c r="C470"/>
  <c r="D509" a="1"/>
  <c r="D509"/>
  <c r="C534" a="1"/>
  <c r="C534"/>
  <c r="D513" a="1"/>
  <c r="D513"/>
  <c r="AC508" a="1"/>
  <c r="AC508"/>
  <c r="C468" a="1"/>
  <c r="C468"/>
  <c r="D407" a="1"/>
  <c r="D407"/>
  <c r="C530" a="1"/>
  <c r="C530"/>
  <c r="D367" a="1"/>
  <c r="D367"/>
  <c r="C431" a="1"/>
  <c r="C431"/>
  <c r="D436" a="1"/>
  <c r="D436"/>
  <c r="C436" a="1"/>
  <c r="C436"/>
  <c r="AC376" a="1"/>
  <c r="AC376"/>
  <c r="D411" a="1"/>
  <c r="D411"/>
  <c r="C369" a="1"/>
  <c r="C369"/>
  <c r="AC589" a="1"/>
  <c r="AC589"/>
  <c r="C407" a="1"/>
  <c r="C407"/>
  <c r="D429" a="1"/>
  <c r="D429"/>
  <c r="D348" a="1"/>
  <c r="D348"/>
  <c r="AC407" a="1"/>
  <c r="AC407"/>
  <c r="C531" a="1"/>
  <c r="C531"/>
  <c r="C349" a="1"/>
  <c r="C349"/>
  <c r="C432" a="1"/>
  <c r="C432"/>
  <c r="C372" a="1"/>
  <c r="C372"/>
  <c r="AC411" a="1"/>
  <c r="AC411"/>
  <c r="C592" a="1"/>
  <c r="C592"/>
  <c r="D416" a="1"/>
  <c r="D416"/>
  <c r="AC529" a="1"/>
  <c r="AC529"/>
  <c r="AC531" a="1"/>
  <c r="AC531"/>
  <c r="C356" a="1"/>
  <c r="C356"/>
  <c r="AC431" a="1"/>
  <c r="AC431"/>
  <c r="D368" a="1"/>
  <c r="D368"/>
  <c r="D508" a="1"/>
  <c r="D508"/>
  <c r="D427" a="1"/>
  <c r="D427"/>
  <c r="C411" a="1"/>
  <c r="C411"/>
  <c r="C589" a="1"/>
  <c r="C589"/>
  <c r="C352" a="1"/>
  <c r="C352"/>
  <c r="C433" a="1"/>
  <c r="C433"/>
  <c r="AC367" a="1"/>
  <c r="AC367"/>
  <c r="D408" a="1"/>
  <c r="D408"/>
  <c r="AC356" a="1"/>
  <c r="AC356"/>
  <c r="C429" a="1"/>
  <c r="C429"/>
  <c r="C348" a="1"/>
  <c r="C348"/>
  <c r="C529" a="1"/>
  <c r="C529"/>
  <c r="C513" a="1"/>
  <c r="C513"/>
  <c r="D593" a="1"/>
  <c r="D593"/>
  <c r="AC372" a="1"/>
  <c r="AC372"/>
  <c r="C587" a="1"/>
  <c r="C587"/>
  <c r="AC512" a="1"/>
  <c r="AC512"/>
  <c r="C412" a="1"/>
  <c r="C412"/>
  <c r="C374" a="1"/>
  <c r="C374"/>
  <c r="D374" a="1"/>
  <c r="D374"/>
  <c r="AC511" a="1"/>
  <c r="AC511"/>
  <c r="AC530" a="1"/>
  <c r="AC530"/>
  <c r="D412" a="1"/>
  <c r="D412"/>
  <c r="D470" a="1"/>
  <c r="D470"/>
  <c r="D529" a="1"/>
  <c r="D529"/>
  <c r="C511" a="1"/>
  <c r="C511"/>
  <c r="AC432" a="1"/>
  <c r="AC432"/>
  <c r="D530" a="1"/>
  <c r="D530"/>
  <c r="D587" a="1"/>
  <c r="D587"/>
  <c r="D512" a="1"/>
  <c r="D512"/>
  <c r="D432" a="1"/>
  <c r="D432"/>
  <c r="D507" a="1"/>
  <c r="D507"/>
  <c r="D511" a="1"/>
  <c r="D511"/>
  <c r="D372" a="1"/>
  <c r="D372"/>
  <c r="AC587" a="1"/>
  <c r="AC587"/>
  <c r="C512" a="1"/>
  <c r="C512"/>
  <c r="AC412" a="1"/>
  <c r="AC412"/>
  <c r="C353" a="1"/>
  <c r="C353"/>
  <c r="C434" a="1"/>
  <c r="C434"/>
  <c r="D514" a="1"/>
  <c r="D514"/>
  <c r="C347" a="1"/>
  <c r="C347"/>
  <c r="AC434" a="1"/>
  <c r="AC434"/>
  <c r="D353" a="1"/>
  <c r="D353"/>
  <c r="D596" a="1"/>
  <c r="D596"/>
  <c r="D435" a="1"/>
  <c r="D435"/>
  <c r="AC471" a="1"/>
  <c r="AC471"/>
  <c r="AC467" a="1"/>
  <c r="AC467"/>
  <c r="D469" a="1"/>
  <c r="D469"/>
  <c r="D347" a="1"/>
  <c r="D347"/>
  <c r="AC353" a="1"/>
  <c r="AC353"/>
  <c r="C430" a="1"/>
  <c r="C430"/>
  <c r="C472" a="1"/>
  <c r="C472"/>
  <c r="AC435" a="1"/>
  <c r="AC435"/>
  <c r="D471" a="1"/>
  <c r="D471"/>
  <c r="AC433" a="1"/>
  <c r="AC433"/>
  <c r="AC474" a="1"/>
  <c r="AC474"/>
  <c r="C509" a="1"/>
  <c r="C509"/>
  <c r="D433" a="1"/>
  <c r="D433"/>
  <c r="AC596" a="1"/>
  <c r="AC596"/>
  <c r="AC430" a="1"/>
  <c r="AC430"/>
  <c r="D472" a="1"/>
  <c r="D472"/>
  <c r="C467" a="1"/>
  <c r="C467"/>
  <c r="AC509" a="1"/>
  <c r="AC509"/>
  <c r="C514" a="1"/>
  <c r="C514"/>
  <c r="AC514" a="1"/>
  <c r="AC514"/>
  <c r="AC347" a="1"/>
  <c r="AC347"/>
  <c r="D434" a="1"/>
  <c r="D434"/>
  <c r="C596" a="1"/>
  <c r="C596"/>
  <c r="D430" a="1"/>
  <c r="D430"/>
  <c r="AC472" a="1"/>
  <c r="AC472"/>
  <c r="C435" a="1"/>
  <c r="C435"/>
  <c r="C471" a="1"/>
  <c r="C471"/>
  <c r="D467" a="1"/>
  <c r="D467"/>
  <c r="C473" a="1"/>
  <c r="C473"/>
  <c r="C591" a="1"/>
  <c r="C591"/>
  <c r="C595" a="1"/>
  <c r="C595"/>
  <c r="C354" a="1"/>
  <c r="C354"/>
  <c r="AC590" a="1"/>
  <c r="AC590"/>
  <c r="C445" a="1"/>
  <c r="C445"/>
  <c r="D406" a="1"/>
  <c r="D406"/>
  <c r="C489" a="1"/>
  <c r="C489"/>
  <c r="C385" a="1"/>
  <c r="C385"/>
  <c r="C437" a="1"/>
  <c r="C437"/>
  <c r="C477" a="1"/>
  <c r="C477"/>
  <c r="C488" a="1"/>
  <c r="C488"/>
  <c r="D422" a="1"/>
  <c r="D422"/>
  <c r="C405" a="1"/>
  <c r="C405"/>
  <c r="D357" a="1"/>
  <c r="D357"/>
  <c r="AC556" a="1"/>
  <c r="AC556"/>
  <c r="D379" a="1"/>
  <c r="D379"/>
  <c r="AC443" a="1"/>
  <c r="AC443"/>
  <c r="C438" a="1"/>
  <c r="C438"/>
  <c r="D490" a="1"/>
  <c r="D490"/>
  <c r="AC497" a="1"/>
  <c r="AC497"/>
  <c r="C522" a="1"/>
  <c r="C522"/>
  <c r="AC506" a="1"/>
  <c r="AC506"/>
  <c r="AC550" a="1"/>
  <c r="AC550"/>
  <c r="AC402" a="1"/>
  <c r="AC402"/>
  <c r="C574" a="1"/>
  <c r="C574"/>
  <c r="D588" a="1"/>
  <c r="D588"/>
  <c r="AC350" a="1"/>
  <c r="AC350"/>
  <c r="AC594" a="1"/>
  <c r="AC594"/>
  <c r="D591" a="1"/>
  <c r="D591"/>
  <c r="D595" a="1"/>
  <c r="D595"/>
  <c r="C355" a="1"/>
  <c r="C355"/>
  <c r="AC351" a="1"/>
  <c r="AC351"/>
  <c r="D590" a="1"/>
  <c r="D590"/>
  <c r="C478" a="1"/>
  <c r="C478"/>
  <c r="C406" a="1"/>
  <c r="C406"/>
  <c r="D489" a="1"/>
  <c r="D489"/>
  <c r="AC437" a="1"/>
  <c r="AC437"/>
  <c r="C418" a="1"/>
  <c r="C418"/>
  <c r="AC543" a="1"/>
  <c r="AC543"/>
  <c r="AC545" a="1"/>
  <c r="AC545"/>
  <c r="AC446" a="1"/>
  <c r="AC446"/>
  <c r="C422" a="1"/>
  <c r="C422"/>
  <c r="D405" a="1"/>
  <c r="D405"/>
  <c r="C443" a="1"/>
  <c r="C443"/>
  <c r="AC490" a="1"/>
  <c r="AC490"/>
  <c r="C497" a="1"/>
  <c r="C497"/>
  <c r="C506" a="1"/>
  <c r="C506"/>
  <c r="D550" a="1"/>
  <c r="D550"/>
  <c r="D402" a="1"/>
  <c r="D402"/>
  <c r="AC588" a="1"/>
  <c r="AC588"/>
  <c r="C469" a="1"/>
  <c r="C469"/>
  <c r="AC473" a="1"/>
  <c r="AC473"/>
  <c r="D350" a="1"/>
  <c r="D350"/>
  <c r="C594" a="1"/>
  <c r="C594"/>
  <c r="AC591" a="1"/>
  <c r="AC591"/>
  <c r="AC354" a="1"/>
  <c r="AC354"/>
  <c r="AC355" a="1"/>
  <c r="AC355"/>
  <c r="C351" a="1"/>
  <c r="C351"/>
  <c r="C590" a="1"/>
  <c r="C590"/>
  <c r="AC445" a="1"/>
  <c r="AC445"/>
  <c r="AC478" a="1"/>
  <c r="AC478"/>
  <c r="AC385" a="1"/>
  <c r="AC385"/>
  <c r="D437" a="1"/>
  <c r="D437"/>
  <c r="AC477" a="1"/>
  <c r="AC477"/>
  <c r="AC418" a="1"/>
  <c r="AC418"/>
  <c r="D488" a="1"/>
  <c r="D488"/>
  <c r="C543" a="1"/>
  <c r="C543"/>
  <c r="D545" a="1"/>
  <c r="D545"/>
  <c r="D446" a="1"/>
  <c r="D446"/>
  <c r="AC357" a="1"/>
  <c r="AC357"/>
  <c r="C556" a="1"/>
  <c r="C556"/>
  <c r="AC379" a="1"/>
  <c r="AC379"/>
  <c r="AC438" a="1"/>
  <c r="AC438"/>
  <c r="C490" a="1"/>
  <c r="C490"/>
  <c r="D497" a="1"/>
  <c r="D497"/>
  <c r="D522" a="1"/>
  <c r="D522"/>
  <c r="C550" a="1"/>
  <c r="C550"/>
  <c r="AC574" a="1"/>
  <c r="AC574"/>
  <c r="D440" a="1"/>
  <c r="D440"/>
  <c r="C358" a="1"/>
  <c r="C358"/>
  <c r="C588" a="1"/>
  <c r="C588"/>
  <c r="AC469" a="1"/>
  <c r="AC469"/>
  <c r="D473" a="1"/>
  <c r="D473"/>
  <c r="C350" a="1"/>
  <c r="C350"/>
  <c r="D594" a="1"/>
  <c r="D594"/>
  <c r="AC595" a="1"/>
  <c r="AC595"/>
  <c r="D354" a="1"/>
  <c r="D354"/>
  <c r="D355" a="1"/>
  <c r="D355"/>
  <c r="D351" a="1"/>
  <c r="D351"/>
  <c r="D445" a="1"/>
  <c r="D445"/>
  <c r="D478" a="1"/>
  <c r="D478"/>
  <c r="AC406" a="1"/>
  <c r="AC406"/>
  <c r="AC489" a="1"/>
  <c r="AC489"/>
  <c r="D385" a="1"/>
  <c r="D385"/>
  <c r="D477" a="1"/>
  <c r="D477"/>
  <c r="D418" a="1"/>
  <c r="D418"/>
  <c r="AC488" a="1"/>
  <c r="AC488"/>
  <c r="D543" a="1"/>
  <c r="D543"/>
  <c r="C545" a="1"/>
  <c r="C545"/>
  <c r="C446" a="1"/>
  <c r="C446"/>
  <c r="AC422" a="1"/>
  <c r="AC422"/>
  <c r="AC405" a="1"/>
  <c r="AC405"/>
  <c r="C357" a="1"/>
  <c r="C357"/>
  <c r="D556" a="1"/>
  <c r="D556"/>
  <c r="C379" a="1"/>
  <c r="C379"/>
  <c r="D443" a="1"/>
  <c r="D443"/>
  <c r="D438" a="1"/>
  <c r="D438"/>
  <c r="AC522" a="1"/>
  <c r="AC522"/>
  <c r="D506" a="1"/>
  <c r="D506"/>
  <c r="D574" a="1"/>
  <c r="D574"/>
  <c r="AC586" a="1"/>
  <c r="AC586"/>
  <c r="D358" a="1"/>
  <c r="D358"/>
  <c r="AC581" a="1"/>
  <c r="AC581"/>
  <c r="AC566" a="1"/>
  <c r="AC566"/>
  <c r="C557" a="1"/>
  <c r="C557"/>
  <c r="C554" a="1"/>
  <c r="C554"/>
  <c r="AC578" a="1"/>
  <c r="AC578"/>
  <c r="C560" a="1"/>
  <c r="C560"/>
  <c r="C562" a="1"/>
  <c r="C562"/>
  <c r="D397" a="1"/>
  <c r="D397"/>
  <c r="C361" a="1"/>
  <c r="C361"/>
  <c r="D567" a="1"/>
  <c r="D567"/>
  <c r="D563" a="1"/>
  <c r="D563"/>
  <c r="C501" a="1"/>
  <c r="C501"/>
  <c r="C519" a="1"/>
  <c r="C519"/>
  <c r="D551" a="1"/>
  <c r="D551"/>
  <c r="C553" a="1"/>
  <c r="C553"/>
  <c r="C442" a="1"/>
  <c r="C442"/>
  <c r="C486" a="1"/>
  <c r="C486"/>
  <c r="C585" a="1"/>
  <c r="C585"/>
  <c r="D503" a="1"/>
  <c r="D503"/>
  <c r="C498" a="1"/>
  <c r="C498"/>
  <c r="D521" a="1"/>
  <c r="D521"/>
  <c r="AC363" a="1"/>
  <c r="AC363"/>
  <c r="D580" a="1"/>
  <c r="D580"/>
  <c r="C586" a="1"/>
  <c r="C586"/>
  <c r="C549" a="1"/>
  <c r="C549"/>
  <c r="AC582" a="1"/>
  <c r="AC582"/>
  <c r="D581" a="1"/>
  <c r="D581"/>
  <c r="D566" a="1"/>
  <c r="D566"/>
  <c r="D557" a="1"/>
  <c r="D557"/>
  <c r="D571" a="1"/>
  <c r="D571"/>
  <c r="C377" a="1"/>
  <c r="C377"/>
  <c r="D578" a="1"/>
  <c r="D578"/>
  <c r="AC560" a="1"/>
  <c r="AC560"/>
  <c r="C397" a="1"/>
  <c r="C397"/>
  <c r="C496" a="1"/>
  <c r="C496"/>
  <c r="AC541" a="1"/>
  <c r="AC541"/>
  <c r="AC563" a="1"/>
  <c r="AC563"/>
  <c r="AC501" a="1"/>
  <c r="AC501"/>
  <c r="AC525" a="1"/>
  <c r="AC525"/>
  <c r="C551" a="1"/>
  <c r="C551"/>
  <c r="D553" a="1"/>
  <c r="D553"/>
  <c r="AC503" a="1"/>
  <c r="AC503"/>
  <c r="AC521" a="1"/>
  <c r="AC521"/>
  <c r="D363" a="1"/>
  <c r="D363"/>
  <c r="D570" a="1"/>
  <c r="D570"/>
  <c r="AC580" a="1"/>
  <c r="AC580"/>
  <c r="C402" a="1"/>
  <c r="C402"/>
  <c r="AC440" a="1"/>
  <c r="AC440"/>
  <c r="AC549" a="1"/>
  <c r="AC549"/>
  <c r="D582" a="1"/>
  <c r="D582"/>
  <c r="C581" a="1"/>
  <c r="C581"/>
  <c r="C566" a="1"/>
  <c r="C566"/>
  <c r="AC571" a="1"/>
  <c r="AC571"/>
  <c r="D554" a="1"/>
  <c r="D554"/>
  <c r="AC377" a="1"/>
  <c r="AC377"/>
  <c r="C578" a="1"/>
  <c r="C578"/>
  <c r="AC562" a="1"/>
  <c r="AC562"/>
  <c r="AC361" a="1"/>
  <c r="AC361"/>
  <c r="AC496" a="1"/>
  <c r="AC496"/>
  <c r="C567" a="1"/>
  <c r="C567"/>
  <c r="D541" a="1"/>
  <c r="D541"/>
  <c r="C563" a="1"/>
  <c r="C563"/>
  <c r="D519" a="1"/>
  <c r="D519"/>
  <c r="C525" a="1"/>
  <c r="C525"/>
  <c r="AC551" a="1"/>
  <c r="AC551"/>
  <c r="AC442" a="1"/>
  <c r="AC442"/>
  <c r="AC486" a="1"/>
  <c r="AC486"/>
  <c r="D585" a="1"/>
  <c r="D585"/>
  <c r="AC498" a="1"/>
  <c r="AC498"/>
  <c r="C521" a="1"/>
  <c r="C521"/>
  <c r="C570" a="1"/>
  <c r="C570"/>
  <c r="C580" a="1"/>
  <c r="C580"/>
  <c r="C440" a="1"/>
  <c r="C440"/>
  <c r="D586" a="1"/>
  <c r="D586"/>
  <c r="AC358" a="1"/>
  <c r="AC358"/>
  <c r="D549" a="1"/>
  <c r="D549"/>
  <c r="C582" a="1"/>
  <c r="C582"/>
  <c r="AC557" a="1"/>
  <c r="AC557"/>
  <c r="C571" a="1"/>
  <c r="C571"/>
  <c r="AC554" a="1"/>
  <c r="AC554"/>
  <c r="D377" a="1"/>
  <c r="D377"/>
  <c r="D560" a="1"/>
  <c r="D560"/>
  <c r="D562" a="1"/>
  <c r="D562"/>
  <c r="AC397" a="1"/>
  <c r="AC397"/>
  <c r="D361" a="1"/>
  <c r="D361"/>
  <c r="D496" a="1"/>
  <c r="D496"/>
  <c r="AC567" a="1"/>
  <c r="AC567"/>
  <c r="C541" a="1"/>
  <c r="C541"/>
  <c r="D501" a="1"/>
  <c r="D501"/>
  <c r="AC519" a="1"/>
  <c r="AC519"/>
  <c r="D525" a="1"/>
  <c r="D525"/>
  <c r="AC553" a="1"/>
  <c r="AC553"/>
  <c r="D442" a="1"/>
  <c r="D442"/>
  <c r="D486" a="1"/>
  <c r="D486"/>
  <c r="AC585" a="1"/>
  <c r="AC585"/>
  <c r="C503" a="1"/>
  <c r="C503"/>
  <c r="D498" a="1"/>
  <c r="D498"/>
  <c r="C363" a="1"/>
  <c r="C363"/>
  <c r="AC570" a="1"/>
  <c r="AC570"/>
  <c r="AC499" a="1"/>
  <c r="AC499"/>
  <c r="D439" a="1"/>
  <c r="D439"/>
  <c r="AC424" a="1"/>
  <c r="AC424"/>
  <c r="C505" a="1"/>
  <c r="C505"/>
  <c r="C523" a="1"/>
  <c r="C523"/>
  <c r="AC572" a="1"/>
  <c r="AC572"/>
  <c r="AC378" a="1"/>
  <c r="AC378"/>
  <c r="D444" a="1"/>
  <c r="D444"/>
  <c r="AC481" a="1"/>
  <c r="AC481"/>
  <c r="D421" a="1"/>
  <c r="D421"/>
  <c r="C502" a="1"/>
  <c r="C502"/>
  <c r="D360" a="1"/>
  <c r="D360"/>
  <c r="AC487" a="1"/>
  <c r="AC487"/>
  <c r="D540" a="1"/>
  <c r="D540"/>
  <c r="C559" a="1"/>
  <c r="C559"/>
  <c r="C398" a="1"/>
  <c r="C398"/>
  <c r="C552" a="1"/>
  <c r="C552"/>
  <c r="AC538" a="1"/>
  <c r="AC538"/>
  <c r="C386" a="1"/>
  <c r="C386"/>
  <c r="D480" a="1"/>
  <c r="D480"/>
  <c r="AC482" a="1"/>
  <c r="AC482"/>
  <c r="C564" a="1"/>
  <c r="C564"/>
  <c r="C520" a="1"/>
  <c r="C520"/>
  <c r="C380" a="1"/>
  <c r="C380"/>
  <c r="C382" a="1"/>
  <c r="C382"/>
  <c r="AC491" a="1"/>
  <c r="AC491"/>
  <c r="C493" a="1"/>
  <c r="C493"/>
  <c r="D569" a="1"/>
  <c r="D569"/>
  <c r="C479" a="1"/>
  <c r="C479"/>
  <c r="C499" a="1"/>
  <c r="C499"/>
  <c r="C365" a="1"/>
  <c r="C365"/>
  <c r="D539" a="1"/>
  <c r="D539"/>
  <c r="AC439" a="1"/>
  <c r="AC439"/>
  <c r="AC426" a="1"/>
  <c r="AC426"/>
  <c r="AC505" a="1"/>
  <c r="AC505"/>
  <c r="D366" a="1"/>
  <c r="D366"/>
  <c r="AC546" a="1"/>
  <c r="AC546"/>
  <c r="D378" a="1"/>
  <c r="D378"/>
  <c r="D481" a="1"/>
  <c r="D481"/>
  <c r="AC421" a="1"/>
  <c r="AC421"/>
  <c r="AC360" a="1"/>
  <c r="AC360"/>
  <c r="D487" a="1"/>
  <c r="D487"/>
  <c r="D559" a="1"/>
  <c r="D559"/>
  <c r="AC526" a="1"/>
  <c r="AC526"/>
  <c r="C384" a="1"/>
  <c r="C384"/>
  <c r="AC386" a="1"/>
  <c r="AC386"/>
  <c r="C480" a="1"/>
  <c r="C480"/>
  <c r="AC485" a="1"/>
  <c r="AC485"/>
  <c r="C419" a="1"/>
  <c r="C419"/>
  <c r="D564" a="1"/>
  <c r="D564"/>
  <c r="AC495" a="1"/>
  <c r="AC495"/>
  <c r="C573" a="1"/>
  <c r="C573"/>
  <c r="D380" a="1"/>
  <c r="D380"/>
  <c r="C491" a="1"/>
  <c r="C491"/>
  <c r="D544" a="1"/>
  <c r="D544"/>
  <c r="D479" a="1"/>
  <c r="D479"/>
  <c r="D400" a="1"/>
  <c r="D400"/>
  <c r="C500" a="1"/>
  <c r="C500"/>
  <c r="AC365" a="1"/>
  <c r="AC365"/>
  <c r="AC539" a="1"/>
  <c r="AC539"/>
  <c r="C424" a="1"/>
  <c r="C424"/>
  <c r="D426" a="1"/>
  <c r="D426"/>
  <c r="D505" a="1"/>
  <c r="D505"/>
  <c r="D523" a="1"/>
  <c r="D523"/>
  <c r="AC366" a="1"/>
  <c r="AC366"/>
  <c r="D572" a="1"/>
  <c r="D572"/>
  <c r="D546" a="1"/>
  <c r="D546"/>
  <c r="C378" a="1"/>
  <c r="C378"/>
  <c r="C444" a="1"/>
  <c r="C444"/>
  <c r="C481" a="1"/>
  <c r="C481"/>
  <c r="C421" a="1"/>
  <c r="C421"/>
  <c r="AC502" a="1"/>
  <c r="AC502"/>
  <c r="C540" a="1"/>
  <c r="C540"/>
  <c r="AC398" a="1"/>
  <c r="AC398"/>
  <c r="D526" a="1"/>
  <c r="D526"/>
  <c r="D552" a="1"/>
  <c r="D552"/>
  <c r="D538" a="1"/>
  <c r="D538"/>
  <c r="AC384" a="1"/>
  <c r="AC384"/>
  <c r="D386" a="1"/>
  <c r="D386"/>
  <c r="D482" a="1"/>
  <c r="D482"/>
  <c r="C485" a="1"/>
  <c r="C485"/>
  <c r="D419" a="1"/>
  <c r="D419"/>
  <c r="AC564" a="1"/>
  <c r="AC564"/>
  <c r="D520" a="1"/>
  <c r="D520"/>
  <c r="C495" a="1"/>
  <c r="C495"/>
  <c r="AC573" a="1"/>
  <c r="AC573"/>
  <c r="AC382" a="1"/>
  <c r="AC382"/>
  <c r="D493" a="1"/>
  <c r="D493"/>
  <c r="C569" a="1"/>
  <c r="C569"/>
  <c r="AC544" a="1"/>
  <c r="AC544"/>
  <c r="AC400" a="1"/>
  <c r="AC400"/>
  <c r="D499" a="1"/>
  <c r="D499"/>
  <c r="D365" a="1"/>
  <c r="D365"/>
  <c r="C539" a="1"/>
  <c r="C539"/>
  <c r="C439" a="1"/>
  <c r="C439"/>
  <c r="D424" a="1"/>
  <c r="D424"/>
  <c r="C426" a="1"/>
  <c r="C426"/>
  <c r="AC523" a="1"/>
  <c r="AC523"/>
  <c r="C366" a="1"/>
  <c r="C366"/>
  <c r="C572" a="1"/>
  <c r="C572"/>
  <c r="C546" a="1"/>
  <c r="C546"/>
  <c r="AC444" a="1"/>
  <c r="AC444"/>
  <c r="D502" a="1"/>
  <c r="D502"/>
  <c r="C360" a="1"/>
  <c r="C360"/>
  <c r="C487" a="1"/>
  <c r="C487"/>
  <c r="AC540" a="1"/>
  <c r="AC540"/>
  <c r="AC559" a="1"/>
  <c r="AC559"/>
  <c r="D398" a="1"/>
  <c r="D398"/>
  <c r="C526" a="1"/>
  <c r="C526"/>
  <c r="AC552" a="1"/>
  <c r="AC552"/>
  <c r="C538" a="1"/>
  <c r="C538"/>
  <c r="D384" a="1"/>
  <c r="D384"/>
  <c r="AC480" a="1"/>
  <c r="AC480"/>
  <c r="C482" a="1"/>
  <c r="C482"/>
  <c r="D485" a="1"/>
  <c r="D485"/>
  <c r="AC419" a="1"/>
  <c r="AC419"/>
  <c r="AC520" a="1"/>
  <c r="AC520"/>
  <c r="D495" a="1"/>
  <c r="D495"/>
  <c r="D573" a="1"/>
  <c r="D573"/>
  <c r="AC380" a="1"/>
  <c r="AC380"/>
  <c r="D382" a="1"/>
  <c r="D382"/>
  <c r="D491" a="1"/>
  <c r="D491"/>
  <c r="AC493" a="1"/>
  <c r="AC493"/>
  <c r="AC569" a="1"/>
  <c r="AC569"/>
  <c r="C544" a="1"/>
  <c r="C544"/>
  <c r="AC479" a="1"/>
  <c r="AC479"/>
  <c r="D500" a="1"/>
  <c r="D500"/>
  <c r="D362" a="1"/>
  <c r="D362"/>
  <c r="D537" a="1"/>
  <c r="D537"/>
  <c r="AC484" a="1"/>
  <c r="AC484"/>
  <c r="C584" a="1"/>
  <c r="C584"/>
  <c r="AC403" a="1"/>
  <c r="AC403"/>
  <c r="D483" a="1"/>
  <c r="D483"/>
  <c r="D425" a="1"/>
  <c r="D425"/>
  <c r="C565" a="1"/>
  <c r="C565"/>
  <c r="D518" a="1"/>
  <c r="D518"/>
  <c r="D364" a="1"/>
  <c r="D364"/>
  <c r="AC383" a="1"/>
  <c r="AC383"/>
  <c r="AC579" a="1"/>
  <c r="AC579"/>
  <c r="D577" a="1"/>
  <c r="D577"/>
  <c r="AC558" a="1"/>
  <c r="AC558"/>
  <c r="AC568" a="1"/>
  <c r="AC568"/>
  <c r="AC542" a="1"/>
  <c r="AC542"/>
  <c r="C423" a="1"/>
  <c r="C423"/>
  <c r="C561" a="1"/>
  <c r="C561"/>
  <c r="D524" a="1"/>
  <c r="D524"/>
  <c r="AC494" a="1"/>
  <c r="AC494"/>
  <c r="D547" a="1"/>
  <c r="D547"/>
  <c r="D575" a="1"/>
  <c r="D575"/>
  <c r="AC381" a="1"/>
  <c r="AC381"/>
  <c r="D417" a="1"/>
  <c r="D417"/>
  <c r="AC500" a="1"/>
  <c r="AC500"/>
  <c r="AC362" a="1"/>
  <c r="AC362"/>
  <c r="C537" a="1"/>
  <c r="C537"/>
  <c r="D403" a="1"/>
  <c r="D403"/>
  <c r="D583" a="1"/>
  <c r="D583"/>
  <c r="AC404" a="1"/>
  <c r="AC404"/>
  <c r="C504" a="1"/>
  <c r="C504"/>
  <c r="C518" a="1"/>
  <c r="C518"/>
  <c r="D555" a="1"/>
  <c r="D555"/>
  <c r="C383" a="1"/>
  <c r="C383"/>
  <c r="AC441" a="1"/>
  <c r="AC441"/>
  <c r="D579" a="1"/>
  <c r="D579"/>
  <c r="AC420" a="1"/>
  <c r="AC420"/>
  <c r="D558" a="1"/>
  <c r="D558"/>
  <c r="D492" a="1"/>
  <c r="D492"/>
  <c r="D568" a="1"/>
  <c r="D568"/>
  <c r="D542" a="1"/>
  <c r="D542"/>
  <c r="D423" a="1"/>
  <c r="D423"/>
  <c r="AC561" a="1"/>
  <c r="AC561"/>
  <c r="C524" a="1"/>
  <c r="C524"/>
  <c r="D494" a="1"/>
  <c r="D494"/>
  <c r="D381" a="1"/>
  <c r="D381"/>
  <c r="AC537" a="1"/>
  <c r="AC537"/>
  <c r="D484" a="1"/>
  <c r="D484"/>
  <c r="D584" a="1"/>
  <c r="D584"/>
  <c r="C403" a="1"/>
  <c r="C403"/>
  <c r="AC483" a="1"/>
  <c r="AC483"/>
  <c r="C583" a="1"/>
  <c r="C583"/>
  <c r="AC425" a="1"/>
  <c r="AC425"/>
  <c r="AC565" a="1"/>
  <c r="AC565"/>
  <c r="D404" a="1"/>
  <c r="D404"/>
  <c r="AC504" a="1"/>
  <c r="AC504"/>
  <c r="AC364" a="1"/>
  <c r="AC364"/>
  <c r="AC555" a="1"/>
  <c r="AC555"/>
  <c r="D383" a="1"/>
  <c r="D383"/>
  <c r="D441" a="1"/>
  <c r="D441"/>
  <c r="C577" a="1"/>
  <c r="C577"/>
  <c r="C420" a="1"/>
  <c r="C420"/>
  <c r="C558" a="1"/>
  <c r="C558"/>
  <c r="AC492" a="1"/>
  <c r="AC492"/>
  <c r="C542" a="1"/>
  <c r="C542"/>
  <c r="AC423" a="1"/>
  <c r="AC423"/>
  <c r="D561" a="1"/>
  <c r="D561"/>
  <c r="AC524" a="1"/>
  <c r="AC524"/>
  <c r="C494" a="1"/>
  <c r="C494"/>
  <c r="C547" a="1"/>
  <c r="C547"/>
  <c r="AC575" a="1"/>
  <c r="AC575"/>
  <c r="C381" a="1"/>
  <c r="C381"/>
  <c r="C417" a="1"/>
  <c r="C417"/>
  <c r="C400" a="1"/>
  <c r="C400"/>
  <c r="C362" a="1"/>
  <c r="C362"/>
  <c r="C484" a="1"/>
  <c r="C484"/>
  <c r="AC584" a="1"/>
  <c r="AC584"/>
  <c r="C483" a="1"/>
  <c r="C483"/>
  <c r="AC583" a="1"/>
  <c r="AC583"/>
  <c r="C425" a="1"/>
  <c r="C425"/>
  <c r="D565" a="1"/>
  <c r="D565"/>
  <c r="C404" a="1"/>
  <c r="C404"/>
  <c r="D504" a="1"/>
  <c r="D504"/>
  <c r="AC518" a="1"/>
  <c r="AC518"/>
  <c r="C364" a="1"/>
  <c r="C364"/>
  <c r="C555" a="1"/>
  <c r="C555"/>
  <c r="C441" a="1"/>
  <c r="C441"/>
  <c r="C579" a="1"/>
  <c r="C579"/>
  <c r="AC577" a="1"/>
  <c r="AC577"/>
  <c r="D420" a="1"/>
  <c r="D420"/>
  <c r="C492" a="1"/>
  <c r="C492"/>
  <c r="C568" a="1"/>
  <c r="C568"/>
  <c r="AC547" a="1"/>
  <c r="AC547"/>
  <c r="C575" a="1"/>
  <c r="C575"/>
  <c r="AC417" a="1"/>
  <c r="AC417"/>
  <c r="C401" a="1"/>
  <c r="C401"/>
  <c r="C517" a="1"/>
  <c r="C517"/>
  <c r="C576" a="1"/>
  <c r="C576"/>
  <c r="AC359" a="1"/>
  <c r="AC359"/>
  <c r="C548" a="1"/>
  <c r="C548"/>
  <c r="AC576" a="1"/>
  <c r="AC576"/>
  <c r="AC399" a="1"/>
  <c r="AC399"/>
  <c r="AC401" a="1"/>
  <c r="AC401"/>
  <c r="AC517" a="1"/>
  <c r="AC517"/>
  <c r="C359" a="1"/>
  <c r="C359"/>
  <c r="AC548" a="1"/>
  <c r="AC548"/>
  <c r="D576" a="1"/>
  <c r="D576"/>
  <c r="C399" a="1"/>
  <c r="C399"/>
  <c r="D401" a="1"/>
  <c r="D401"/>
  <c r="D517" a="1"/>
  <c r="D517"/>
  <c r="D359" a="1"/>
  <c r="D359"/>
  <c r="D548" a="1"/>
  <c r="D548"/>
  <c r="D399" a="1"/>
  <c r="D399"/>
  <c r="I208" a="1"/>
  <c r="I208"/>
  <c r="Y328"/>
  <c r="Z327"/>
  <c r="D209" a="1"/>
  <c r="D209"/>
  <c r="I209" a="1"/>
  <c r="I209"/>
  <c r="C209" a="1"/>
  <c r="C209"/>
  <c r="K211"/>
  <c r="L210"/>
  <c r="M208"/>
  <c r="F326" a="1"/>
  <c r="F326"/>
  <c r="H326" a="1"/>
  <c r="H326"/>
  <c r="E326" a="1"/>
  <c r="E326"/>
  <c r="U326" a="1"/>
  <c r="U326"/>
  <c r="D167" a="1"/>
  <c r="D167"/>
  <c r="I167" a="1"/>
  <c r="I167"/>
  <c r="C167" a="1"/>
  <c r="C167"/>
  <c r="AC326" a="1"/>
  <c r="AC326"/>
  <c r="C326" a="1"/>
  <c r="C326"/>
  <c r="D326" a="1"/>
  <c r="D326"/>
  <c r="M167"/>
  <c r="B833" i="19"/>
  <c r="B834"/>
  <c r="B835"/>
  <c r="B836"/>
  <c r="C327" i="9" a="1"/>
  <c r="C327"/>
  <c r="AC327" a="1"/>
  <c r="AC327"/>
  <c r="D327" a="1"/>
  <c r="D327"/>
  <c r="Y329"/>
  <c r="Z328"/>
  <c r="G326" a="1"/>
  <c r="G326"/>
  <c r="M209"/>
  <c r="K212"/>
  <c r="L211"/>
  <c r="H208" a="1"/>
  <c r="H208"/>
  <c r="F208" a="1"/>
  <c r="F208"/>
  <c r="E208" a="1"/>
  <c r="E208"/>
  <c r="G208" a="1"/>
  <c r="G208"/>
  <c r="D210" a="1"/>
  <c r="D210"/>
  <c r="I210" a="1"/>
  <c r="I210"/>
  <c r="C210" a="1"/>
  <c r="C210"/>
  <c r="E167" a="1"/>
  <c r="E167"/>
  <c r="H167" a="1"/>
  <c r="H167"/>
  <c r="G167" a="1"/>
  <c r="G167"/>
  <c r="F167" a="1"/>
  <c r="F167"/>
  <c r="T9" i="12"/>
  <c r="V9"/>
  <c r="K29"/>
  <c r="S9"/>
  <c r="B8" i="9"/>
  <c r="X327"/>
  <c r="M210"/>
  <c r="H210" a="1"/>
  <c r="H210"/>
  <c r="C328" a="1"/>
  <c r="C328"/>
  <c r="D328" a="1"/>
  <c r="D328"/>
  <c r="AC328" a="1"/>
  <c r="AC328"/>
  <c r="Y330"/>
  <c r="Z329"/>
  <c r="E327" a="1"/>
  <c r="E327"/>
  <c r="F327" a="1"/>
  <c r="F327"/>
  <c r="G327" a="1"/>
  <c r="G327"/>
  <c r="V327" a="1"/>
  <c r="V327"/>
  <c r="U327" a="1"/>
  <c r="U327"/>
  <c r="H327" a="1"/>
  <c r="H327"/>
  <c r="I211" a="1"/>
  <c r="I211"/>
  <c r="C211" a="1"/>
  <c r="C211"/>
  <c r="D211" a="1"/>
  <c r="D211"/>
  <c r="K213"/>
  <c r="L212"/>
  <c r="F209" a="1"/>
  <c r="F209"/>
  <c r="E209" a="1"/>
  <c r="E209"/>
  <c r="H209" a="1"/>
  <c r="H209"/>
  <c r="G209" a="1"/>
  <c r="G209"/>
  <c r="B29" i="12"/>
  <c r="L8" i="9"/>
  <c r="K8"/>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N8"/>
  <c r="G210" a="1"/>
  <c r="G210"/>
  <c r="F210" a="1"/>
  <c r="F210"/>
  <c r="E210" a="1"/>
  <c r="E210"/>
  <c r="X328"/>
  <c r="M211"/>
  <c r="G211" a="1"/>
  <c r="G211"/>
  <c r="C329" a="1"/>
  <c r="C329"/>
  <c r="D329" a="1"/>
  <c r="D329"/>
  <c r="X329"/>
  <c r="AC329" a="1"/>
  <c r="AC329"/>
  <c r="Y331"/>
  <c r="Z330"/>
  <c r="U328" a="1"/>
  <c r="U328"/>
  <c r="V328" a="1"/>
  <c r="V328"/>
  <c r="H328" a="1"/>
  <c r="H328"/>
  <c r="E328" a="1"/>
  <c r="E328"/>
  <c r="F328" a="1"/>
  <c r="F328"/>
  <c r="G328" a="1"/>
  <c r="G328"/>
  <c r="K214"/>
  <c r="L213"/>
  <c r="I212" a="1"/>
  <c r="I212"/>
  <c r="D212" a="1"/>
  <c r="D212"/>
  <c r="C212" a="1"/>
  <c r="C212"/>
  <c r="C8" a="1"/>
  <c r="C8"/>
  <c r="I8" a="1"/>
  <c r="I8"/>
  <c r="D8" a="1"/>
  <c r="D8"/>
  <c r="M8"/>
  <c r="X119" i="1"/>
  <c r="E211" i="9" a="1"/>
  <c r="E211"/>
  <c r="F211" a="1"/>
  <c r="F211"/>
  <c r="H211" a="1"/>
  <c r="H211"/>
  <c r="AC330" a="1"/>
  <c r="AC330"/>
  <c r="C330" a="1"/>
  <c r="C330"/>
  <c r="D330" a="1"/>
  <c r="D330"/>
  <c r="Y332"/>
  <c r="Z331"/>
  <c r="V329" a="1"/>
  <c r="V329"/>
  <c r="H329" a="1"/>
  <c r="H329"/>
  <c r="U329" a="1"/>
  <c r="U329"/>
  <c r="F329" a="1"/>
  <c r="F329"/>
  <c r="E329" a="1"/>
  <c r="E329"/>
  <c r="G329" a="1"/>
  <c r="G329"/>
  <c r="I213" a="1"/>
  <c r="I213"/>
  <c r="C213" a="1"/>
  <c r="C213"/>
  <c r="D213" a="1"/>
  <c r="D213"/>
  <c r="M212"/>
  <c r="K215"/>
  <c r="L214"/>
  <c r="G8" a="1"/>
  <c r="G8"/>
  <c r="F8" a="1"/>
  <c r="F8"/>
  <c r="E8" a="1"/>
  <c r="E8"/>
  <c r="H8" a="1"/>
  <c r="H8"/>
  <c r="C93" i="6"/>
  <c r="L29" i="12"/>
  <c r="D42" i="5"/>
  <c r="M30" i="10"/>
  <c r="N37" i="1"/>
  <c r="X330" i="9"/>
  <c r="M213"/>
  <c r="AC331" a="1"/>
  <c r="AC331"/>
  <c r="C331" a="1"/>
  <c r="C331"/>
  <c r="D331" a="1"/>
  <c r="D331"/>
  <c r="Y333"/>
  <c r="Z332"/>
  <c r="U330" a="1"/>
  <c r="U330"/>
  <c r="F330" a="1"/>
  <c r="F330"/>
  <c r="V330" a="1"/>
  <c r="V330"/>
  <c r="H330" a="1"/>
  <c r="H330"/>
  <c r="E330" a="1"/>
  <c r="E330"/>
  <c r="G212" a="1"/>
  <c r="G212"/>
  <c r="H212" a="1"/>
  <c r="H212"/>
  <c r="E212" a="1"/>
  <c r="E212"/>
  <c r="F212" a="1"/>
  <c r="F212"/>
  <c r="D214" a="1"/>
  <c r="D214"/>
  <c r="I214" a="1"/>
  <c r="I214"/>
  <c r="C214" a="1"/>
  <c r="C214"/>
  <c r="F213" a="1"/>
  <c r="F213"/>
  <c r="H213" a="1"/>
  <c r="H213"/>
  <c r="G213" a="1"/>
  <c r="G213"/>
  <c r="E213" a="1"/>
  <c r="E213"/>
  <c r="K216"/>
  <c r="L215"/>
  <c r="G330" a="1"/>
  <c r="G330"/>
  <c r="X331"/>
  <c r="C332" a="1"/>
  <c r="C332"/>
  <c r="AC332" a="1"/>
  <c r="AC332"/>
  <c r="D332" a="1"/>
  <c r="D332"/>
  <c r="Y334"/>
  <c r="Z333"/>
  <c r="F331" a="1"/>
  <c r="F331"/>
  <c r="E331" a="1"/>
  <c r="E331"/>
  <c r="G331" a="1"/>
  <c r="G331"/>
  <c r="U331" a="1"/>
  <c r="U331"/>
  <c r="V331" a="1"/>
  <c r="V331"/>
  <c r="H331" a="1"/>
  <c r="H331"/>
  <c r="M214"/>
  <c r="H214" a="1"/>
  <c r="H214"/>
  <c r="K217"/>
  <c r="L216"/>
  <c r="C215" a="1"/>
  <c r="C215"/>
  <c r="D215" a="1"/>
  <c r="D215"/>
  <c r="I215" a="1"/>
  <c r="I215"/>
  <c r="X332"/>
  <c r="AC333" a="1"/>
  <c r="AC333"/>
  <c r="D333" a="1"/>
  <c r="D333"/>
  <c r="C333" a="1"/>
  <c r="C333"/>
  <c r="Y335"/>
  <c r="Z334"/>
  <c r="F332" a="1"/>
  <c r="F332"/>
  <c r="U332" a="1"/>
  <c r="U332"/>
  <c r="E332" a="1"/>
  <c r="E332"/>
  <c r="G332" a="1"/>
  <c r="G332"/>
  <c r="H332" a="1"/>
  <c r="H332"/>
  <c r="V332" a="1"/>
  <c r="V332"/>
  <c r="G214" a="1"/>
  <c r="G214"/>
  <c r="F214" a="1"/>
  <c r="F214"/>
  <c r="E214" a="1"/>
  <c r="E214"/>
  <c r="M215"/>
  <c r="C216" a="1"/>
  <c r="C216"/>
  <c r="I216" a="1"/>
  <c r="I216"/>
  <c r="D216" a="1"/>
  <c r="D216"/>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L217"/>
  <c r="D334" a="1"/>
  <c r="D334"/>
  <c r="AC334" a="1"/>
  <c r="AC334"/>
  <c r="C334" a="1"/>
  <c r="C334"/>
  <c r="Y336"/>
  <c r="Z335"/>
  <c r="X333"/>
  <c r="D217" a="1"/>
  <c r="D217"/>
  <c r="I217" a="1"/>
  <c r="I217"/>
  <c r="C217" a="1"/>
  <c r="C217"/>
  <c r="M216"/>
  <c r="H215" a="1"/>
  <c r="H215"/>
  <c r="E215" a="1"/>
  <c r="E215"/>
  <c r="G215" a="1"/>
  <c r="G215"/>
  <c r="F215" a="1"/>
  <c r="F215"/>
  <c r="X334"/>
  <c r="C335" a="1"/>
  <c r="C335"/>
  <c r="D335" a="1"/>
  <c r="D335"/>
  <c r="AC335" a="1"/>
  <c r="AC335"/>
  <c r="Y337"/>
  <c r="Z336"/>
  <c r="F333" a="1"/>
  <c r="F333"/>
  <c r="E333" a="1"/>
  <c r="E333"/>
  <c r="G333" a="1"/>
  <c r="G333"/>
  <c r="U333" a="1"/>
  <c r="U333"/>
  <c r="H333" a="1"/>
  <c r="H333"/>
  <c r="V333" a="1"/>
  <c r="V333"/>
  <c r="M217"/>
  <c r="E217" a="1"/>
  <c r="E217"/>
  <c r="E216" a="1"/>
  <c r="E216"/>
  <c r="F216" a="1"/>
  <c r="F216"/>
  <c r="H216" a="1"/>
  <c r="H216"/>
  <c r="G216" a="1"/>
  <c r="G216"/>
  <c r="X335"/>
  <c r="C336" a="1"/>
  <c r="C336"/>
  <c r="AC336" a="1"/>
  <c r="AC336"/>
  <c r="D336" a="1"/>
  <c r="D336"/>
  <c r="Y338"/>
  <c r="Z337"/>
  <c r="U334" a="1"/>
  <c r="U334"/>
  <c r="F334" a="1"/>
  <c r="F334"/>
  <c r="H334" a="1"/>
  <c r="H334"/>
  <c r="E334" a="1"/>
  <c r="E334"/>
  <c r="V334" a="1"/>
  <c r="V334"/>
  <c r="G217" a="1"/>
  <c r="G217"/>
  <c r="H217" a="1"/>
  <c r="H217"/>
  <c r="F217" a="1"/>
  <c r="F217"/>
  <c r="G334" a="1"/>
  <c r="G334"/>
  <c r="X336"/>
  <c r="C337" a="1"/>
  <c r="C337"/>
  <c r="AC337" a="1"/>
  <c r="AC337"/>
  <c r="D337" a="1"/>
  <c r="D337"/>
  <c r="Y339"/>
  <c r="Z338"/>
  <c r="E335" a="1"/>
  <c r="E335"/>
  <c r="H335" a="1"/>
  <c r="H335"/>
  <c r="U335" a="1"/>
  <c r="U335"/>
  <c r="V335" a="1"/>
  <c r="V335"/>
  <c r="F335" a="1"/>
  <c r="F335"/>
  <c r="G335" a="1"/>
  <c r="G335"/>
  <c r="X337"/>
  <c r="AC338" a="1"/>
  <c r="AC338"/>
  <c r="D338" a="1"/>
  <c r="D338"/>
  <c r="C338" a="1"/>
  <c r="C338"/>
  <c r="X338"/>
  <c r="Y340"/>
  <c r="Z339"/>
  <c r="F336" a="1"/>
  <c r="F336"/>
  <c r="U336" a="1"/>
  <c r="U336"/>
  <c r="V336" a="1"/>
  <c r="V336"/>
  <c r="E336" a="1"/>
  <c r="E336"/>
  <c r="H336" a="1"/>
  <c r="H336"/>
  <c r="G336" a="1"/>
  <c r="G336"/>
  <c r="F338" a="1"/>
  <c r="F338"/>
  <c r="U338" a="1"/>
  <c r="U338"/>
  <c r="H338" a="1"/>
  <c r="H338"/>
  <c r="E338" a="1"/>
  <c r="E338"/>
  <c r="G338" a="1"/>
  <c r="G338"/>
  <c r="V338" a="1"/>
  <c r="V338"/>
  <c r="AC339" a="1"/>
  <c r="AC339"/>
  <c r="D339" a="1"/>
  <c r="D339"/>
  <c r="C339" a="1"/>
  <c r="C339"/>
  <c r="Y341"/>
  <c r="Z340"/>
  <c r="H337" a="1"/>
  <c r="H337"/>
  <c r="U337" a="1"/>
  <c r="U337"/>
  <c r="E337" a="1"/>
  <c r="E337"/>
  <c r="V337" a="1"/>
  <c r="V337"/>
  <c r="F337" a="1"/>
  <c r="F337"/>
  <c r="G337" a="1"/>
  <c r="G337"/>
  <c r="AC340" a="1"/>
  <c r="AC340"/>
  <c r="D340" a="1"/>
  <c r="D340"/>
  <c r="C340" a="1"/>
  <c r="C340"/>
  <c r="Y342"/>
  <c r="Z341"/>
  <c r="X339"/>
  <c r="U339" a="1"/>
  <c r="U339"/>
  <c r="H339" a="1"/>
  <c r="H339"/>
  <c r="F339" a="1"/>
  <c r="F339"/>
  <c r="E339" a="1"/>
  <c r="E339"/>
  <c r="G339" a="1"/>
  <c r="G339"/>
  <c r="V339" a="1"/>
  <c r="V339"/>
  <c r="D341" a="1"/>
  <c r="D341"/>
  <c r="AC341" a="1"/>
  <c r="AC341"/>
  <c r="C341" a="1"/>
  <c r="C341"/>
  <c r="X341"/>
  <c r="Y343"/>
  <c r="Z342"/>
  <c r="X340"/>
  <c r="V341" a="1"/>
  <c r="V341"/>
  <c r="U341" a="1"/>
  <c r="U341"/>
  <c r="F341" a="1"/>
  <c r="F341"/>
  <c r="H341" a="1"/>
  <c r="H341"/>
  <c r="E341" a="1"/>
  <c r="E341"/>
  <c r="H340" a="1"/>
  <c r="H340"/>
  <c r="V340" a="1"/>
  <c r="V340"/>
  <c r="F340" a="1"/>
  <c r="F340"/>
  <c r="E340" a="1"/>
  <c r="E340"/>
  <c r="G340" a="1"/>
  <c r="G340"/>
  <c r="U340" a="1"/>
  <c r="U340"/>
  <c r="D342" a="1"/>
  <c r="D342"/>
  <c r="C342" a="1"/>
  <c r="C342"/>
  <c r="AC342" a="1"/>
  <c r="AC342"/>
  <c r="Y344"/>
  <c r="Z343"/>
  <c r="X342"/>
  <c r="G341" a="1"/>
  <c r="G341"/>
  <c r="C343" a="1"/>
  <c r="C343"/>
  <c r="D343" a="1"/>
  <c r="D343"/>
  <c r="AC343" a="1"/>
  <c r="AC343"/>
  <c r="Y345"/>
  <c r="Z344"/>
  <c r="U342" a="1"/>
  <c r="U342"/>
  <c r="E342" a="1"/>
  <c r="E342"/>
  <c r="H342" a="1"/>
  <c r="H342"/>
  <c r="F342" a="1"/>
  <c r="F342"/>
  <c r="V342" a="1"/>
  <c r="V342"/>
  <c r="G342" a="1"/>
  <c r="G342"/>
  <c r="X343"/>
  <c r="C344" a="1"/>
  <c r="C344"/>
  <c r="D344" a="1"/>
  <c r="D344"/>
  <c r="X344"/>
  <c r="AC344" a="1"/>
  <c r="AC344"/>
  <c r="Y346"/>
  <c r="Z345"/>
  <c r="V343" a="1"/>
  <c r="V343"/>
  <c r="U343" a="1"/>
  <c r="U343"/>
  <c r="H343" a="1"/>
  <c r="H343"/>
  <c r="F343" a="1"/>
  <c r="F343"/>
  <c r="E343" a="1"/>
  <c r="E343"/>
  <c r="G343" a="1"/>
  <c r="G343"/>
  <c r="C345" a="1"/>
  <c r="C345"/>
  <c r="D345" a="1"/>
  <c r="D345"/>
  <c r="AC345" a="1"/>
  <c r="AC345"/>
  <c r="Y347"/>
  <c r="Y348"/>
  <c r="Y349"/>
  <c r="Y350"/>
  <c r="Y351"/>
  <c r="Y352"/>
  <c r="Y353"/>
  <c r="Y354"/>
  <c r="Y355"/>
  <c r="Y356"/>
  <c r="Y357"/>
  <c r="Y358"/>
  <c r="Y359"/>
  <c r="Y360"/>
  <c r="Y361"/>
  <c r="Y362"/>
  <c r="Y363"/>
  <c r="Y364"/>
  <c r="Y365"/>
  <c r="Y366"/>
  <c r="Y367"/>
  <c r="Y368"/>
  <c r="Y369"/>
  <c r="Y370"/>
  <c r="Y371"/>
  <c r="Y372"/>
  <c r="Y373"/>
  <c r="Y374"/>
  <c r="Y375"/>
  <c r="Y376"/>
  <c r="Y377"/>
  <c r="Y378"/>
  <c r="Y379"/>
  <c r="Y380"/>
  <c r="Y381"/>
  <c r="Y382"/>
  <c r="Y383"/>
  <c r="Y384"/>
  <c r="Y385"/>
  <c r="Y386"/>
  <c r="Y387"/>
  <c r="Z346"/>
  <c r="E344" a="1"/>
  <c r="E344"/>
  <c r="U344" a="1"/>
  <c r="U344"/>
  <c r="H344" a="1"/>
  <c r="H344"/>
  <c r="F344" a="1"/>
  <c r="F344"/>
  <c r="V344" a="1"/>
  <c r="V344"/>
  <c r="G344" a="1"/>
  <c r="G344"/>
  <c r="X345"/>
  <c r="C346" a="1"/>
  <c r="C346"/>
  <c r="AC346" a="1"/>
  <c r="AC346"/>
  <c r="D346" a="1"/>
  <c r="D346"/>
  <c r="Y388"/>
  <c r="Z387"/>
  <c r="U345" a="1"/>
  <c r="U345"/>
  <c r="V345" a="1"/>
  <c r="V345"/>
  <c r="F345" a="1"/>
  <c r="F345"/>
  <c r="H345" a="1"/>
  <c r="H345"/>
  <c r="E345" a="1"/>
  <c r="E345"/>
  <c r="G345" a="1"/>
  <c r="G345"/>
  <c r="X346"/>
  <c r="AC387" a="1"/>
  <c r="AC387"/>
  <c r="C387" a="1"/>
  <c r="C387"/>
  <c r="D387" a="1"/>
  <c r="D387"/>
  <c r="Y389"/>
  <c r="Z388"/>
  <c r="F346" a="1"/>
  <c r="F346"/>
  <c r="V346" a="1"/>
  <c r="V346"/>
  <c r="H346" a="1"/>
  <c r="H346"/>
  <c r="E346" a="1"/>
  <c r="E346"/>
  <c r="G346" a="1"/>
  <c r="G346"/>
  <c r="U346" a="1"/>
  <c r="U346"/>
  <c r="X387"/>
  <c r="AC388" a="1"/>
  <c r="AC388"/>
  <c r="C388" a="1"/>
  <c r="C388"/>
  <c r="D388" a="1"/>
  <c r="D388"/>
  <c r="Y390"/>
  <c r="Z389"/>
  <c r="V387" a="1"/>
  <c r="V387"/>
  <c r="E387" a="1"/>
  <c r="E387"/>
  <c r="U387" a="1"/>
  <c r="U387"/>
  <c r="F387" a="1"/>
  <c r="F387"/>
  <c r="H387" a="1"/>
  <c r="H387"/>
  <c r="G387" a="1"/>
  <c r="G387"/>
  <c r="X388"/>
  <c r="D389" a="1"/>
  <c r="D389"/>
  <c r="C389" a="1"/>
  <c r="C389"/>
  <c r="AC389" a="1"/>
  <c r="AC389"/>
  <c r="Y391"/>
  <c r="Z390"/>
  <c r="E388" a="1"/>
  <c r="E388"/>
  <c r="F388" a="1"/>
  <c r="F388"/>
  <c r="V388" a="1"/>
  <c r="V388"/>
  <c r="U388" a="1"/>
  <c r="U388"/>
  <c r="H388" a="1"/>
  <c r="H388"/>
  <c r="G388" a="1"/>
  <c r="G388"/>
  <c r="X389"/>
  <c r="AC390" a="1"/>
  <c r="AC390"/>
  <c r="D390" a="1"/>
  <c r="D390"/>
  <c r="C390" a="1"/>
  <c r="C390"/>
  <c r="Y392"/>
  <c r="Z391"/>
  <c r="U389" a="1"/>
  <c r="U389"/>
  <c r="H389" a="1"/>
  <c r="H389"/>
  <c r="V389" a="1"/>
  <c r="V389"/>
  <c r="E389" a="1"/>
  <c r="E389"/>
  <c r="F389" a="1"/>
  <c r="F389"/>
  <c r="G389" a="1"/>
  <c r="G389"/>
  <c r="AC391" a="1"/>
  <c r="AC391"/>
  <c r="C391" a="1"/>
  <c r="C391"/>
  <c r="D391" a="1"/>
  <c r="D391"/>
  <c r="Y393"/>
  <c r="Z392"/>
  <c r="X390"/>
  <c r="X391"/>
  <c r="F390" a="1"/>
  <c r="F390"/>
  <c r="U390" a="1"/>
  <c r="U390"/>
  <c r="H390" a="1"/>
  <c r="H390"/>
  <c r="E390" a="1"/>
  <c r="E390"/>
  <c r="G390" a="1"/>
  <c r="G390"/>
  <c r="V390" a="1"/>
  <c r="V390"/>
  <c r="D392" a="1"/>
  <c r="D392"/>
  <c r="AC392" a="1"/>
  <c r="AC392"/>
  <c r="C392" a="1"/>
  <c r="C392"/>
  <c r="X392"/>
  <c r="Y394"/>
  <c r="Z393"/>
  <c r="V391" a="1"/>
  <c r="V391"/>
  <c r="F391" a="1"/>
  <c r="F391"/>
  <c r="H391" a="1"/>
  <c r="H391"/>
  <c r="E391" a="1"/>
  <c r="E391"/>
  <c r="U391" a="1"/>
  <c r="U391"/>
  <c r="G391" a="1"/>
  <c r="G391"/>
  <c r="C393" a="1"/>
  <c r="C393"/>
  <c r="AC393" a="1"/>
  <c r="AC393"/>
  <c r="D393" a="1"/>
  <c r="D393"/>
  <c r="Y395"/>
  <c r="Z394"/>
  <c r="U392" a="1"/>
  <c r="U392"/>
  <c r="H392" a="1"/>
  <c r="H392"/>
  <c r="V392" a="1"/>
  <c r="V392"/>
  <c r="E392" a="1"/>
  <c r="E392"/>
  <c r="F392" a="1"/>
  <c r="F392"/>
  <c r="G392" a="1"/>
  <c r="G392"/>
  <c r="X393"/>
  <c r="D394" a="1"/>
  <c r="D394"/>
  <c r="C394" a="1"/>
  <c r="C394"/>
  <c r="AC394" a="1"/>
  <c r="AC394"/>
  <c r="Y396"/>
  <c r="Z395"/>
  <c r="E393" a="1"/>
  <c r="E393"/>
  <c r="F393" a="1"/>
  <c r="F393"/>
  <c r="H393" a="1"/>
  <c r="H393"/>
  <c r="V393" a="1"/>
  <c r="V393"/>
  <c r="U393" a="1"/>
  <c r="U393"/>
  <c r="G393" a="1"/>
  <c r="G393"/>
  <c r="X394"/>
  <c r="D395" a="1"/>
  <c r="D395"/>
  <c r="C395" a="1"/>
  <c r="C395"/>
  <c r="AC395" a="1"/>
  <c r="AC395"/>
  <c r="Y397"/>
  <c r="Y398"/>
  <c r="Y399"/>
  <c r="Y400"/>
  <c r="Y401"/>
  <c r="Y402"/>
  <c r="Y403"/>
  <c r="Y404"/>
  <c r="Y405"/>
  <c r="Y406"/>
  <c r="Y407"/>
  <c r="Y408"/>
  <c r="Y409"/>
  <c r="Y410"/>
  <c r="Y411"/>
  <c r="Y412"/>
  <c r="Y413"/>
  <c r="Y414"/>
  <c r="Y415"/>
  <c r="Y416"/>
  <c r="Y417"/>
  <c r="Y418"/>
  <c r="Y419"/>
  <c r="Y420"/>
  <c r="Y421"/>
  <c r="Y422"/>
  <c r="Y423"/>
  <c r="Y424"/>
  <c r="Y425"/>
  <c r="Y426"/>
  <c r="Y427"/>
  <c r="Y428"/>
  <c r="Y429"/>
  <c r="Y430"/>
  <c r="Y431"/>
  <c r="Y432"/>
  <c r="Y433"/>
  <c r="Y434"/>
  <c r="Y435"/>
  <c r="Y436"/>
  <c r="Y437"/>
  <c r="Y438"/>
  <c r="Y439"/>
  <c r="Y440"/>
  <c r="Y441"/>
  <c r="Y442"/>
  <c r="Y443"/>
  <c r="Y444"/>
  <c r="Y445"/>
  <c r="Y446"/>
  <c r="Y447"/>
  <c r="Z396"/>
  <c r="U394" a="1"/>
  <c r="U394"/>
  <c r="F394" a="1"/>
  <c r="F394"/>
  <c r="H394" a="1"/>
  <c r="H394"/>
  <c r="E394" a="1"/>
  <c r="E394"/>
  <c r="V394" a="1"/>
  <c r="V394"/>
  <c r="G394" a="1"/>
  <c r="G394"/>
  <c r="X395"/>
  <c r="AC396" a="1"/>
  <c r="AC396"/>
  <c r="C396" a="1"/>
  <c r="C396"/>
  <c r="D396" a="1"/>
  <c r="D396"/>
  <c r="X396"/>
  <c r="Y448"/>
  <c r="Z447"/>
  <c r="H395" a="1"/>
  <c r="H395"/>
  <c r="U395" a="1"/>
  <c r="U395"/>
  <c r="F395" a="1"/>
  <c r="F395"/>
  <c r="E395" a="1"/>
  <c r="E395"/>
  <c r="V395" a="1"/>
  <c r="V395"/>
  <c r="G395" a="1"/>
  <c r="G395"/>
  <c r="AC447" a="1"/>
  <c r="AC447"/>
  <c r="D447" a="1"/>
  <c r="D447"/>
  <c r="C447" a="1"/>
  <c r="C447"/>
  <c r="Y449"/>
  <c r="Z448"/>
  <c r="U396" a="1"/>
  <c r="U396"/>
  <c r="E396" a="1"/>
  <c r="E396"/>
  <c r="F396" a="1"/>
  <c r="F396"/>
  <c r="G396" a="1"/>
  <c r="G396"/>
  <c r="V396" a="1"/>
  <c r="V396"/>
  <c r="H396" a="1"/>
  <c r="H396"/>
  <c r="D448" a="1"/>
  <c r="D448"/>
  <c r="C448" a="1"/>
  <c r="C448"/>
  <c r="X448"/>
  <c r="AC448" a="1"/>
  <c r="AC448"/>
  <c r="Y450"/>
  <c r="Z449"/>
  <c r="X447"/>
  <c r="E447" a="1"/>
  <c r="E447"/>
  <c r="H447" a="1"/>
  <c r="H447"/>
  <c r="U447" a="1"/>
  <c r="U447"/>
  <c r="V447" a="1"/>
  <c r="V447"/>
  <c r="F447" a="1"/>
  <c r="F447"/>
  <c r="G447" a="1"/>
  <c r="G447"/>
  <c r="D449" a="1"/>
  <c r="D449"/>
  <c r="C449" a="1"/>
  <c r="C449"/>
  <c r="AC449" a="1"/>
  <c r="AC449"/>
  <c r="Y451"/>
  <c r="Z450"/>
  <c r="U448" a="1"/>
  <c r="U448"/>
  <c r="E448" a="1"/>
  <c r="E448"/>
  <c r="V448" a="1"/>
  <c r="V448"/>
  <c r="F448" a="1"/>
  <c r="F448"/>
  <c r="G448" a="1"/>
  <c r="G448"/>
  <c r="H448" a="1"/>
  <c r="H448"/>
  <c r="X449"/>
  <c r="V449" a="1"/>
  <c r="V449"/>
  <c r="H449" a="1"/>
  <c r="H449"/>
  <c r="F449" a="1"/>
  <c r="F449"/>
  <c r="U449" a="1"/>
  <c r="U449"/>
  <c r="E449" a="1"/>
  <c r="E449"/>
  <c r="G449" a="1"/>
  <c r="G449"/>
  <c r="C450" a="1"/>
  <c r="C450"/>
  <c r="D450" a="1"/>
  <c r="D450"/>
  <c r="AC450" a="1"/>
  <c r="AC450"/>
  <c r="Y452"/>
  <c r="Z451"/>
  <c r="X450"/>
  <c r="AC451" a="1"/>
  <c r="AC451"/>
  <c r="D451" a="1"/>
  <c r="D451"/>
  <c r="C451" a="1"/>
  <c r="C451"/>
  <c r="X451"/>
  <c r="Y453"/>
  <c r="Z452"/>
  <c r="E451" a="1"/>
  <c r="E451"/>
  <c r="F451" a="1"/>
  <c r="F451"/>
  <c r="G451" a="1"/>
  <c r="G451"/>
  <c r="U451" a="1"/>
  <c r="U451"/>
  <c r="V451" a="1"/>
  <c r="V451"/>
  <c r="H451" a="1"/>
  <c r="H451"/>
  <c r="AC452" a="1"/>
  <c r="AC452"/>
  <c r="C452" a="1"/>
  <c r="C452"/>
  <c r="D452" a="1"/>
  <c r="D452"/>
  <c r="Y454"/>
  <c r="Z453"/>
  <c r="E450" a="1"/>
  <c r="E450"/>
  <c r="F450" a="1"/>
  <c r="F450"/>
  <c r="U450" a="1"/>
  <c r="U450"/>
  <c r="V450" a="1"/>
  <c r="V450"/>
  <c r="H450" a="1"/>
  <c r="H450"/>
  <c r="G450" a="1"/>
  <c r="G450"/>
  <c r="X452"/>
  <c r="C453" a="1"/>
  <c r="C453"/>
  <c r="D453" a="1"/>
  <c r="D453"/>
  <c r="AC453" a="1"/>
  <c r="AC453"/>
  <c r="Y455"/>
  <c r="Z454"/>
  <c r="X453"/>
  <c r="U453" a="1"/>
  <c r="U453"/>
  <c r="H453" a="1"/>
  <c r="H453"/>
  <c r="E453" a="1"/>
  <c r="E453"/>
  <c r="F453" a="1"/>
  <c r="F453"/>
  <c r="V453" a="1"/>
  <c r="V453"/>
  <c r="C454" a="1"/>
  <c r="C454"/>
  <c r="AC454" a="1"/>
  <c r="AC454"/>
  <c r="D454" a="1"/>
  <c r="D454"/>
  <c r="Y456"/>
  <c r="Z455"/>
  <c r="H452" a="1"/>
  <c r="H452"/>
  <c r="F452" a="1"/>
  <c r="F452"/>
  <c r="V452" a="1"/>
  <c r="V452"/>
  <c r="U452" a="1"/>
  <c r="U452"/>
  <c r="E452" a="1"/>
  <c r="E452"/>
  <c r="G452" a="1"/>
  <c r="G452"/>
  <c r="G453" a="1"/>
  <c r="G453"/>
  <c r="X454"/>
  <c r="D455" a="1"/>
  <c r="D455"/>
  <c r="AC455" a="1"/>
  <c r="AC455"/>
  <c r="C455" a="1"/>
  <c r="C455"/>
  <c r="Y457"/>
  <c r="Z456"/>
  <c r="X455"/>
  <c r="H455" a="1"/>
  <c r="H455"/>
  <c r="AC456" a="1"/>
  <c r="AC456"/>
  <c r="D456" a="1"/>
  <c r="D456"/>
  <c r="C456" a="1"/>
  <c r="C456"/>
  <c r="X456"/>
  <c r="Y458"/>
  <c r="Z457"/>
  <c r="E454" a="1"/>
  <c r="E454"/>
  <c r="H454" a="1"/>
  <c r="H454"/>
  <c r="V454" a="1"/>
  <c r="V454"/>
  <c r="U454" a="1"/>
  <c r="U454"/>
  <c r="F454" a="1"/>
  <c r="F454"/>
  <c r="G454" a="1"/>
  <c r="G454"/>
  <c r="V455" a="1"/>
  <c r="V455"/>
  <c r="U455" a="1"/>
  <c r="U455"/>
  <c r="E455" a="1"/>
  <c r="E455"/>
  <c r="F455" a="1"/>
  <c r="F455"/>
  <c r="G455" a="1"/>
  <c r="G455"/>
  <c r="U456" a="1"/>
  <c r="U456"/>
  <c r="E456" a="1"/>
  <c r="E456"/>
  <c r="F456" a="1"/>
  <c r="F456"/>
  <c r="G456" a="1"/>
  <c r="G456"/>
  <c r="V456" a="1"/>
  <c r="V456"/>
  <c r="H456" a="1"/>
  <c r="H456"/>
  <c r="D457" a="1"/>
  <c r="D457"/>
  <c r="AC457" a="1"/>
  <c r="AC457"/>
  <c r="C457" a="1"/>
  <c r="C457"/>
  <c r="Y459"/>
  <c r="Z458"/>
  <c r="X457"/>
  <c r="F457" a="1"/>
  <c r="F457"/>
  <c r="AC458" a="1"/>
  <c r="AC458"/>
  <c r="D458" a="1"/>
  <c r="D458"/>
  <c r="C458" a="1"/>
  <c r="C458"/>
  <c r="Y460"/>
  <c r="Z459"/>
  <c r="U457" a="1"/>
  <c r="U457"/>
  <c r="V457" a="1"/>
  <c r="V457"/>
  <c r="H457" a="1"/>
  <c r="H457"/>
  <c r="E457" a="1"/>
  <c r="E457"/>
  <c r="G457" a="1"/>
  <c r="G457"/>
  <c r="D459" a="1"/>
  <c r="D459"/>
  <c r="AC459" a="1"/>
  <c r="AC459"/>
  <c r="C459" a="1"/>
  <c r="C459"/>
  <c r="Y461"/>
  <c r="Z460"/>
  <c r="X458"/>
  <c r="U458" a="1"/>
  <c r="U458"/>
  <c r="F458" a="1"/>
  <c r="F458"/>
  <c r="V458" a="1"/>
  <c r="V458"/>
  <c r="H458" a="1"/>
  <c r="H458"/>
  <c r="E458" a="1"/>
  <c r="E458"/>
  <c r="D460" a="1"/>
  <c r="D460"/>
  <c r="AC460" a="1"/>
  <c r="AC460"/>
  <c r="C460" a="1"/>
  <c r="C460"/>
  <c r="X460"/>
  <c r="Y462"/>
  <c r="Z461"/>
  <c r="X459"/>
  <c r="G458" a="1"/>
  <c r="G458"/>
  <c r="U459" a="1"/>
  <c r="U459"/>
  <c r="H459" a="1"/>
  <c r="H459"/>
  <c r="F459" a="1"/>
  <c r="F459"/>
  <c r="V459" a="1"/>
  <c r="V459"/>
  <c r="E459" a="1"/>
  <c r="E459"/>
  <c r="AC461" a="1"/>
  <c r="AC461"/>
  <c r="C461" a="1"/>
  <c r="C461"/>
  <c r="D461" a="1"/>
  <c r="D461"/>
  <c r="Y463"/>
  <c r="Z462"/>
  <c r="U460" a="1"/>
  <c r="U460"/>
  <c r="V460" a="1"/>
  <c r="V460"/>
  <c r="F460" a="1"/>
  <c r="F460"/>
  <c r="H460" a="1"/>
  <c r="H460"/>
  <c r="E460" a="1"/>
  <c r="E460"/>
  <c r="G460" a="1"/>
  <c r="G460"/>
  <c r="X461"/>
  <c r="G459" a="1"/>
  <c r="G459"/>
  <c r="E461" a="1"/>
  <c r="E461"/>
  <c r="U461" a="1"/>
  <c r="U461"/>
  <c r="F461" a="1"/>
  <c r="F461"/>
  <c r="V461" a="1"/>
  <c r="V461"/>
  <c r="H461" a="1"/>
  <c r="H461"/>
  <c r="G461" a="1"/>
  <c r="G461"/>
  <c r="AC462" a="1"/>
  <c r="AC462"/>
  <c r="C462" a="1"/>
  <c r="C462"/>
  <c r="D462" a="1"/>
  <c r="D462"/>
  <c r="Y464"/>
  <c r="Z463"/>
  <c r="X462"/>
  <c r="U462" a="1"/>
  <c r="U462"/>
  <c r="AC463" a="1"/>
  <c r="AC463"/>
  <c r="C463" a="1"/>
  <c r="C463"/>
  <c r="D463" a="1"/>
  <c r="D463"/>
  <c r="Y465"/>
  <c r="Z464"/>
  <c r="E462" a="1"/>
  <c r="E462"/>
  <c r="F462" a="1"/>
  <c r="F462"/>
  <c r="G462" a="1"/>
  <c r="G462"/>
  <c r="V462" a="1"/>
  <c r="V462"/>
  <c r="H462" a="1"/>
  <c r="H462"/>
  <c r="X463"/>
  <c r="D464" a="1"/>
  <c r="D464"/>
  <c r="AC464" a="1"/>
  <c r="AC464"/>
  <c r="C464" a="1"/>
  <c r="C464"/>
  <c r="Y466"/>
  <c r="Z465"/>
  <c r="X464"/>
  <c r="U464" a="1"/>
  <c r="U464"/>
  <c r="AC465" a="1"/>
  <c r="AC465"/>
  <c r="D465" a="1"/>
  <c r="D465"/>
  <c r="C465" a="1"/>
  <c r="C465"/>
  <c r="Y467"/>
  <c r="Y468"/>
  <c r="Y469"/>
  <c r="Y470"/>
  <c r="Y471"/>
  <c r="Y472"/>
  <c r="Y473"/>
  <c r="Y474"/>
  <c r="Y475"/>
  <c r="Y476"/>
  <c r="Y477"/>
  <c r="Y478"/>
  <c r="Y479"/>
  <c r="Y480"/>
  <c r="Y481"/>
  <c r="Y482"/>
  <c r="Y483"/>
  <c r="Y484"/>
  <c r="Y485"/>
  <c r="Y486"/>
  <c r="Y487"/>
  <c r="Y488"/>
  <c r="Y489"/>
  <c r="Y490"/>
  <c r="Y491"/>
  <c r="Y492"/>
  <c r="Y493"/>
  <c r="Y494"/>
  <c r="Y495"/>
  <c r="Y496"/>
  <c r="Y497"/>
  <c r="Y498"/>
  <c r="Y499"/>
  <c r="Y500"/>
  <c r="Y501"/>
  <c r="Y502"/>
  <c r="Y503"/>
  <c r="Y504"/>
  <c r="Y505"/>
  <c r="Y506"/>
  <c r="Y507"/>
  <c r="Y508"/>
  <c r="Y509"/>
  <c r="Y510"/>
  <c r="Y511"/>
  <c r="Y512"/>
  <c r="Y513"/>
  <c r="Y514"/>
  <c r="Y515"/>
  <c r="Y516"/>
  <c r="Y517"/>
  <c r="Y518"/>
  <c r="Y519"/>
  <c r="Y520"/>
  <c r="Y521"/>
  <c r="Y522"/>
  <c r="Y523"/>
  <c r="Y524"/>
  <c r="Y525"/>
  <c r="Y526"/>
  <c r="Y527"/>
  <c r="Y528"/>
  <c r="Y529"/>
  <c r="Y530"/>
  <c r="Y531"/>
  <c r="Y532"/>
  <c r="Y533"/>
  <c r="Y534"/>
  <c r="Y535"/>
  <c r="Y536"/>
  <c r="Y537"/>
  <c r="Y538"/>
  <c r="Y539"/>
  <c r="Y540"/>
  <c r="Y541"/>
  <c r="Y542"/>
  <c r="Y543"/>
  <c r="Y544"/>
  <c r="Y545"/>
  <c r="Y546"/>
  <c r="Y547"/>
  <c r="Y548"/>
  <c r="Y549"/>
  <c r="Y550"/>
  <c r="Y551"/>
  <c r="Y552"/>
  <c r="Y553"/>
  <c r="Y554"/>
  <c r="Y555"/>
  <c r="Y556"/>
  <c r="Y557"/>
  <c r="Y558"/>
  <c r="Y559"/>
  <c r="Y560"/>
  <c r="Y561"/>
  <c r="Y562"/>
  <c r="Y563"/>
  <c r="Y564"/>
  <c r="Y565"/>
  <c r="Y566"/>
  <c r="Y567"/>
  <c r="Y568"/>
  <c r="Y569"/>
  <c r="Y570"/>
  <c r="Y571"/>
  <c r="Y572"/>
  <c r="Y573"/>
  <c r="Y574"/>
  <c r="Y575"/>
  <c r="Y576"/>
  <c r="Y577"/>
  <c r="Y578"/>
  <c r="Y579"/>
  <c r="Y580"/>
  <c r="Y581"/>
  <c r="Y582"/>
  <c r="Y583"/>
  <c r="Y584"/>
  <c r="Y585"/>
  <c r="Y586"/>
  <c r="Y587"/>
  <c r="Y588"/>
  <c r="Y589"/>
  <c r="Y590"/>
  <c r="Y591"/>
  <c r="Y592"/>
  <c r="Y593"/>
  <c r="Y594"/>
  <c r="Y595"/>
  <c r="Y596"/>
  <c r="Z466"/>
  <c r="V463" a="1"/>
  <c r="V463"/>
  <c r="E463" a="1"/>
  <c r="E463"/>
  <c r="F463" a="1"/>
  <c r="F463"/>
  <c r="G463" a="1"/>
  <c r="G463"/>
  <c r="H463" a="1"/>
  <c r="H463"/>
  <c r="U463" a="1"/>
  <c r="U463"/>
  <c r="F464" a="1"/>
  <c r="F464"/>
  <c r="V464" a="1"/>
  <c r="V464"/>
  <c r="H464" a="1"/>
  <c r="H464"/>
  <c r="X465"/>
  <c r="E464" a="1"/>
  <c r="E464"/>
  <c r="G464" a="1"/>
  <c r="G464"/>
  <c r="AC466" a="1"/>
  <c r="AC466"/>
  <c r="C466" a="1"/>
  <c r="C466"/>
  <c r="D466" a="1"/>
  <c r="D466"/>
  <c r="X466"/>
  <c r="V465" a="1"/>
  <c r="V465"/>
  <c r="F465" a="1"/>
  <c r="F465"/>
  <c r="E465" a="1"/>
  <c r="E465"/>
  <c r="G465" a="1"/>
  <c r="G465"/>
  <c r="U465" a="1"/>
  <c r="U465"/>
  <c r="H465" a="1"/>
  <c r="H465"/>
  <c r="H466" a="1"/>
  <c r="H466"/>
  <c r="U466" a="1"/>
  <c r="U466"/>
  <c r="F466" a="1"/>
  <c r="F466"/>
  <c r="E466" a="1"/>
  <c r="E466"/>
  <c r="G466" a="1"/>
  <c r="G466"/>
  <c r="V466" a="1"/>
  <c r="V466"/>
</calcChain>
</file>

<file path=xl/sharedStrings.xml><?xml version="1.0" encoding="utf-8"?>
<sst xmlns="http://schemas.openxmlformats.org/spreadsheetml/2006/main" count="7996" uniqueCount="3382">
  <si>
    <t>Reporting Period End Date</t>
  </si>
  <si>
    <t>Module</t>
  </si>
  <si>
    <t>Baseline N#</t>
  </si>
  <si>
    <t>Baseline D#</t>
  </si>
  <si>
    <t>Baseline %</t>
  </si>
  <si>
    <t>Objectives</t>
  </si>
  <si>
    <t>Target N#</t>
  </si>
  <si>
    <t>Target D#</t>
  </si>
  <si>
    <t>Target %</t>
  </si>
  <si>
    <t>Comments</t>
  </si>
  <si>
    <t>Custom Indicator</t>
  </si>
  <si>
    <t>Country</t>
  </si>
  <si>
    <t>Goal Number</t>
  </si>
  <si>
    <t>Goals</t>
  </si>
  <si>
    <t>Objective Number</t>
  </si>
  <si>
    <t>Impact Indicators</t>
  </si>
  <si>
    <t>Modules</t>
  </si>
  <si>
    <t>Module Number</t>
  </si>
  <si>
    <t>Baseline Source</t>
  </si>
  <si>
    <t>Required Disaggregation</t>
  </si>
  <si>
    <t>Subset of another indicator (when applicable)</t>
  </si>
  <si>
    <t>Impact Indicator Number</t>
  </si>
  <si>
    <t>Outcome Indicators</t>
  </si>
  <si>
    <t>Outcome Indicator Number</t>
  </si>
  <si>
    <t>Coverage Indicators</t>
  </si>
  <si>
    <t>Intervention Number</t>
  </si>
  <si>
    <t>Coverage Indicator Number</t>
  </si>
  <si>
    <t>Report Due Date</t>
  </si>
  <si>
    <t>Impact Indicator Targets</t>
  </si>
  <si>
    <t>Outcome Indicator Targets</t>
  </si>
  <si>
    <t>Coverage Indicator Targets</t>
  </si>
  <si>
    <t>Disaggregation</t>
  </si>
  <si>
    <t>Baseline Value</t>
  </si>
  <si>
    <t>Baseline Year</t>
  </si>
  <si>
    <t xml:space="preserve">Impact </t>
  </si>
  <si>
    <t xml:space="preserve">Outcome </t>
  </si>
  <si>
    <t>Coverage</t>
  </si>
  <si>
    <t>Page Navigation</t>
  </si>
  <si>
    <t>Interventions</t>
  </si>
  <si>
    <t>Only required if you have Work plan Tracking Measures</t>
  </si>
  <si>
    <t>Principal Recipients</t>
  </si>
  <si>
    <t xml:space="preserve"> Category</t>
  </si>
  <si>
    <t>Category</t>
  </si>
  <si>
    <t>Performance Framework  - Overview - Section A</t>
  </si>
  <si>
    <t>Performance Framework - Impact Indicators - Section B</t>
  </si>
  <si>
    <t>Performance Framework - Outcome Indicators - Section C</t>
  </si>
  <si>
    <t xml:space="preserve"> </t>
  </si>
  <si>
    <t>[Reporting Period End Date]</t>
  </si>
  <si>
    <t>Country (Name)</t>
  </si>
  <si>
    <t>[Custom Impact Indicator]</t>
  </si>
  <si>
    <t>[Baseline Value]</t>
  </si>
  <si>
    <t>[Baseline Year]</t>
  </si>
  <si>
    <t>[Baseline Source]</t>
  </si>
  <si>
    <t>[Comment]</t>
  </si>
  <si>
    <t>[Target N#]</t>
  </si>
  <si>
    <t>[Target D#]</t>
  </si>
  <si>
    <t>[Report Due Date]</t>
  </si>
  <si>
    <t>Name</t>
  </si>
  <si>
    <t>[Disaggregation Categories]</t>
  </si>
  <si>
    <t>Disaggregation Categories</t>
  </si>
  <si>
    <t>Allow creation from PF</t>
  </si>
  <si>
    <t>[Record ID]</t>
  </si>
  <si>
    <t>Record ID</t>
  </si>
  <si>
    <t>[Custom Outcome Indicator]</t>
  </si>
  <si>
    <t>Account (Name)</t>
  </si>
  <si>
    <t>[Account Role ID]</t>
  </si>
  <si>
    <t>Account Role ID</t>
  </si>
  <si>
    <t>--Select--</t>
  </si>
  <si>
    <t>[Goal Name]</t>
  </si>
  <si>
    <t>[Objective Name]</t>
  </si>
  <si>
    <t>Impact Indicators - Section B'!A4</t>
  </si>
  <si>
    <t>Outcome Indicator Name</t>
  </si>
  <si>
    <t>[Baseline N#]</t>
  </si>
  <si>
    <t>[Baseline D#]</t>
  </si>
  <si>
    <t>[Year]</t>
  </si>
  <si>
    <t>Module-Coverage-Intervention Reference - Intervention</t>
  </si>
  <si>
    <t>Module Name</t>
  </si>
  <si>
    <t>Standard Indicator</t>
  </si>
  <si>
    <t>[Account Role Number]</t>
  </si>
  <si>
    <t>[Goal Number]</t>
  </si>
  <si>
    <t>[Objective Number]</t>
  </si>
  <si>
    <t>[Module Number]</t>
  </si>
  <si>
    <t>[Intervention Number]</t>
  </si>
  <si>
    <t>[Impact Indicator Number]</t>
  </si>
  <si>
    <t>[Coverage Indicator Number]</t>
  </si>
  <si>
    <t>[Outcome Indicator Number]</t>
  </si>
  <si>
    <t>Outcome Indicators - Section C'!A4</t>
  </si>
  <si>
    <t>Coverage Indicators - Section D'!A4</t>
  </si>
  <si>
    <t>[Name]</t>
  </si>
  <si>
    <t>Intervention</t>
  </si>
  <si>
    <t>Key Activity</t>
  </si>
  <si>
    <t>[Key Activity]</t>
  </si>
  <si>
    <t>[Comments]</t>
  </si>
  <si>
    <t>Module ID</t>
  </si>
  <si>
    <t>[Key Activity Milestone Number]</t>
  </si>
  <si>
    <t>[Milestone / Target Description]</t>
  </si>
  <si>
    <t>[Criterion for Completion]</t>
  </si>
  <si>
    <t>Allow Field Update</t>
  </si>
  <si>
    <t>Key Activity-Milestone ID</t>
  </si>
  <si>
    <t>Intervention ID</t>
  </si>
  <si>
    <t>Impact Data - Indicator-Disaggregation Reference</t>
  </si>
  <si>
    <t>[Impact-Outcome Indicator  Reference (Name)]</t>
  </si>
  <si>
    <t>Impact-Outcome Indicator  Reference (Name)</t>
  </si>
  <si>
    <t>[Disaggregation]</t>
  </si>
  <si>
    <t>[Category]</t>
  </si>
  <si>
    <t>Module Reference</t>
  </si>
  <si>
    <t>[Name ID]</t>
  </si>
  <si>
    <t>Standard Intervention</t>
  </si>
  <si>
    <t>[Account]</t>
  </si>
  <si>
    <t>Account</t>
  </si>
  <si>
    <t>Concatenated Name</t>
  </si>
  <si>
    <t>Concatenated Indicator Name</t>
  </si>
  <si>
    <t>Outcome Data - Indicator-Disaggregation Reference</t>
  </si>
  <si>
    <t>Coverage Data - Indicator-Disaggregation Reference</t>
  </si>
  <si>
    <t>[Coverage Indicator  Reference (Name)]</t>
  </si>
  <si>
    <t>Coverage Indicator  Reference (Name)</t>
  </si>
  <si>
    <t>Concatenation for Disaggregation</t>
  </si>
  <si>
    <t>[Impact Outcome Reference (Name)]</t>
  </si>
  <si>
    <t>Impact Outcome Reference (Name)</t>
  </si>
  <si>
    <t>[Component (Name)]</t>
  </si>
  <si>
    <t>Component (Name)</t>
  </si>
  <si>
    <t>Impact Data - Component - Indicator Reference</t>
  </si>
  <si>
    <t>Outcome Data - Component - Indicator Reference</t>
  </si>
  <si>
    <t>[Module-Coverage-Intervention Reference (Name)]</t>
  </si>
  <si>
    <t>Impact Indicator Name</t>
  </si>
  <si>
    <t xml:space="preserve">Impact Indicator Name </t>
  </si>
  <si>
    <t xml:space="preserve">Outcome Indicator Name </t>
  </si>
  <si>
    <t xml:space="preserve">Coverage Indicator Name </t>
  </si>
  <si>
    <t>Coverage Indicator Name</t>
  </si>
  <si>
    <t>Milestone Target Number</t>
  </si>
  <si>
    <t>Key Activity Number</t>
  </si>
  <si>
    <t xml:space="preserve"> Disaggregation - Section E'!A4</t>
  </si>
  <si>
    <t>WPTM - Section F'!A4</t>
  </si>
  <si>
    <t>Overview - Section A'!A13</t>
  </si>
  <si>
    <t>Criterion for Completion</t>
  </si>
  <si>
    <t>Module Data - Component - Indicator Reference</t>
  </si>
  <si>
    <t>[Module (Name)]</t>
  </si>
  <si>
    <t>Column1</t>
  </si>
  <si>
    <t>Column2</t>
  </si>
  <si>
    <t>Column3</t>
  </si>
  <si>
    <t>Column4</t>
  </si>
  <si>
    <t>Name ID</t>
  </si>
  <si>
    <t>Target Year</t>
  </si>
  <si>
    <t>Milestone / Target Description</t>
  </si>
  <si>
    <t>[Mark if target is TBD?]</t>
  </si>
  <si>
    <t>Mark if target is TBD?</t>
  </si>
  <si>
    <t>[Geographic Coverage]</t>
  </si>
  <si>
    <t>[Rating Cumulation Type]</t>
  </si>
  <si>
    <t>Geographic Coverage (if sub-national specify in Comments)</t>
  </si>
  <si>
    <t>Concatenation of Names</t>
  </si>
  <si>
    <t>Record ID2</t>
  </si>
  <si>
    <t>Reference Record Id</t>
  </si>
  <si>
    <t>'Concatenation for Disaggregation</t>
  </si>
  <si>
    <t>Concatenation of names</t>
  </si>
  <si>
    <t xml:space="preserve"> Concatenation of Names</t>
  </si>
  <si>
    <t>Column5</t>
  </si>
  <si>
    <t>Column6</t>
  </si>
  <si>
    <t>Column7</t>
  </si>
  <si>
    <t>Concatenation Indicator Name</t>
  </si>
  <si>
    <t>Objective Description</t>
  </si>
  <si>
    <t>Querying Account Role for Group of countries</t>
  </si>
  <si>
    <t>Quering Account Role for Single Country</t>
  </si>
  <si>
    <t>[Account (Name)]</t>
  </si>
  <si>
    <t>Key Activity to be used for allow creation field</t>
  </si>
  <si>
    <t>Impact Reference</t>
  </si>
  <si>
    <t>Outcome Reference</t>
  </si>
  <si>
    <t>Coverage Indicator Reference ID</t>
  </si>
  <si>
    <t>[Component Name]</t>
  </si>
  <si>
    <t>Component Name</t>
  </si>
  <si>
    <t>Programmatic Report Period Frequency</t>
  </si>
  <si>
    <t>Cumulation type</t>
  </si>
  <si>
    <t>Key Activities</t>
  </si>
  <si>
    <t>WPTM/Targets</t>
  </si>
  <si>
    <t>Coverage Data - Module-Coverage-Intervention Reference</t>
  </si>
  <si>
    <t>Column8</t>
  </si>
  <si>
    <t>Column10</t>
  </si>
  <si>
    <t>Column11</t>
  </si>
  <si>
    <t>Column12</t>
  </si>
  <si>
    <t>Column13</t>
  </si>
  <si>
    <t>Country Id</t>
  </si>
  <si>
    <t>Performance Framework - Coverage Indicators - Section D</t>
  </si>
  <si>
    <t>Performance Framework - Disaggregation - Section E</t>
  </si>
  <si>
    <t>Performance Framework - WPTM - Section E</t>
  </si>
  <si>
    <t>Period</t>
  </si>
  <si>
    <t>Performance Framework</t>
  </si>
  <si>
    <t>mona'WPTM - Section F (2)'!$C$92</t>
  </si>
  <si>
    <t>mona'WPTM - Section F (2)'!$D$92</t>
  </si>
  <si>
    <t>Unique Name</t>
  </si>
  <si>
    <t>No.</t>
  </si>
  <si>
    <t>Country/Geography</t>
  </si>
  <si>
    <t>Implementation Period Start Date</t>
  </si>
  <si>
    <t>Implementation Period End Date</t>
  </si>
  <si>
    <t>Principal Recipient Name</t>
  </si>
  <si>
    <t>PUDR Due</t>
  </si>
  <si>
    <t>Submission date</t>
  </si>
  <si>
    <t>Goal Description</t>
  </si>
  <si>
    <t>[Module Reference (Name)]</t>
  </si>
  <si>
    <t>Module Reference (Name)</t>
  </si>
  <si>
    <t>[Intervention ID (Name)]</t>
  </si>
  <si>
    <t>Reporting Periods</t>
  </si>
  <si>
    <t>[Impact Reference (Name)]</t>
  </si>
  <si>
    <t>Impact Reference (Name)</t>
  </si>
  <si>
    <t>[Country (Name)]</t>
  </si>
  <si>
    <t>Custom Impact Indicator</t>
  </si>
  <si>
    <t>[Outcome Reference (Name)]</t>
  </si>
  <si>
    <t>Outcome Reference (Name)</t>
  </si>
  <si>
    <t>[Custom Coverage Indicator Name - EN]</t>
  </si>
  <si>
    <t>Year</t>
  </si>
  <si>
    <t>[Coverage Indicator Reference ID (Name)]</t>
  </si>
  <si>
    <t>Coverage Indicator Reference ID (Name)</t>
  </si>
  <si>
    <t>Intervention ID (Name)</t>
  </si>
  <si>
    <t>[Target %]</t>
  </si>
  <si>
    <t>Year of Target</t>
  </si>
  <si>
    <t>Reporting Period Record ID</t>
  </si>
  <si>
    <t>Reporting Period ID</t>
  </si>
  <si>
    <t>[Impact Disaggregation ID]</t>
  </si>
  <si>
    <t>Impact Disaggregation ID</t>
  </si>
  <si>
    <t>[Impact Indicator ID (Name)]</t>
  </si>
  <si>
    <t>Impact Indicator ID (Name)</t>
  </si>
  <si>
    <t>[Impact Indicator Name]</t>
  </si>
  <si>
    <t>Concatenation</t>
  </si>
  <si>
    <t>concatenated name for fetching sfdc data</t>
  </si>
  <si>
    <t>Impact Disaggregation</t>
  </si>
  <si>
    <t>Outcome Disaggregation</t>
  </si>
  <si>
    <t>[Outcome Disaggregation ID]</t>
  </si>
  <si>
    <t>Outcome Disaggregation ID</t>
  </si>
  <si>
    <t>[Outcome Indicator ID (Name)]</t>
  </si>
  <si>
    <t>Outcome Indicator ID (Name)</t>
  </si>
  <si>
    <t>[Outcome Indicator Name]</t>
  </si>
  <si>
    <t>Coverage Disaggregation</t>
  </si>
  <si>
    <t>[Coverage Disaggregation ID]</t>
  </si>
  <si>
    <t>Coverage Disaggregation ID</t>
  </si>
  <si>
    <t>[Coverage Indicator (Name)]</t>
  </si>
  <si>
    <t>Coverage Indicator (Name)</t>
  </si>
  <si>
    <t>[Baseline %]</t>
  </si>
  <si>
    <t>Target % from sfdc</t>
  </si>
  <si>
    <t>Baseline % from sfdc</t>
  </si>
  <si>
    <t>[IP (Name)]</t>
  </si>
  <si>
    <t>IP (Name)</t>
  </si>
  <si>
    <t>[Coverage Indicator Name]</t>
  </si>
  <si>
    <t>[Year of Target]</t>
  </si>
  <si>
    <t>Indicator-Disaggregation Reference</t>
  </si>
  <si>
    <t>T</t>
  </si>
  <si>
    <t>[Geography (Name)]</t>
  </si>
  <si>
    <t>Geography (Name)</t>
  </si>
  <si>
    <t>[Alternative Account]</t>
  </si>
  <si>
    <t>Dummy Account Id</t>
  </si>
  <si>
    <t>Temporary Placeholder for Account Id</t>
  </si>
  <si>
    <r>
      <t xml:space="preserve">Principal Recipient Name </t>
    </r>
    <r>
      <rPr>
        <sz val="12"/>
        <color theme="1"/>
        <rFont val="Calibri"/>
        <family val="2"/>
        <scheme val="minor"/>
      </rPr>
      <t>(Select PRs that have previously had Grants with the Global Fund)</t>
    </r>
  </si>
  <si>
    <r>
      <t>New Principal Recipient Name</t>
    </r>
    <r>
      <rPr>
        <sz val="12"/>
        <color theme="1"/>
        <rFont val="Calibri"/>
        <family val="2"/>
        <scheme val="minor"/>
      </rPr>
      <t xml:space="preserve"> (use if the entity has never been a Global Fund PR or does not appear in dropdown list in previous column)</t>
    </r>
  </si>
  <si>
    <t>Funding Request</t>
  </si>
  <si>
    <t>Funding Request Name</t>
  </si>
  <si>
    <t>Group of Countries (Name)</t>
  </si>
  <si>
    <t>Grant</t>
  </si>
  <si>
    <t>Grant Name</t>
  </si>
  <si>
    <t>IP Countries</t>
  </si>
  <si>
    <t>Grant Countries</t>
  </si>
  <si>
    <t>[Project (Name)]</t>
  </si>
  <si>
    <t>Project (Name)</t>
  </si>
  <si>
    <t>Geography ID</t>
  </si>
  <si>
    <t>Grant Name/Funding Request Name</t>
  </si>
  <si>
    <t>[Responsible PR]</t>
  </si>
  <si>
    <t>Responsible PR</t>
  </si>
  <si>
    <t>Reponsible PR</t>
  </si>
  <si>
    <t>Responsible PR(on indicator)</t>
  </si>
  <si>
    <t>[Custom Intervention]</t>
  </si>
  <si>
    <t>PRName from overview page</t>
  </si>
  <si>
    <t>Column9</t>
  </si>
  <si>
    <t>Standard Intervention2</t>
  </si>
  <si>
    <t>Principal Recipient Number</t>
  </si>
  <si>
    <t>IP Record Type</t>
  </si>
  <si>
    <t>hi</t>
  </si>
  <si>
    <t>Module-Coverage-Intervention Reference (Name)</t>
  </si>
  <si>
    <t>Name used on Overview Page for display</t>
  </si>
  <si>
    <t>IP End Date</t>
  </si>
  <si>
    <t>Grant Revision</t>
  </si>
  <si>
    <t>Type of Revision</t>
  </si>
  <si>
    <t>IP End date will not be saved back to GOS</t>
  </si>
  <si>
    <t>[Reporting Period Start Date]</t>
  </si>
  <si>
    <t>Reporting Period Start Date</t>
  </si>
  <si>
    <t>IP Record ID</t>
  </si>
  <si>
    <t>Impact Indicator Record ID</t>
  </si>
  <si>
    <t>Outcome Indicator Record ID</t>
  </si>
  <si>
    <t xml:space="preserve">Version </t>
  </si>
  <si>
    <t>Version 2 - 03-May-17</t>
  </si>
  <si>
    <t xml:space="preserve">Reporting Period </t>
  </si>
  <si>
    <t>Custom Intervention (only if "Other" intervention is chosen)</t>
  </si>
  <si>
    <t>Target N# &amp; Target D#</t>
  </si>
  <si>
    <t/>
  </si>
  <si>
    <t>Column18</t>
  </si>
  <si>
    <t>Column19</t>
  </si>
  <si>
    <t>Column20</t>
  </si>
  <si>
    <t>Column21</t>
  </si>
  <si>
    <t>Column22</t>
  </si>
  <si>
    <t>Column23</t>
  </si>
  <si>
    <t>Target N#  Target D#</t>
  </si>
  <si>
    <t>[De-activate indicator]</t>
  </si>
  <si>
    <t>De-activate indicator</t>
  </si>
  <si>
    <t>[Deactivate Indicator]</t>
  </si>
  <si>
    <t>[De-activate Key Activity]</t>
  </si>
  <si>
    <t>De-activate Key Activity</t>
  </si>
  <si>
    <t>Period Start Date</t>
  </si>
  <si>
    <t>Period End Date</t>
  </si>
  <si>
    <t>eba66006-9030-4bf7-8906-125cf38d52a3</t>
  </si>
  <si>
    <t>Allocation Utilization Period Start Date</t>
  </si>
  <si>
    <t>Allocation Utilization Period End Date</t>
  </si>
  <si>
    <t>Disbursement Request</t>
  </si>
  <si>
    <t xml:space="preserve">     </t>
  </si>
  <si>
    <t>AIM_Key_Activity_Milestone__c.AIM_De_activate_Key_Activity__c</t>
  </si>
  <si>
    <t>Deactivate</t>
  </si>
  <si>
    <t>AIM_Coverage_Indicator__c.AIM_Geographic_Coverage__c</t>
  </si>
  <si>
    <t>National</t>
  </si>
  <si>
    <t>Sub-National</t>
  </si>
  <si>
    <t>AIM_Coverage_Indicator__c.AIM_Rating_Cumulation_Type__c</t>
  </si>
  <si>
    <t>Y- Cumulative annually</t>
  </si>
  <si>
    <t>N-Non-cumulative</t>
  </si>
  <si>
    <t>N-Non -cumulative (other)</t>
  </si>
  <si>
    <t>N-Non -cumulative (special)</t>
  </si>
  <si>
    <t>AIM_Coverage_Indicator__c.AIM_Year__c</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</si>
  <si>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</si>
  <si>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</si>
  <si>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</si>
  <si>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</si>
  <si>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</si>
  <si>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</si>
  <si>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</si>
  <si>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</si>
  <si>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</si>
  <si>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</si>
  <si>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</si>
  <si>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</si>
  <si>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</si>
  <si>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</si>
  <si>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</si>
  <si>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</si>
  <si>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</si>
  <si>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</si>
  <si>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</si>
  <si>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</si>
  <si>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</si>
  <si>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</si>
  <si>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</si>
  <si>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</si>
  <si>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AIM_Coverage_Indicator__c.AIM_Deactivate_Indicator__c</t>
  </si>
  <si>
    <t>AIM_Coverage_Indicator_Targets_Results__c.AIM_Mark_if_target_is_TBD__c</t>
  </si>
  <si>
    <t>TBD</t>
  </si>
  <si>
    <t>AIM_Coverage_Disaggregation__c.AIM_Year__c</t>
  </si>
  <si>
    <t>AIM_Impact_Indicator__c.AIM_Baseline_Year__c</t>
  </si>
  <si>
    <t>AIM_Impact_Indicator__c.AIM_Deactivate_indicator__c</t>
  </si>
  <si>
    <t>AIM_Impact_Indicator_Targets_Results__c.AIM_Year_of_Target__c</t>
  </si>
  <si>
    <t>AIM_Impact_Indicator_Targets_Results__c.AIM_Mark_if_target_is_TBD__c</t>
  </si>
  <si>
    <t>AIM_Impact_Disaggregation__c.AIM_Baseline_Year__c</t>
  </si>
  <si>
    <t>AIM_Outcome_Indicator__c.AIM_Baseline_Year__c</t>
  </si>
  <si>
    <t>AIM_Outcome_Indicator__c.AIM_Deactivate_indicator__c</t>
  </si>
  <si>
    <t>AIM_Outcome_Disaggregation__c.AIM_Baseline_Year__c</t>
  </si>
  <si>
    <t>AIM_Outcome_Indicator_Targets_Result__c.AIM_Year_of_Target__c</t>
  </si>
  <si>
    <t>AIM_Outcome_Indicator_Targets_Result__c.AIM_Mark_if_target_is_TBD__c</t>
  </si>
  <si>
    <t>AIM_Grant_Revision__c.aim_revision_type__c</t>
  </si>
  <si>
    <t>End-Date Revision</t>
  </si>
  <si>
    <t>Additional Funding</t>
  </si>
  <si>
    <t>Admin Revision</t>
  </si>
  <si>
    <t>PickListValue</t>
  </si>
  <si>
    <t>PickListKey</t>
  </si>
  <si>
    <t>Other Revision</t>
  </si>
  <si>
    <t>Grant Making</t>
  </si>
  <si>
    <t>a1K36000005jtZJEAY</t>
  </si>
  <si>
    <t>FR100-LAO-T</t>
  </si>
  <si>
    <t>Lao (Peoples Democratic Republic)</t>
  </si>
  <si>
    <t>a1A360000013M0HEAU</t>
  </si>
  <si>
    <t>LAO-T-GFMOH</t>
  </si>
  <si>
    <t>182</t>
  </si>
  <si>
    <t>WHO Lao TB country profile 2016 for 2015 data</t>
  </si>
  <si>
    <t>182/100,000 in WHO Lao country profile 2016 for the year 2015
http://www.who.int/tb/country/data/profiles/en/</t>
  </si>
  <si>
    <t>a1I36000004ZRnxEAG</t>
  </si>
  <si>
    <t>a1J36000002m4EjEAI</t>
  </si>
  <si>
    <t>IOR-00047</t>
  </si>
  <si>
    <t>a1236000007Yzj6AAC</t>
  </si>
  <si>
    <t>49</t>
  </si>
  <si>
    <t>49/100,000 (excluding TB HIV) in WHO Lao country profile 2016 for the year 2015
http://www.who.int/tb/country/data/profiles/en/</t>
  </si>
  <si>
    <t>a1I36000004ZRnyEAG</t>
  </si>
  <si>
    <t>a1J36000002m4EkEAI</t>
  </si>
  <si>
    <t>IOR-00048</t>
  </si>
  <si>
    <t>3.6</t>
  </si>
  <si>
    <t>3.6/100,000 for TB HIV in WHO Lao country profile 2016 for the year 2015
http://www.who.int/tb/country/data/profiles/en/</t>
  </si>
  <si>
    <t>a1I36000004ZRnzEAG</t>
  </si>
  <si>
    <t>a1J36000002m4EnEAI</t>
  </si>
  <si>
    <t>IOR-00051</t>
  </si>
  <si>
    <t>5.2%</t>
  </si>
  <si>
    <t>a1I36000004ZRo0EAG</t>
  </si>
  <si>
    <t>a1J36000002m4EbEAI</t>
  </si>
  <si>
    <t>IOR-00039</t>
  </si>
  <si>
    <t>a1I36000004ZRoHEAW</t>
  </si>
  <si>
    <t>a1I36000004ZRoIEAW</t>
  </si>
  <si>
    <t>a1I36000004ZRoJEAW</t>
  </si>
  <si>
    <t>a1I36000004ZRoKEAW</t>
  </si>
  <si>
    <t>a1I36000004ZRoLEAW</t>
  </si>
  <si>
    <t>a1I36000004ZRoMEAW</t>
  </si>
  <si>
    <t>a1I36000004ZRoNEAW</t>
  </si>
  <si>
    <t>a1I36000004ZRoOEAW</t>
  </si>
  <si>
    <t>a1I36000004ZRoPEAW</t>
  </si>
  <si>
    <t>a1I36000004ZRoQEAW</t>
  </si>
  <si>
    <t>a1I36000004ZRoREAW</t>
  </si>
  <si>
    <t>a1Y36000002aoe2EAA</t>
  </si>
  <si>
    <t>a1W36000001XZYFEA4</t>
  </si>
  <si>
    <t>a1Y36000002aoe3EAA</t>
  </si>
  <si>
    <t>a1W36000001XZYUEA4</t>
  </si>
  <si>
    <t>a1Y36000002aoe4EAA</t>
  </si>
  <si>
    <t>a1W36000001XZYjEAO</t>
  </si>
  <si>
    <t>a1Y36000002aoe5EAA</t>
  </si>
  <si>
    <t>a1W36000001XZYyEAO</t>
  </si>
  <si>
    <t>a1Y36000002aoe6EAA</t>
  </si>
  <si>
    <t>a1W36000001XZZDEA4</t>
  </si>
  <si>
    <t>a1Y36000002aoe7EAA</t>
  </si>
  <si>
    <t>a1W36000001XZZSEA4</t>
  </si>
  <si>
    <t>a1W36000001XZYGEA4</t>
  </si>
  <si>
    <t>a1W36000001XZYVEA4</t>
  </si>
  <si>
    <t>a1W36000001XZYkEAO</t>
  </si>
  <si>
    <t>a1W36000001XZYzEAO</t>
  </si>
  <si>
    <t>a1W36000001XZZEEA4</t>
  </si>
  <si>
    <t>a1W36000001XZZTEA4</t>
  </si>
  <si>
    <t>a1W36000001XZYHEA4</t>
  </si>
  <si>
    <t>a1W36000001XZYWEA4</t>
  </si>
  <si>
    <t>a1W36000001XZYlEAO</t>
  </si>
  <si>
    <t>a1W36000001XZZ0EAO</t>
  </si>
  <si>
    <t>a1W36000001XZZFEA4</t>
  </si>
  <si>
    <t>a1W36000001XZZUEA4</t>
  </si>
  <si>
    <t>a1W36000001XZYIEA4</t>
  </si>
  <si>
    <t>a1W36000001XZYXEA4</t>
  </si>
  <si>
    <t>a1W36000001XZYmEAO</t>
  </si>
  <si>
    <t>a1W36000001XZZ1EAO</t>
  </si>
  <si>
    <t>a1W36000001XZZGEA4</t>
  </si>
  <si>
    <t>a1W36000001XZZVEA4</t>
  </si>
  <si>
    <t>a1W36000001XZYJEA4</t>
  </si>
  <si>
    <t>a1W36000001XZYYEA4</t>
  </si>
  <si>
    <t>a1W36000001XZYnEAO</t>
  </si>
  <si>
    <t>a1W36000001XZZ2EAO</t>
  </si>
  <si>
    <t>a1W36000001XZZHEA4</t>
  </si>
  <si>
    <t>a1W36000001XZZWEA4</t>
  </si>
  <si>
    <t>a1W36000001XZYKEA4</t>
  </si>
  <si>
    <t>a1W36000001XZYZEA4</t>
  </si>
  <si>
    <t>a1W36000001XZYoEAO</t>
  </si>
  <si>
    <t>a1W36000001XZZ3EAO</t>
  </si>
  <si>
    <t>a1W36000001XZZIEA4</t>
  </si>
  <si>
    <t>a1W36000001XZZXEA4</t>
  </si>
  <si>
    <t>a1W36000001XZYLEA4</t>
  </si>
  <si>
    <t>a1W36000001XZYaEAO</t>
  </si>
  <si>
    <t>a1W36000001XZYpEAO</t>
  </si>
  <si>
    <t>a1W36000001XZZ4EAO</t>
  </si>
  <si>
    <t>a1W36000001XZZJEA4</t>
  </si>
  <si>
    <t>a1W36000001XZZYEA4</t>
  </si>
  <si>
    <t>a1W36000001XZYMEA4</t>
  </si>
  <si>
    <t>a1W36000001XZYbEAO</t>
  </si>
  <si>
    <t>a1W36000001XZYqEAO</t>
  </si>
  <si>
    <t>a1W36000001XZZ5EAO</t>
  </si>
  <si>
    <t>a1W36000001XZZKEA4</t>
  </si>
  <si>
    <t>a1W36000001XZZZEA4</t>
  </si>
  <si>
    <t>a1W36000001XZYNEA4</t>
  </si>
  <si>
    <t>a1W36000001XZYcEAO</t>
  </si>
  <si>
    <t>a1W36000001XZYrEAO</t>
  </si>
  <si>
    <t>a1W36000001XZZ6EAO</t>
  </si>
  <si>
    <t>a1W36000001XZZLEA4</t>
  </si>
  <si>
    <t>a1W36000001XZZaEAO</t>
  </si>
  <si>
    <t>a1W36000001XZYOEA4</t>
  </si>
  <si>
    <t>a1W36000001XZYdEAO</t>
  </si>
  <si>
    <t>a1W36000001XZYsEAO</t>
  </si>
  <si>
    <t>a1W36000001XZZ7EAO</t>
  </si>
  <si>
    <t>a1W36000001XZZMEA4</t>
  </si>
  <si>
    <t>a1W36000001XZZbEAO</t>
  </si>
  <si>
    <t>a1W36000001XZYPEA4</t>
  </si>
  <si>
    <t>a1W36000001XZYeEAO</t>
  </si>
  <si>
    <t>a1W36000001XZYtEAO</t>
  </si>
  <si>
    <t>a1W36000001XZZ8EAO</t>
  </si>
  <si>
    <t>a1W36000001XZZNEA4</t>
  </si>
  <si>
    <t>a1W36000001XZZcEAO</t>
  </si>
  <si>
    <t>a1W36000001XZYQEA4</t>
  </si>
  <si>
    <t>a1W36000001XZYfEAO</t>
  </si>
  <si>
    <t>a1W36000001XZYuEAO</t>
  </si>
  <si>
    <t>a1W36000001XZZ9EAO</t>
  </si>
  <si>
    <t>a1W36000001XZZOEA4</t>
  </si>
  <si>
    <t>a1W36000001XZZdEAO</t>
  </si>
  <si>
    <t>a1W36000001XZYREA4</t>
  </si>
  <si>
    <t>a1W36000001XZYgEAO</t>
  </si>
  <si>
    <t>a1W36000001XZYvEAO</t>
  </si>
  <si>
    <t>a1W36000001XZZAEA4</t>
  </si>
  <si>
    <t>a1W36000001XZZPEA4</t>
  </si>
  <si>
    <t>a1W36000001XZZeEAO</t>
  </si>
  <si>
    <t>a1W36000001XZYSEA4</t>
  </si>
  <si>
    <t>a1W36000001XZYhEAO</t>
  </si>
  <si>
    <t>a1W36000001XZYwEAO</t>
  </si>
  <si>
    <t>a1W36000001XZZBEA4</t>
  </si>
  <si>
    <t>a1W36000001XZZQEA4</t>
  </si>
  <si>
    <t>a1W36000001XZZfEAO</t>
  </si>
  <si>
    <t>a1W36000001XZYTEA4</t>
  </si>
  <si>
    <t>a1W36000001XZYiEAO</t>
  </si>
  <si>
    <t>a1W36000001XZYxEAO</t>
  </si>
  <si>
    <t>a1W36000001XZZCEA4</t>
  </si>
  <si>
    <t>a1W36000001XZZREA4</t>
  </si>
  <si>
    <t>a1W36000001XZZgEAO</t>
  </si>
  <si>
    <t>Ministry of Health of the Lao People's Democratic Republic</t>
  </si>
  <si>
    <t>a1236000007WBjKAAW</t>
  </si>
  <si>
    <t>To reduce th eburden of tuberculosis in Lao PDR and to reach the targets of the WHO END TB strategy</t>
  </si>
  <si>
    <t>a1C36000004POSAEA4</t>
  </si>
  <si>
    <t>a1C36000004POSgEAO</t>
  </si>
  <si>
    <t>a1C36000004POShEAO</t>
  </si>
  <si>
    <t>a1C36000004POSiEAO</t>
  </si>
  <si>
    <t>a1C36000004POSjEAO</t>
  </si>
  <si>
    <t>a1C36000004POSkEAO</t>
  </si>
  <si>
    <t>a1C36000004POSlEAO</t>
  </si>
  <si>
    <t>a1C36000004POSmEAO</t>
  </si>
  <si>
    <t>a1C36000004POSnEAO</t>
  </si>
  <si>
    <t>a1C36000004POSoEAO</t>
  </si>
  <si>
    <t>a1C36000004POSpEAO</t>
  </si>
  <si>
    <t>a1C36000004POSqEAO</t>
  </si>
  <si>
    <t>Achieve universal and equitable access to TB diagnosis and treatment for all people suffering from TB</t>
  </si>
  <si>
    <t>a1R360000022vo1EAA</t>
  </si>
  <si>
    <t>Manage drug resistant tuberculosis</t>
  </si>
  <si>
    <t>a1R360000022vo2EAA</t>
  </si>
  <si>
    <t>Strengthen TB/HIV collaborative activities</t>
  </si>
  <si>
    <t>a1R360000022vo3EAA</t>
  </si>
  <si>
    <t>Streamline the management of TB program in resilient and sustainable system for health (RSSH)</t>
  </si>
  <si>
    <t>a1R360000022vo4EAA</t>
  </si>
  <si>
    <t>a1R360000022voIEAQ</t>
  </si>
  <si>
    <t>a1R360000022voJEAQ</t>
  </si>
  <si>
    <t>a1R360000022voKEAQ</t>
  </si>
  <si>
    <t>a1R360000022voLEAQ</t>
  </si>
  <si>
    <t>a1R360000022voMEAQ</t>
  </si>
  <si>
    <t>a1R360000022voNEAQ</t>
  </si>
  <si>
    <t>a1R360000022voOEAQ</t>
  </si>
  <si>
    <t>a1R360000022voPEAQ</t>
  </si>
  <si>
    <t>MCI-00008</t>
  </si>
  <si>
    <t>a1P36000002KFTREA4</t>
  </si>
  <si>
    <t>a1O36000001EGFIEA4</t>
  </si>
  <si>
    <t>MCI-00010</t>
  </si>
  <si>
    <t>a1P36000002KFTSEA4</t>
  </si>
  <si>
    <t>a1O36000001EGFKEA4</t>
  </si>
  <si>
    <t>MCI-00009</t>
  </si>
  <si>
    <t>a1P36000002KFTTEA4</t>
  </si>
  <si>
    <t>a1O36000001EGFJEA4</t>
  </si>
  <si>
    <t>MCI-00023</t>
  </si>
  <si>
    <t>a1P36000002KFTUEA4</t>
  </si>
  <si>
    <t>a1O36000001EGFXEA4</t>
  </si>
  <si>
    <t>MCI-00022</t>
  </si>
  <si>
    <t>a1P36000002KFTVEA4</t>
  </si>
  <si>
    <t>a1O36000001EGFWEA4</t>
  </si>
  <si>
    <t>MCI-00016</t>
  </si>
  <si>
    <t>a1P36000002KFTWEA4</t>
  </si>
  <si>
    <t>a1O36000001EGFQEA4</t>
  </si>
  <si>
    <t>a1P36000002KFTmEAO</t>
  </si>
  <si>
    <t>a1P36000002KFTnEAO</t>
  </si>
  <si>
    <t>a1P36000002KFToEAO</t>
  </si>
  <si>
    <t>a1P36000002KFTpEAO</t>
  </si>
  <si>
    <t>a1P36000002KFTqEAO</t>
  </si>
  <si>
    <t>a1P36000002KFTrEAO</t>
  </si>
  <si>
    <t>a1P36000002KFTsEAO</t>
  </si>
  <si>
    <t>a1P36000002KFTtEAO</t>
  </si>
  <si>
    <t>a1P36000002KFTuEAO</t>
  </si>
  <si>
    <t>a1M36000004Z4jsEAC</t>
  </si>
  <si>
    <t>a1M36000004Z4jtEAC</t>
  </si>
  <si>
    <t>a1M36000004Z4juEAC</t>
  </si>
  <si>
    <t>a1M36000004Z4jvEAC</t>
  </si>
  <si>
    <t>a1M36000004Z4jwEAC</t>
  </si>
  <si>
    <t>a1M36000004Z4jxEAC</t>
  </si>
  <si>
    <t>a1M36000004Z4jyEAC</t>
  </si>
  <si>
    <t>a1M36000004Z4jzEAC</t>
  </si>
  <si>
    <t>a1M36000004Z4k0EAC</t>
  </si>
  <si>
    <t>a1M36000004Z4k1EAC</t>
  </si>
  <si>
    <t>a1M36000004Z4k2EAC</t>
  </si>
  <si>
    <t>a1M36000004Z4k3EAC</t>
  </si>
  <si>
    <t>a1M36000004Z4k4EAC</t>
  </si>
  <si>
    <t>a1M36000004Z4k5EAC</t>
  </si>
  <si>
    <t>a1M36000004Z4k6EAC</t>
  </si>
  <si>
    <t>a1M36000004Z4k7EAC</t>
  </si>
  <si>
    <t>a1M36000004Z4k8EAC</t>
  </si>
  <si>
    <t>a1M36000004Z4k9EAC</t>
  </si>
  <si>
    <t>a1M36000004Z4kAEAS</t>
  </si>
  <si>
    <t>a1M36000004Z4kBEAS</t>
  </si>
  <si>
    <t>a1M36000004Z4kCEAS</t>
  </si>
  <si>
    <t>a1M36000004Z4kDEAS</t>
  </si>
  <si>
    <t>a1M36000004Z4kEEAS</t>
  </si>
  <si>
    <t>a1M36000004Z4kFEAS</t>
  </si>
  <si>
    <t>a1M36000004Z4kGEAS</t>
  </si>
  <si>
    <t>a1M36000004Z4kHEAS</t>
  </si>
  <si>
    <t>a1M36000004Z4kIEAS</t>
  </si>
  <si>
    <t>a1M36000004Z4kJEAS</t>
  </si>
  <si>
    <t>a1M36000004Z4kKEAS</t>
  </si>
  <si>
    <t>a1M36000004Z4kLEAS</t>
  </si>
  <si>
    <t>a1M36000004Z4kMEAS</t>
  </si>
  <si>
    <t>a1M36000004Z4kNEAS</t>
  </si>
  <si>
    <t>a1M36000004Z4kOEAS</t>
  </si>
  <si>
    <t>a1M36000004Z4kPEAS</t>
  </si>
  <si>
    <t>a1M36000004Z4kQEAS</t>
  </si>
  <si>
    <t>a1M36000004Z4kREAS</t>
  </si>
  <si>
    <t>a1M36000004Z4kSEAS</t>
  </si>
  <si>
    <t>a1M36000004Z4kTEAS</t>
  </si>
  <si>
    <t>a1M36000004Z4kUEAS</t>
  </si>
  <si>
    <t>a1M36000004Z4kVEAS</t>
  </si>
  <si>
    <t>a1M36000004Z4kWEAS</t>
  </si>
  <si>
    <t>a1M36000004Z4kXEAS</t>
  </si>
  <si>
    <t>a1M36000004Z4kYEAS</t>
  </si>
  <si>
    <t>a1M36000004Z4kZEAS</t>
  </si>
  <si>
    <t>a1M36000004Z4kaEAC</t>
  </si>
  <si>
    <t>a1M36000004Z4kbEAC</t>
  </si>
  <si>
    <t>a1M36000004Z4kcEAC</t>
  </si>
  <si>
    <t>a1M36000004Z4kdEAC</t>
  </si>
  <si>
    <t>a1M36000004Z4keEAC</t>
  </si>
  <si>
    <t>a1M36000004Z4kfEAC</t>
  </si>
  <si>
    <t>a1H360000055GU8EAM</t>
  </si>
  <si>
    <t>a1H360000055GUNEA2</t>
  </si>
  <si>
    <t>a1H360000055GUcEAM</t>
  </si>
  <si>
    <t>a1H360000055GUrEAM</t>
  </si>
  <si>
    <t>a1H360000055GV6EAM</t>
  </si>
  <si>
    <t>a1H360000055GVLEA2</t>
  </si>
  <si>
    <t>a1H360000055GU9EAM</t>
  </si>
  <si>
    <t>a1H360000055GUOEA2</t>
  </si>
  <si>
    <t>a1H360000055GUdEAM</t>
  </si>
  <si>
    <t>a1H360000055GUsEAM</t>
  </si>
  <si>
    <t>a1H360000055GV7EAM</t>
  </si>
  <si>
    <t>a1H360000055GVMEA2</t>
  </si>
  <si>
    <t>a1H360000055GUAEA2</t>
  </si>
  <si>
    <t>a1H360000055GUPEA2</t>
  </si>
  <si>
    <t>a1H360000055GUeEAM</t>
  </si>
  <si>
    <t>a1H360000055GUtEAM</t>
  </si>
  <si>
    <t>a1H360000055GV8EAM</t>
  </si>
  <si>
    <t>a1H360000055GVNEA2</t>
  </si>
  <si>
    <t>a1H360000055GUBEA2</t>
  </si>
  <si>
    <t>a1H360000055GUQEA2</t>
  </si>
  <si>
    <t>a1H360000055GUfEAM</t>
  </si>
  <si>
    <t>a1H360000055GUuEAM</t>
  </si>
  <si>
    <t>a1H360000055GV9EAM</t>
  </si>
  <si>
    <t>a1H360000055GVOEA2</t>
  </si>
  <si>
    <t>a1H360000055GUCEA2</t>
  </si>
  <si>
    <t>a1H360000055GUREA2</t>
  </si>
  <si>
    <t>a1H360000055GUgEAM</t>
  </si>
  <si>
    <t>a1H360000055GUvEAM</t>
  </si>
  <si>
    <t>a1H360000055GVAEA2</t>
  </si>
  <si>
    <t>a1H360000055GVPEA2</t>
  </si>
  <si>
    <t>a1H360000055GUDEA2</t>
  </si>
  <si>
    <t>a1H360000055GUSEA2</t>
  </si>
  <si>
    <t>a1H360000055GUhEAM</t>
  </si>
  <si>
    <t>a1H360000055GUwEAM</t>
  </si>
  <si>
    <t>a1H360000055GVBEA2</t>
  </si>
  <si>
    <t>a1H360000055GVQEA2</t>
  </si>
  <si>
    <t>a1H360000055GUEEA2</t>
  </si>
  <si>
    <t>a1H360000055GUTEA2</t>
  </si>
  <si>
    <t>a1H360000055GUiEAM</t>
  </si>
  <si>
    <t>a1H360000055GUxEAM</t>
  </si>
  <si>
    <t>a1H360000055GVCEA2</t>
  </si>
  <si>
    <t>a1H360000055GVREA2</t>
  </si>
  <si>
    <t>a1H360000055GUFEA2</t>
  </si>
  <si>
    <t>a1H360000055GUUEA2</t>
  </si>
  <si>
    <t>a1H360000055GUjEAM</t>
  </si>
  <si>
    <t>a1H360000055GUyEAM</t>
  </si>
  <si>
    <t>a1H360000055GVDEA2</t>
  </si>
  <si>
    <t>a1H360000055GVSEA2</t>
  </si>
  <si>
    <t>a1H360000055GUGEA2</t>
  </si>
  <si>
    <t>a1H360000055GUVEA2</t>
  </si>
  <si>
    <t>a1H360000055GUkEAM</t>
  </si>
  <si>
    <t>a1H360000055GUzEAM</t>
  </si>
  <si>
    <t>a1H360000055GVEEA2</t>
  </si>
  <si>
    <t>a1H360000055GVTEA2</t>
  </si>
  <si>
    <t>a1H360000055GUHEA2</t>
  </si>
  <si>
    <t>a1H360000055GUWEA2</t>
  </si>
  <si>
    <t>a1H360000055GUlEAM</t>
  </si>
  <si>
    <t>a1H360000055GV0EAM</t>
  </si>
  <si>
    <t>a1H360000055GVFEA2</t>
  </si>
  <si>
    <t>a1H360000055GVUEA2</t>
  </si>
  <si>
    <t>a1H360000055GUIEA2</t>
  </si>
  <si>
    <t>a1H360000055GUXEA2</t>
  </si>
  <si>
    <t>a1H360000055GUmEAM</t>
  </si>
  <si>
    <t>a1H360000055GV1EAM</t>
  </si>
  <si>
    <t>a1H360000055GVGEA2</t>
  </si>
  <si>
    <t>a1H360000055GVVEA2</t>
  </si>
  <si>
    <t>a1H360000055GUJEA2</t>
  </si>
  <si>
    <t>a1H360000055GUYEA2</t>
  </si>
  <si>
    <t>a1H360000055GUnEAM</t>
  </si>
  <si>
    <t>a1H360000055GV2EAM</t>
  </si>
  <si>
    <t>a1H360000055GVHEA2</t>
  </si>
  <si>
    <t>a1H360000055GVWEA2</t>
  </si>
  <si>
    <t>a1H360000055GUKEA2</t>
  </si>
  <si>
    <t>a1H360000055GUZEA2</t>
  </si>
  <si>
    <t>a1H360000055GUoEAM</t>
  </si>
  <si>
    <t>a1H360000055GV3EAM</t>
  </si>
  <si>
    <t>a1H360000055GVIEA2</t>
  </si>
  <si>
    <t>a1H360000055GVXEA2</t>
  </si>
  <si>
    <t>a1H360000055GULEA2</t>
  </si>
  <si>
    <t>a1H360000055GUaEAM</t>
  </si>
  <si>
    <t>a1H360000055GUpEAM</t>
  </si>
  <si>
    <t>a1H360000055GV4EAM</t>
  </si>
  <si>
    <t>a1H360000055GVJEA2</t>
  </si>
  <si>
    <t>a1H360000055GVYEA2</t>
  </si>
  <si>
    <t>a1H360000055GUMEA2</t>
  </si>
  <si>
    <t>a1H360000055GUbEAM</t>
  </si>
  <si>
    <t>a1H360000055GUqEAM</t>
  </si>
  <si>
    <t>a1H360000055GV5EAM</t>
  </si>
  <si>
    <t>a1H360000055GVKEA2</t>
  </si>
  <si>
    <t>a1H360000055GVZEA2</t>
  </si>
  <si>
    <t>71</t>
  </si>
  <si>
    <t>NTC data 2016</t>
  </si>
  <si>
    <t>Assuming population denominator 6.975 M in 2016</t>
  </si>
  <si>
    <t>a1X3600000284idEAA</t>
  </si>
  <si>
    <t>a1J36000002m4EMEAY</t>
  </si>
  <si>
    <t>IOR-00024</t>
  </si>
  <si>
    <t>87.7</t>
  </si>
  <si>
    <t>http://www.who.int/tb/country/data/profiles/en/</t>
  </si>
  <si>
    <t>a1X3600000284ieEAA</t>
  </si>
  <si>
    <t>a1J36000002m4E8EAI</t>
  </si>
  <si>
    <t>IOR-00010</t>
  </si>
  <si>
    <t>40.6%</t>
  </si>
  <si>
    <t>Numerator is the case notification rate (TB O1a) 71/100,000
Denominator 175/100,000 is the projection in 2016 of 2015 WHO estimated incidence 182/100,000 (4% decrease per year)</t>
  </si>
  <si>
    <t>a1X3600000284ifEAA</t>
  </si>
  <si>
    <t>a1J36000003YBICEA4</t>
  </si>
  <si>
    <t>IOR-00078</t>
  </si>
  <si>
    <t>22%</t>
  </si>
  <si>
    <t>NTC data 2017</t>
  </si>
  <si>
    <t>a1X3600000284igEAA</t>
  </si>
  <si>
    <t>a1J36000003YBIBEA4</t>
  </si>
  <si>
    <t>IOR-00077</t>
  </si>
  <si>
    <t>82%</t>
  </si>
  <si>
    <t>27 RR/MDR-TB patients were successfully treated among 32 enrolled RR/MDR-TB patients in the cohort 2015</t>
  </si>
  <si>
    <t>a1X3600000284ihEAA</t>
  </si>
  <si>
    <t>a1J36000002m4EBEAY</t>
  </si>
  <si>
    <t>IOR-00013</t>
  </si>
  <si>
    <t>a1X3600000284ixEAA</t>
  </si>
  <si>
    <t>a1X3600000284iyEAA</t>
  </si>
  <si>
    <t>a1X3600000284izEAA</t>
  </si>
  <si>
    <t>a1X3600000284j0EAA</t>
  </si>
  <si>
    <t>a1X3600000284j1EAA</t>
  </si>
  <si>
    <t>a1X3600000284j2EAA</t>
  </si>
  <si>
    <t>a1X3600000284j3EAA</t>
  </si>
  <si>
    <t>a1X3600000284j4EAA</t>
  </si>
  <si>
    <t>a1X3600000284j5EAA</t>
  </si>
  <si>
    <t>a1X3600000284j6EAA</t>
  </si>
  <si>
    <t>a1836000002vKSdAAM</t>
  </si>
  <si>
    <t>a1O36000001EGJ5EAO</t>
  </si>
  <si>
    <t>MCI-00243</t>
  </si>
  <si>
    <t>a1836000002vKSeAAM</t>
  </si>
  <si>
    <t>a1O36000001EGJ7EAO</t>
  </si>
  <si>
    <t>MCI-00245</t>
  </si>
  <si>
    <t>a1836000002vKSfAAM</t>
  </si>
  <si>
    <t>a1O36000001EGFZEA4</t>
  </si>
  <si>
    <t>MCI-00025</t>
  </si>
  <si>
    <t>a1836000002vKSgAAM</t>
  </si>
  <si>
    <t>a1O36000001EGFaEAO</t>
  </si>
  <si>
    <t>MCI-00026</t>
  </si>
  <si>
    <t>a1836000002vKShAAM</t>
  </si>
  <si>
    <t>a1O36000001EGFbEAO</t>
  </si>
  <si>
    <t>MCI-00027</t>
  </si>
  <si>
    <t>a1836000002vKSiAAM</t>
  </si>
  <si>
    <t>a1O36000001qZ9NEAU</t>
  </si>
  <si>
    <t>MCI-00624</t>
  </si>
  <si>
    <t>a1836000002vKSjAAM</t>
  </si>
  <si>
    <t>a1O36000001qZ9OEAU</t>
  </si>
  <si>
    <t>MCI-00625</t>
  </si>
  <si>
    <t>a1836000002vKSkAAM</t>
  </si>
  <si>
    <t>a1O36000001qZ9iEAE</t>
  </si>
  <si>
    <t>MCI-00645</t>
  </si>
  <si>
    <t>a1836000002vKSlAAM</t>
  </si>
  <si>
    <t>a1O36000001qZ9jEAE</t>
  </si>
  <si>
    <t>MCI-00646</t>
  </si>
  <si>
    <t>a1836000002vKSmAAM</t>
  </si>
  <si>
    <t>a1O36000001qZ9kEAE</t>
  </si>
  <si>
    <t>MCI-00647</t>
  </si>
  <si>
    <t>a1836000002vKSnAAM</t>
  </si>
  <si>
    <t>a1O36000001qZ9PEAU</t>
  </si>
  <si>
    <t>MCI-00626</t>
  </si>
  <si>
    <t>a1836000002vKSoAAM</t>
  </si>
  <si>
    <t>a1O36000001EGFkEAO</t>
  </si>
  <si>
    <t>MCI-00036</t>
  </si>
  <si>
    <t>a1836000002vKSpAAM</t>
  </si>
  <si>
    <t>a1O36000001EGFlEAO</t>
  </si>
  <si>
    <t>MCI-00037</t>
  </si>
  <si>
    <t>a1836000002vKSqAAM</t>
  </si>
  <si>
    <t>a1O36000001EGFmEAO</t>
  </si>
  <si>
    <t>MCI-00038</t>
  </si>
  <si>
    <t>a1836000002vKSrAAM</t>
  </si>
  <si>
    <t>a1O36000001EGFnEAO</t>
  </si>
  <si>
    <t>MCI-00039</t>
  </si>
  <si>
    <t>a1836000002vKSsAAM</t>
  </si>
  <si>
    <t>a1O36000001EGFoEAO</t>
  </si>
  <si>
    <t>MCI-00040</t>
  </si>
  <si>
    <t>a1836000002vKStAAM</t>
  </si>
  <si>
    <t>a1O36000001qZ9QEAU</t>
  </si>
  <si>
    <t>MCI-00627</t>
  </si>
  <si>
    <t>All culture positive RR/MDR-TB patients have a full DST performed by SRL until 2016. DST will be performed in National TB Reference laboratory starting in 2017.</t>
  </si>
  <si>
    <t>a1836000002vKSuAAM</t>
  </si>
  <si>
    <t>a1O36000001qZ9REAU</t>
  </si>
  <si>
    <t>MCI-00628</t>
  </si>
  <si>
    <t>a1836000002vKSvAAM</t>
  </si>
  <si>
    <t>a1O36000001qZ9gEAE</t>
  </si>
  <si>
    <t>MCI-00643</t>
  </si>
  <si>
    <t>a1836000002vKSwAAM</t>
  </si>
  <si>
    <t>a1O36000001qZ9hEAE</t>
  </si>
  <si>
    <t>MCI-00644</t>
  </si>
  <si>
    <t>a1836000002vKSxAAM</t>
  </si>
  <si>
    <t>a1O36000001qZ9LEAU</t>
  </si>
  <si>
    <t>MCI-00622</t>
  </si>
  <si>
    <t>a1836000002vKSyAAM</t>
  </si>
  <si>
    <t>a1O36000001qZ9MEAU</t>
  </si>
  <si>
    <t>MCI-00623</t>
  </si>
  <si>
    <t>a1836000002vKSzAAM</t>
  </si>
  <si>
    <t>a1O36000001EGGGEA4</t>
  </si>
  <si>
    <t>MCI-00068</t>
  </si>
  <si>
    <t>a1836000002vKT0AAM</t>
  </si>
  <si>
    <t>a1O36000001qZ9UEAU</t>
  </si>
  <si>
    <t>MCI-00631</t>
  </si>
  <si>
    <t>a1836000002vKTYAA2</t>
  </si>
  <si>
    <t>a1836000002vKTZAA2</t>
  </si>
  <si>
    <t>a1836000002vKTaAAM</t>
  </si>
  <si>
    <t>a1736000007RPfPAAW</t>
  </si>
  <si>
    <t>a1736000007RPfqAAG</t>
  </si>
  <si>
    <t>a1736000007RPgHAAW</t>
  </si>
  <si>
    <t>a1736000007RPgiAAG</t>
  </si>
  <si>
    <t>a1736000007RPh9AAG</t>
  </si>
  <si>
    <t>a1736000007RPhaAAG</t>
  </si>
  <si>
    <t>a1736000007RPfQAAW</t>
  </si>
  <si>
    <t>a1736000007RPfrAAG</t>
  </si>
  <si>
    <t>a1736000007RPgIAAW</t>
  </si>
  <si>
    <t>a1736000007RPgjAAG</t>
  </si>
  <si>
    <t>a1736000007RPhAAAW</t>
  </si>
  <si>
    <t>a1736000007RPhbAAG</t>
  </si>
  <si>
    <t>a1736000007RPfRAAW</t>
  </si>
  <si>
    <t>a1736000007RPfsAAG</t>
  </si>
  <si>
    <t>a1736000007RPgJAAW</t>
  </si>
  <si>
    <t>a1736000007RPgkAAG</t>
  </si>
  <si>
    <t>a1736000007RPhBAAW</t>
  </si>
  <si>
    <t>a1736000007RPhcAAG</t>
  </si>
  <si>
    <t>a1736000007RPfSAAW</t>
  </si>
  <si>
    <t>a1736000007RPftAAG</t>
  </si>
  <si>
    <t>a1736000007RPgKAAW</t>
  </si>
  <si>
    <t>a1736000007RPglAAG</t>
  </si>
  <si>
    <t>a1736000007RPhCAAW</t>
  </si>
  <si>
    <t>a1736000007RPhdAAG</t>
  </si>
  <si>
    <t>a1736000007RPfTAAW</t>
  </si>
  <si>
    <t>a1736000007RPfuAAG</t>
  </si>
  <si>
    <t>a1736000007RPgLAAW</t>
  </si>
  <si>
    <t>a1736000007RPgmAAG</t>
  </si>
  <si>
    <t>a1736000007RPhDAAW</t>
  </si>
  <si>
    <t>a1736000007RPheAAG</t>
  </si>
  <si>
    <t>a1736000007RPfUAAW</t>
  </si>
  <si>
    <t>a1736000007RPfvAAG</t>
  </si>
  <si>
    <t>a1736000007RPgMAAW</t>
  </si>
  <si>
    <t>a1736000007RPgnAAG</t>
  </si>
  <si>
    <t>a1736000007RPhEAAW</t>
  </si>
  <si>
    <t>a1736000007RPhfAAG</t>
  </si>
  <si>
    <t>a1736000007RPfVAAW</t>
  </si>
  <si>
    <t>a1736000007RPfwAAG</t>
  </si>
  <si>
    <t>a1736000007RPgNAAW</t>
  </si>
  <si>
    <t>a1736000007RPgoAAG</t>
  </si>
  <si>
    <t>a1736000007RPhFAAW</t>
  </si>
  <si>
    <t>a1736000007RPhgAAG</t>
  </si>
  <si>
    <t>a1736000007RPfWAAW</t>
  </si>
  <si>
    <t>a1736000007RPfxAAG</t>
  </si>
  <si>
    <t>a1736000007RPgOAAW</t>
  </si>
  <si>
    <t>a1736000007RPgpAAG</t>
  </si>
  <si>
    <t>a1736000007RPhGAAW</t>
  </si>
  <si>
    <t>a1736000007RPhhAAG</t>
  </si>
  <si>
    <t>a1736000007RPfXAAW</t>
  </si>
  <si>
    <t>a1736000007RPfyAAG</t>
  </si>
  <si>
    <t>a1736000007RPgPAAW</t>
  </si>
  <si>
    <t>a1736000007RPgqAAG</t>
  </si>
  <si>
    <t>a1736000007RPhHAAW</t>
  </si>
  <si>
    <t>a1736000007RPhiAAG</t>
  </si>
  <si>
    <t>a1736000007RPfYAAW</t>
  </si>
  <si>
    <t>a1736000007RPfzAAG</t>
  </si>
  <si>
    <t>a1736000007RPgQAAW</t>
  </si>
  <si>
    <t>a1736000007RPgrAAG</t>
  </si>
  <si>
    <t>a1736000007RPhIAAW</t>
  </si>
  <si>
    <t>a1736000007RPhjAAG</t>
  </si>
  <si>
    <t>a1736000007RPfZAAW</t>
  </si>
  <si>
    <t>a1736000007RPg0AAG</t>
  </si>
  <si>
    <t>a1736000007RPgRAAW</t>
  </si>
  <si>
    <t>a1736000007RPgsAAG</t>
  </si>
  <si>
    <t>a1736000007RPhJAAW</t>
  </si>
  <si>
    <t>a1736000007RPhkAAG</t>
  </si>
  <si>
    <t>a1736000007RPfaAAG</t>
  </si>
  <si>
    <t>a1736000007RPg1AAG</t>
  </si>
  <si>
    <t>a1736000007RPgSAAW</t>
  </si>
  <si>
    <t>a1736000007RPgtAAG</t>
  </si>
  <si>
    <t>a1736000007RPhKAAW</t>
  </si>
  <si>
    <t>a1736000007RPhlAAG</t>
  </si>
  <si>
    <t>a1736000007RPfbAAG</t>
  </si>
  <si>
    <t>a1736000007RPg2AAG</t>
  </si>
  <si>
    <t>a1736000007RPgTAAW</t>
  </si>
  <si>
    <t>a1736000007RPguAAG</t>
  </si>
  <si>
    <t>a1736000007RPhLAAW</t>
  </si>
  <si>
    <t>a1736000007RPhmAAG</t>
  </si>
  <si>
    <t>a1736000007RPfcAAG</t>
  </si>
  <si>
    <t>a1736000007RPg3AAG</t>
  </si>
  <si>
    <t>a1736000007RPgUAAW</t>
  </si>
  <si>
    <t>a1736000007RPgvAAG</t>
  </si>
  <si>
    <t>a1736000007RPhMAAW</t>
  </si>
  <si>
    <t>a1736000007RPhnAAG</t>
  </si>
  <si>
    <t>a1736000007RPfdAAG</t>
  </si>
  <si>
    <t>a1736000007RPg4AAG</t>
  </si>
  <si>
    <t>a1736000007RPgVAAW</t>
  </si>
  <si>
    <t>a1736000007RPgwAAG</t>
  </si>
  <si>
    <t>a1736000007RPhNAAW</t>
  </si>
  <si>
    <t>a1736000007RPhoAAG</t>
  </si>
  <si>
    <t>a1736000007RPfeAAG</t>
  </si>
  <si>
    <t>a1736000007RPg5AAG</t>
  </si>
  <si>
    <t>a1736000007RPgWAAW</t>
  </si>
  <si>
    <t>a1736000007RPgxAAG</t>
  </si>
  <si>
    <t>a1736000007RPhOAAW</t>
  </si>
  <si>
    <t>a1736000007RPhpAAG</t>
  </si>
  <si>
    <t>a1736000007RPffAAG</t>
  </si>
  <si>
    <t>a1736000007RPg6AAG</t>
  </si>
  <si>
    <t>a1736000007RPgXAAW</t>
  </si>
  <si>
    <t>a1736000007RPgyAAG</t>
  </si>
  <si>
    <t>a1736000007RPhPAAW</t>
  </si>
  <si>
    <t>a1736000007RPhqAAG</t>
  </si>
  <si>
    <t>a1736000007RPfgAAG</t>
  </si>
  <si>
    <t>a1736000007RPg7AAG</t>
  </si>
  <si>
    <t>a1736000007RPgYAAW</t>
  </si>
  <si>
    <t>a1736000007RPgzAAG</t>
  </si>
  <si>
    <t>a1736000007RPhQAAW</t>
  </si>
  <si>
    <t>a1736000007RPhrAAG</t>
  </si>
  <si>
    <t>a1736000007RPfhAAG</t>
  </si>
  <si>
    <t>a1736000007RPg8AAG</t>
  </si>
  <si>
    <t>a1736000007RPgZAAW</t>
  </si>
  <si>
    <t>a1736000007RPh0AAG</t>
  </si>
  <si>
    <t>a1736000007RPhRAAW</t>
  </si>
  <si>
    <t>a1736000007RPhsAAG</t>
  </si>
  <si>
    <t>a1736000007RPfiAAG</t>
  </si>
  <si>
    <t>a1736000007RPg9AAG</t>
  </si>
  <si>
    <t>a1736000007RPgaAAG</t>
  </si>
  <si>
    <t>a1736000007RPh1AAG</t>
  </si>
  <si>
    <t>a1736000007RPhSAAW</t>
  </si>
  <si>
    <t>a1736000007RPhtAAG</t>
  </si>
  <si>
    <t>a1736000007RPfjAAG</t>
  </si>
  <si>
    <t>a1736000007RPgAAAW</t>
  </si>
  <si>
    <t>a1736000007RPgbAAG</t>
  </si>
  <si>
    <t>a1736000007RPh2AAG</t>
  </si>
  <si>
    <t>a1736000007RPhTAAW</t>
  </si>
  <si>
    <t>a1736000007RPhuAAG</t>
  </si>
  <si>
    <t>a1736000007RPfkAAG</t>
  </si>
  <si>
    <t>a1736000007RPgBAAW</t>
  </si>
  <si>
    <t>a1736000007RPgcAAG</t>
  </si>
  <si>
    <t>a1736000007RPh3AAG</t>
  </si>
  <si>
    <t>a1736000007RPhUAAW</t>
  </si>
  <si>
    <t>a1736000007RPhvAAG</t>
  </si>
  <si>
    <t>a1736000007RPflAAG</t>
  </si>
  <si>
    <t>a1736000007RPgCAAW</t>
  </si>
  <si>
    <t>a1736000007RPgdAAG</t>
  </si>
  <si>
    <t>a1736000007RPh4AAG</t>
  </si>
  <si>
    <t>a1736000007RPhVAAW</t>
  </si>
  <si>
    <t>a1736000007RPhwAAG</t>
  </si>
  <si>
    <t>a1736000007RPfmAAG</t>
  </si>
  <si>
    <t>a1736000007RPgDAAW</t>
  </si>
  <si>
    <t>a1736000007RPgeAAG</t>
  </si>
  <si>
    <t>a1736000007RPh5AAG</t>
  </si>
  <si>
    <t>a1736000007RPhWAAW</t>
  </si>
  <si>
    <t>a1736000007RPhxAAG</t>
  </si>
  <si>
    <t>a1736000007RPfnAAG</t>
  </si>
  <si>
    <t>a1736000007RPgEAAW</t>
  </si>
  <si>
    <t>a1736000007RPgfAAG</t>
  </si>
  <si>
    <t>a1736000007RPh6AAG</t>
  </si>
  <si>
    <t>a1736000007RPhXAAW</t>
  </si>
  <si>
    <t>a1736000007RPhyAAG</t>
  </si>
  <si>
    <t>a1736000007RPfoAAG</t>
  </si>
  <si>
    <t>a1736000007RPgFAAW</t>
  </si>
  <si>
    <t>a1736000007RPggAAG</t>
  </si>
  <si>
    <t>a1736000007RPh7AAG</t>
  </si>
  <si>
    <t>a1736000007RPhYAAW</t>
  </si>
  <si>
    <t>a1736000007RPhzAAG</t>
  </si>
  <si>
    <t>a1736000007RPfpAAG</t>
  </si>
  <si>
    <t>a1736000007RPgGAAW</t>
  </si>
  <si>
    <t>a1736000007RPghAAG</t>
  </si>
  <si>
    <t>a1736000007RPh8AAG</t>
  </si>
  <si>
    <t>a1736000007RPhZAAW</t>
  </si>
  <si>
    <t>a1736000007RPi0AAG</t>
  </si>
  <si>
    <t>a1N36000002PakhEAC</t>
  </si>
  <si>
    <t>a1N36000002PakiEAC</t>
  </si>
  <si>
    <t>a1N36000002PakjEAC</t>
  </si>
  <si>
    <t>a1N36000002PakkEAC</t>
  </si>
  <si>
    <t>a1N36000002PaklEAC</t>
  </si>
  <si>
    <t>a1N36000002PakmEAC</t>
  </si>
  <si>
    <t>a1N36000002PaknEAC</t>
  </si>
  <si>
    <t>a1N36000002PakoEAC</t>
  </si>
  <si>
    <t>a1N36000002PakpEAC</t>
  </si>
  <si>
    <t>a1N36000002PakqEAC</t>
  </si>
  <si>
    <t>a1N36000002PakrEAC</t>
  </si>
  <si>
    <t>a1N36000002PaksEAC</t>
  </si>
  <si>
    <t>a1N36000002PaktEAC</t>
  </si>
  <si>
    <t>a1N36000002PakuEAC</t>
  </si>
  <si>
    <t>a1N36000002PakvEAC</t>
  </si>
  <si>
    <t>a1N36000002PakwEAC</t>
  </si>
  <si>
    <t>a1N36000002PakxEAC</t>
  </si>
  <si>
    <t>a1N36000002PakyEAC</t>
  </si>
  <si>
    <t>a1N36000002PakzEAC</t>
  </si>
  <si>
    <t>a1N36000002Pal0EAC</t>
  </si>
  <si>
    <t>a1N36000002Pal1EAC</t>
  </si>
  <si>
    <t>a1N36000002Pal2EAC</t>
  </si>
  <si>
    <t>a1N36000002Pal3EAC</t>
  </si>
  <si>
    <t>a1N36000002Pal4EAC</t>
  </si>
  <si>
    <t>a1N36000002Pal5EAC</t>
  </si>
  <si>
    <t>a1N36000002Pal6EAC</t>
  </si>
  <si>
    <t>a1N36000002Pal7EAC</t>
  </si>
  <si>
    <t>a1N36000002Pal8EAC</t>
  </si>
  <si>
    <t>a1N36000002Pal9EAC</t>
  </si>
  <si>
    <t>a1N36000002PalAEAS</t>
  </si>
  <si>
    <t>a1N36000002PalBEAS</t>
  </si>
  <si>
    <t>a1N36000002PalCEAS</t>
  </si>
  <si>
    <t>a1N36000002PalDEAS</t>
  </si>
  <si>
    <t>a1N36000002PalEEAS</t>
  </si>
  <si>
    <t>a1N36000002PalFEAS</t>
  </si>
  <si>
    <t>a1N36000002PalGEAS</t>
  </si>
  <si>
    <t>a1N36000002PalHEAS</t>
  </si>
  <si>
    <t>a1N36000002PalIEAS</t>
  </si>
  <si>
    <t>a1N36000002PalJEAS</t>
  </si>
  <si>
    <t>a1N36000002PalKEAS</t>
  </si>
  <si>
    <t>a1N36000002PalLEAS</t>
  </si>
  <si>
    <t>a1N36000002PalMEAS</t>
  </si>
  <si>
    <t>a1N36000002PalNEAS</t>
  </si>
  <si>
    <t>a1N36000002PalOEAS</t>
  </si>
  <si>
    <t>a1N36000002PalPEAS</t>
  </si>
  <si>
    <t>a1N36000002PalQEAS</t>
  </si>
  <si>
    <t>a1N36000002PalREAS</t>
  </si>
  <si>
    <t>a1N36000002PalSEAS</t>
  </si>
  <si>
    <t>a1N36000002PalTEAS</t>
  </si>
  <si>
    <t>a1N36000002PalUEAS</t>
  </si>
  <si>
    <t>a1N36000002PalVEAS</t>
  </si>
  <si>
    <t>a1N36000002PalWEAS</t>
  </si>
  <si>
    <t>a1N36000002PalXEAS</t>
  </si>
  <si>
    <t>a1N36000002PalYEAS</t>
  </si>
  <si>
    <t>a1N36000002PalZEAS</t>
  </si>
  <si>
    <t>a1N36000002PalaEAC</t>
  </si>
  <si>
    <t>a1N36000002PalbEAC</t>
  </si>
  <si>
    <t>a1N36000002PalcEAC</t>
  </si>
  <si>
    <t>a1N36000002PaldEAC</t>
  </si>
  <si>
    <t>a1N36000002PaleEAC</t>
  </si>
  <si>
    <t>a1N36000002PalfEAC</t>
  </si>
  <si>
    <t>a1N36000002PalgEAC</t>
  </si>
  <si>
    <t>a1N36000002PalhEAC</t>
  </si>
  <si>
    <t>a1N36000002PaliEAC</t>
  </si>
  <si>
    <t>a1N36000002PaljEAC</t>
  </si>
  <si>
    <t>a1N36000002PalkEAC</t>
  </si>
  <si>
    <t>a1N36000002PallEAC</t>
  </si>
  <si>
    <t>a1N36000002PalmEAC</t>
  </si>
  <si>
    <t>a1N36000002PalnEAC</t>
  </si>
  <si>
    <t>a1N36000002PaloEAC</t>
  </si>
  <si>
    <t>a1N36000002PalpEAC</t>
  </si>
  <si>
    <t>a1N36000002PalqEAC</t>
  </si>
  <si>
    <t>a1N36000002PalrEAC</t>
  </si>
  <si>
    <t>a1N36000002PalsEAC</t>
  </si>
  <si>
    <t>a1N36000002PaltEAC</t>
  </si>
  <si>
    <t>a1N36000002PaluEAC</t>
  </si>
  <si>
    <t>a1N36000002PalvEAC</t>
  </si>
  <si>
    <t>a1N36000002PalwEAC</t>
  </si>
  <si>
    <t>a1N36000002PalxEAC</t>
  </si>
  <si>
    <t>a1N36000002PalyEAC</t>
  </si>
  <si>
    <t>a1b36000000myUeAAI</t>
  </si>
  <si>
    <t>a1b36000000myVwAAI</t>
  </si>
  <si>
    <t>a1b36000000myXEAAY</t>
  </si>
  <si>
    <t>a1b36000000myYWAAY</t>
  </si>
  <si>
    <t>a1b36000000myZoAAI</t>
  </si>
  <si>
    <t>a1b36000000myb6AAA</t>
  </si>
  <si>
    <t>a1b36000000myUfAAI</t>
  </si>
  <si>
    <t>a1b36000000myVxAAI</t>
  </si>
  <si>
    <t>a1b36000000myXFAAY</t>
  </si>
  <si>
    <t>a1b36000000myYXAAY</t>
  </si>
  <si>
    <t>a1b36000000myZpAAI</t>
  </si>
  <si>
    <t>a1b36000000myb7AAA</t>
  </si>
  <si>
    <t>a1b36000000myUgAAI</t>
  </si>
  <si>
    <t>a1b36000000myVyAAI</t>
  </si>
  <si>
    <t>a1b36000000myXGAAY</t>
  </si>
  <si>
    <t>a1b36000000myYYAAY</t>
  </si>
  <si>
    <t>a1b36000000myZqAAI</t>
  </si>
  <si>
    <t>a1b36000000myb8AAA</t>
  </si>
  <si>
    <t>a1b36000000myUhAAI</t>
  </si>
  <si>
    <t>a1b36000000myVzAAI</t>
  </si>
  <si>
    <t>a1b36000000myXHAAY</t>
  </si>
  <si>
    <t>a1b36000000myYZAAY</t>
  </si>
  <si>
    <t>a1b36000000myZrAAI</t>
  </si>
  <si>
    <t>a1b36000000myb9AAA</t>
  </si>
  <si>
    <t>a1b36000000myUiAAI</t>
  </si>
  <si>
    <t>a1b36000000myW0AAI</t>
  </si>
  <si>
    <t>a1b36000000myXIAAY</t>
  </si>
  <si>
    <t>a1b36000000myYaAAI</t>
  </si>
  <si>
    <t>a1b36000000myZsAAI</t>
  </si>
  <si>
    <t>a1b36000000mybAAAQ</t>
  </si>
  <si>
    <t>a1b36000000myUjAAI</t>
  </si>
  <si>
    <t>a1b36000000myW1AAI</t>
  </si>
  <si>
    <t>a1b36000000myXJAAY</t>
  </si>
  <si>
    <t>a1b36000000myYbAAI</t>
  </si>
  <si>
    <t>a1b36000000myZtAAI</t>
  </si>
  <si>
    <t>a1b36000000mybBAAQ</t>
  </si>
  <si>
    <t>a1b36000000myUkAAI</t>
  </si>
  <si>
    <t>a1b36000000myW2AAI</t>
  </si>
  <si>
    <t>a1b36000000myXKAAY</t>
  </si>
  <si>
    <t>a1b36000000myYcAAI</t>
  </si>
  <si>
    <t>a1b36000000myZuAAI</t>
  </si>
  <si>
    <t>a1b36000000mybCAAQ</t>
  </si>
  <si>
    <t>a1b36000000myUlAAI</t>
  </si>
  <si>
    <t>a1b36000000myW3AAI</t>
  </si>
  <si>
    <t>a1b36000000myXLAAY</t>
  </si>
  <si>
    <t>a1b36000000myYdAAI</t>
  </si>
  <si>
    <t>a1b36000000myZvAAI</t>
  </si>
  <si>
    <t>a1b36000000mybDAAQ</t>
  </si>
  <si>
    <t>a1b36000000myUmAAI</t>
  </si>
  <si>
    <t>a1b36000000myW4AAI</t>
  </si>
  <si>
    <t>a1b36000000myXMAAY</t>
  </si>
  <si>
    <t>a1b36000000myYeAAI</t>
  </si>
  <si>
    <t>a1b36000000myZwAAI</t>
  </si>
  <si>
    <t>a1b36000000mybEAAQ</t>
  </si>
  <si>
    <t>a1b36000000myUnAAI</t>
  </si>
  <si>
    <t>a1b36000000myW5AAI</t>
  </si>
  <si>
    <t>a1b36000000myXNAAY</t>
  </si>
  <si>
    <t>a1b36000000myYfAAI</t>
  </si>
  <si>
    <t>a1b36000000myZxAAI</t>
  </si>
  <si>
    <t>a1b36000000mybFAAQ</t>
  </si>
  <si>
    <t>a1b36000000myUoAAI</t>
  </si>
  <si>
    <t>a1b36000000myW6AAI</t>
  </si>
  <si>
    <t>a1b36000000myXOAAY</t>
  </si>
  <si>
    <t>a1b36000000myYgAAI</t>
  </si>
  <si>
    <t>a1b36000000myZyAAI</t>
  </si>
  <si>
    <t>a1b36000000mybGAAQ</t>
  </si>
  <si>
    <t>a1b36000000myUpAAI</t>
  </si>
  <si>
    <t>a1b36000000myW7AAI</t>
  </si>
  <si>
    <t>a1b36000000myXPAAY</t>
  </si>
  <si>
    <t>a1b36000000myYhAAI</t>
  </si>
  <si>
    <t>a1b36000000myZzAAI</t>
  </si>
  <si>
    <t>a1b36000000mybHAAQ</t>
  </si>
  <si>
    <t>a1b36000000myUqAAI</t>
  </si>
  <si>
    <t>a1b36000000myW8AAI</t>
  </si>
  <si>
    <t>a1b36000000myXQAAY</t>
  </si>
  <si>
    <t>a1b36000000myYiAAI</t>
  </si>
  <si>
    <t>a1b36000000mya0AAA</t>
  </si>
  <si>
    <t>a1b36000000mybIAAQ</t>
  </si>
  <si>
    <t>a1b36000000myUrAAI</t>
  </si>
  <si>
    <t>a1b36000000myW9AAI</t>
  </si>
  <si>
    <t>a1b36000000myXRAAY</t>
  </si>
  <si>
    <t>a1b36000000myYjAAI</t>
  </si>
  <si>
    <t>a1b36000000mya1AAA</t>
  </si>
  <si>
    <t>a1b36000000mybJAAQ</t>
  </si>
  <si>
    <t>a1b36000000myUsAAI</t>
  </si>
  <si>
    <t>a1b36000000myWAAAY</t>
  </si>
  <si>
    <t>a1b36000000myXSAAY</t>
  </si>
  <si>
    <t>a1b36000000myYkAAI</t>
  </si>
  <si>
    <t>a1b36000000mya2AAA</t>
  </si>
  <si>
    <t>a1b36000000mybKAAQ</t>
  </si>
  <si>
    <t>a1b36000000myUtAAI</t>
  </si>
  <si>
    <t>a1b36000000myWBAAY</t>
  </si>
  <si>
    <t>a1b36000000myXTAAY</t>
  </si>
  <si>
    <t>a1b36000000myYlAAI</t>
  </si>
  <si>
    <t>a1b36000000mya3AAA</t>
  </si>
  <si>
    <t>a1b36000000mybLAAQ</t>
  </si>
  <si>
    <t>a1b36000000myUuAAI</t>
  </si>
  <si>
    <t>a1b36000000myWCAAY</t>
  </si>
  <si>
    <t>a1b36000000myXUAAY</t>
  </si>
  <si>
    <t>a1b36000000myYmAAI</t>
  </si>
  <si>
    <t>a1b36000000mya4AAA</t>
  </si>
  <si>
    <t>a1b36000000mybMAAQ</t>
  </si>
  <si>
    <t>a1b36000000myUvAAI</t>
  </si>
  <si>
    <t>a1b36000000myWDAAY</t>
  </si>
  <si>
    <t>a1b36000000myXVAAY</t>
  </si>
  <si>
    <t>a1b36000000myYnAAI</t>
  </si>
  <si>
    <t>a1b36000000mya5AAA</t>
  </si>
  <si>
    <t>a1b36000000mybNAAQ</t>
  </si>
  <si>
    <t>a1b36000000myUwAAI</t>
  </si>
  <si>
    <t>a1b36000000myWEAAY</t>
  </si>
  <si>
    <t>a1b36000000myXWAAY</t>
  </si>
  <si>
    <t>a1b36000000myYoAAI</t>
  </si>
  <si>
    <t>a1b36000000mya6AAA</t>
  </si>
  <si>
    <t>a1b36000000mybOAAQ</t>
  </si>
  <si>
    <t>a1b36000000myUxAAI</t>
  </si>
  <si>
    <t>a1b36000000myWFAAY</t>
  </si>
  <si>
    <t>a1b36000000myXXAAY</t>
  </si>
  <si>
    <t>a1b36000000myYpAAI</t>
  </si>
  <si>
    <t>a1b36000000mya7AAA</t>
  </si>
  <si>
    <t>a1b36000000mybPAAQ</t>
  </si>
  <si>
    <t>a1b36000000myUyAAI</t>
  </si>
  <si>
    <t>a1b36000000myWGAAY</t>
  </si>
  <si>
    <t>a1b36000000myXYAAY</t>
  </si>
  <si>
    <t>a1b36000000myYqAAI</t>
  </si>
  <si>
    <t>a1b36000000mya8AAA</t>
  </si>
  <si>
    <t>a1b36000000mybQAAQ</t>
  </si>
  <si>
    <t>a1b36000000myUzAAI</t>
  </si>
  <si>
    <t>a1b36000000myWHAAY</t>
  </si>
  <si>
    <t>a1b36000000myXZAAY</t>
  </si>
  <si>
    <t>a1b36000000myYrAAI</t>
  </si>
  <si>
    <t>a1b36000000mya9AAA</t>
  </si>
  <si>
    <t>a1b36000000mybRAAQ</t>
  </si>
  <si>
    <t>a1b36000000myV0AAI</t>
  </si>
  <si>
    <t>a1b36000000myWIAAY</t>
  </si>
  <si>
    <t>a1b36000000myXaAAI</t>
  </si>
  <si>
    <t>a1b36000000myYsAAI</t>
  </si>
  <si>
    <t>a1b36000000myaAAAQ</t>
  </si>
  <si>
    <t>a1b36000000mybSAAQ</t>
  </si>
  <si>
    <t>a1b36000000myV1AAI</t>
  </si>
  <si>
    <t>a1b36000000myWJAAY</t>
  </si>
  <si>
    <t>a1b36000000myXbAAI</t>
  </si>
  <si>
    <t>a1b36000000myYtAAI</t>
  </si>
  <si>
    <t>a1b36000000myaBAAQ</t>
  </si>
  <si>
    <t>a1b36000000mybTAAQ</t>
  </si>
  <si>
    <t>a1b36000000myV2AAI</t>
  </si>
  <si>
    <t>a1b36000000myWKAAY</t>
  </si>
  <si>
    <t>a1b36000000myXcAAI</t>
  </si>
  <si>
    <t>a1b36000000myYuAAI</t>
  </si>
  <si>
    <t>a1b36000000myaCAAQ</t>
  </si>
  <si>
    <t>a1b36000000mybUAAQ</t>
  </si>
  <si>
    <t>a1b36000000myV3AAI</t>
  </si>
  <si>
    <t>a1b36000000myWLAAY</t>
  </si>
  <si>
    <t>a1b36000000myXdAAI</t>
  </si>
  <si>
    <t>a1b36000000myYvAAI</t>
  </si>
  <si>
    <t>a1b36000000myaDAAQ</t>
  </si>
  <si>
    <t>a1b36000000mybVAAQ</t>
  </si>
  <si>
    <t>a1b36000000myV4AAI</t>
  </si>
  <si>
    <t>a1b36000000myWMAAY</t>
  </si>
  <si>
    <t>a1b36000000myXeAAI</t>
  </si>
  <si>
    <t>a1b36000000myYwAAI</t>
  </si>
  <si>
    <t>a1b36000000myaEAAQ</t>
  </si>
  <si>
    <t>a1b36000000mybWAAQ</t>
  </si>
  <si>
    <t>a1b36000000myV5AAI</t>
  </si>
  <si>
    <t>a1b36000000myWNAAY</t>
  </si>
  <si>
    <t>a1b36000000myXfAAI</t>
  </si>
  <si>
    <t>a1b36000000myYxAAI</t>
  </si>
  <si>
    <t>a1b36000000myaFAAQ</t>
  </si>
  <si>
    <t>a1b36000000mybXAAQ</t>
  </si>
  <si>
    <t>a1b36000000myV6AAI</t>
  </si>
  <si>
    <t>a1b36000000myWOAAY</t>
  </si>
  <si>
    <t>a1b36000000myXgAAI</t>
  </si>
  <si>
    <t>a1b36000000myYyAAI</t>
  </si>
  <si>
    <t>a1b36000000myaGAAQ</t>
  </si>
  <si>
    <t>a1b36000000mybYAAQ</t>
  </si>
  <si>
    <t>a1b36000000myV7AAI</t>
  </si>
  <si>
    <t>a1b36000000myWPAAY</t>
  </si>
  <si>
    <t>a1b36000000myXhAAI</t>
  </si>
  <si>
    <t>a1b36000000myYzAAI</t>
  </si>
  <si>
    <t>a1b36000000myaHAAQ</t>
  </si>
  <si>
    <t>a1b36000000mybZAAQ</t>
  </si>
  <si>
    <t>a1b36000000myV8AAI</t>
  </si>
  <si>
    <t>a1b36000000myWQAAY</t>
  </si>
  <si>
    <t>a1b36000000myXiAAI</t>
  </si>
  <si>
    <t>a1b36000000myZ0AAI</t>
  </si>
  <si>
    <t>a1b36000000myaIAAQ</t>
  </si>
  <si>
    <t>a1b36000000mybaAAA</t>
  </si>
  <si>
    <t>a1b36000000myV9AAI</t>
  </si>
  <si>
    <t>a1b36000000myWRAAY</t>
  </si>
  <si>
    <t>a1b36000000myXjAAI</t>
  </si>
  <si>
    <t>a1b36000000myZ1AAI</t>
  </si>
  <si>
    <t>a1b36000000myaJAAQ</t>
  </si>
  <si>
    <t>a1b36000000mybbAAA</t>
  </si>
  <si>
    <t>a1b36000000myVAAAY</t>
  </si>
  <si>
    <t>a1b36000000myWSAAY</t>
  </si>
  <si>
    <t>a1b36000000myXkAAI</t>
  </si>
  <si>
    <t>a1b36000000myZ2AAI</t>
  </si>
  <si>
    <t>a1b36000000myaKAAQ</t>
  </si>
  <si>
    <t>a1b36000000mybcAAA</t>
  </si>
  <si>
    <t>a1b36000000myVBAAY</t>
  </si>
  <si>
    <t>a1b36000000myWTAAY</t>
  </si>
  <si>
    <t>a1b36000000myXlAAI</t>
  </si>
  <si>
    <t>a1b36000000myZ3AAI</t>
  </si>
  <si>
    <t>a1b36000000myaLAAQ</t>
  </si>
  <si>
    <t>a1b36000000mybdAAA</t>
  </si>
  <si>
    <t>a1b36000000myVCAAY</t>
  </si>
  <si>
    <t>a1b36000000myWUAAY</t>
  </si>
  <si>
    <t>a1b36000000myXmAAI</t>
  </si>
  <si>
    <t>a1b36000000myZ4AAI</t>
  </si>
  <si>
    <t>a1b36000000myaMAAQ</t>
  </si>
  <si>
    <t>a1b36000000mybeAAA</t>
  </si>
  <si>
    <t>a1b36000000myVDAAY</t>
  </si>
  <si>
    <t>a1b36000000myWVAAY</t>
  </si>
  <si>
    <t>a1b36000000myXnAAI</t>
  </si>
  <si>
    <t>a1b36000000myZ5AAI</t>
  </si>
  <si>
    <t>a1b36000000myaNAAQ</t>
  </si>
  <si>
    <t>a1b36000000mybfAAA</t>
  </si>
  <si>
    <t>a1b36000000myVEAAY</t>
  </si>
  <si>
    <t>a1b36000000myWWAAY</t>
  </si>
  <si>
    <t>a1b36000000myXoAAI</t>
  </si>
  <si>
    <t>a1b36000000myZ6AAI</t>
  </si>
  <si>
    <t>a1b36000000myaOAAQ</t>
  </si>
  <si>
    <t>a1b36000000mybgAAA</t>
  </si>
  <si>
    <t>a1b36000000myVFAAY</t>
  </si>
  <si>
    <t>a1b36000000myWXAAY</t>
  </si>
  <si>
    <t>a1b36000000myXpAAI</t>
  </si>
  <si>
    <t>a1b36000000myZ7AAI</t>
  </si>
  <si>
    <t>a1b36000000myaPAAQ</t>
  </si>
  <si>
    <t>a1b36000000mybhAAA</t>
  </si>
  <si>
    <t>a1b36000000myVGAAY</t>
  </si>
  <si>
    <t>a1b36000000myWYAAY</t>
  </si>
  <si>
    <t>a1b36000000myXqAAI</t>
  </si>
  <si>
    <t>a1b36000000myZ8AAI</t>
  </si>
  <si>
    <t>a1b36000000myaQAAQ</t>
  </si>
  <si>
    <t>a1b36000000mybiAAA</t>
  </si>
  <si>
    <t>a1b36000000myVHAAY</t>
  </si>
  <si>
    <t>a1b36000000myWZAAY</t>
  </si>
  <si>
    <t>a1b36000000myXrAAI</t>
  </si>
  <si>
    <t>a1b36000000myZ9AAI</t>
  </si>
  <si>
    <t>a1b36000000myaRAAQ</t>
  </si>
  <si>
    <t>a1b36000000mybjAAA</t>
  </si>
  <si>
    <t>a1b36000000myVIAAY</t>
  </si>
  <si>
    <t>a1b36000000myWaAAI</t>
  </si>
  <si>
    <t>a1b36000000myXsAAI</t>
  </si>
  <si>
    <t>a1b36000000myZAAAY</t>
  </si>
  <si>
    <t>a1b36000000myaSAAQ</t>
  </si>
  <si>
    <t>a1b36000000mybkAAA</t>
  </si>
  <si>
    <t>a1b36000000myVJAAY</t>
  </si>
  <si>
    <t>a1b36000000myWbAAI</t>
  </si>
  <si>
    <t>a1b36000000myXtAAI</t>
  </si>
  <si>
    <t>a1b36000000myZBAAY</t>
  </si>
  <si>
    <t>a1b36000000myaTAAQ</t>
  </si>
  <si>
    <t>a1b36000000myblAAA</t>
  </si>
  <si>
    <t>a1b36000000myVKAAY</t>
  </si>
  <si>
    <t>a1b36000000myWcAAI</t>
  </si>
  <si>
    <t>a1b36000000myXuAAI</t>
  </si>
  <si>
    <t>a1b36000000myZCAAY</t>
  </si>
  <si>
    <t>a1b36000000myaUAAQ</t>
  </si>
  <si>
    <t>a1b36000000mybmAAA</t>
  </si>
  <si>
    <t>a1b36000000myVLAAY</t>
  </si>
  <si>
    <t>a1b36000000myWdAAI</t>
  </si>
  <si>
    <t>a1b36000000myXvAAI</t>
  </si>
  <si>
    <t>a1b36000000myZDAAY</t>
  </si>
  <si>
    <t>a1b36000000myaVAAQ</t>
  </si>
  <si>
    <t>a1b36000000mybnAAA</t>
  </si>
  <si>
    <t>a1b36000000myVMAAY</t>
  </si>
  <si>
    <t>a1b36000000myWeAAI</t>
  </si>
  <si>
    <t>a1b36000000myXwAAI</t>
  </si>
  <si>
    <t>a1b36000000myZEAAY</t>
  </si>
  <si>
    <t>a1b36000000myaWAAQ</t>
  </si>
  <si>
    <t>a1b36000000myboAAA</t>
  </si>
  <si>
    <t>a1b36000000myVNAAY</t>
  </si>
  <si>
    <t>a1b36000000myWfAAI</t>
  </si>
  <si>
    <t>a1b36000000myXxAAI</t>
  </si>
  <si>
    <t>a1b36000000myZFAAY</t>
  </si>
  <si>
    <t>a1b36000000myaXAAQ</t>
  </si>
  <si>
    <t>a1b36000000mybpAAA</t>
  </si>
  <si>
    <t>a1b36000000myVOAAY</t>
  </si>
  <si>
    <t>a1b36000000myWgAAI</t>
  </si>
  <si>
    <t>a1b36000000myXyAAI</t>
  </si>
  <si>
    <t>a1b36000000myZGAAY</t>
  </si>
  <si>
    <t>a1b36000000myaYAAQ</t>
  </si>
  <si>
    <t>a1b36000000mybqAAA</t>
  </si>
  <si>
    <t>a1b36000000myVPAAY</t>
  </si>
  <si>
    <t>a1b36000000myWhAAI</t>
  </si>
  <si>
    <t>a1b36000000myXzAAI</t>
  </si>
  <si>
    <t>a1b36000000myZHAAY</t>
  </si>
  <si>
    <t>a1b36000000myaZAAQ</t>
  </si>
  <si>
    <t>a1b36000000mybrAAA</t>
  </si>
  <si>
    <t>a1b36000000myVQAAY</t>
  </si>
  <si>
    <t>a1b36000000myWiAAI</t>
  </si>
  <si>
    <t>a1b36000000myY0AAI</t>
  </si>
  <si>
    <t>a1b36000000myZIAAY</t>
  </si>
  <si>
    <t>a1b36000000myaaAAA</t>
  </si>
  <si>
    <t>a1b36000000mybsAAA</t>
  </si>
  <si>
    <t>a1b36000000myVRAAY</t>
  </si>
  <si>
    <t>a1b36000000myWjAAI</t>
  </si>
  <si>
    <t>a1b36000000myY1AAI</t>
  </si>
  <si>
    <t>a1b36000000myZJAAY</t>
  </si>
  <si>
    <t>a1b36000000myabAAA</t>
  </si>
  <si>
    <t>a1b36000000mybtAAA</t>
  </si>
  <si>
    <t>a1b36000000myVSAAY</t>
  </si>
  <si>
    <t>a1b36000000myWkAAI</t>
  </si>
  <si>
    <t>a1b36000000myY2AAI</t>
  </si>
  <si>
    <t>a1b36000000myZKAAY</t>
  </si>
  <si>
    <t>a1b36000000myacAAA</t>
  </si>
  <si>
    <t>a1b36000000mybuAAA</t>
  </si>
  <si>
    <t>a1b36000000myVTAAY</t>
  </si>
  <si>
    <t>a1b36000000myWlAAI</t>
  </si>
  <si>
    <t>a1b36000000myY3AAI</t>
  </si>
  <si>
    <t>a1b36000000myZLAAY</t>
  </si>
  <si>
    <t>a1b36000000myadAAA</t>
  </si>
  <si>
    <t>a1b36000000mybvAAA</t>
  </si>
  <si>
    <t>a1b36000000myVUAAY</t>
  </si>
  <si>
    <t>a1b36000000myWmAAI</t>
  </si>
  <si>
    <t>a1b36000000myY4AAI</t>
  </si>
  <si>
    <t>a1b36000000myZMAAY</t>
  </si>
  <si>
    <t>a1b36000000myaeAAA</t>
  </si>
  <si>
    <t>a1b36000000mybwAAA</t>
  </si>
  <si>
    <t>a1b36000000myVVAAY</t>
  </si>
  <si>
    <t>a1b36000000myWnAAI</t>
  </si>
  <si>
    <t>a1b36000000myY5AAI</t>
  </si>
  <si>
    <t>a1b36000000myZNAAY</t>
  </si>
  <si>
    <t>a1b36000000myafAAA</t>
  </si>
  <si>
    <t>a1b36000000mybxAAA</t>
  </si>
  <si>
    <t>a1b36000000myVWAAY</t>
  </si>
  <si>
    <t>a1b36000000myWoAAI</t>
  </si>
  <si>
    <t>a1b36000000myY6AAI</t>
  </si>
  <si>
    <t>a1b36000000myZOAAY</t>
  </si>
  <si>
    <t>a1b36000000myagAAA</t>
  </si>
  <si>
    <t>a1b36000000mybyAAA</t>
  </si>
  <si>
    <t>a1b36000000myVXAAY</t>
  </si>
  <si>
    <t>a1b36000000myWpAAI</t>
  </si>
  <si>
    <t>a1b36000000myY7AAI</t>
  </si>
  <si>
    <t>a1b36000000myZPAAY</t>
  </si>
  <si>
    <t>a1b36000000myahAAA</t>
  </si>
  <si>
    <t>a1b36000000mybzAAA</t>
  </si>
  <si>
    <t>a1b36000000myVYAAY</t>
  </si>
  <si>
    <t>a1b36000000myWqAAI</t>
  </si>
  <si>
    <t>a1b36000000myY8AAI</t>
  </si>
  <si>
    <t>a1b36000000myZQAAY</t>
  </si>
  <si>
    <t>a1b36000000myaiAAA</t>
  </si>
  <si>
    <t>a1b36000000myc0AAA</t>
  </si>
  <si>
    <t>a1b36000000myVZAAY</t>
  </si>
  <si>
    <t>a1b36000000myWrAAI</t>
  </si>
  <si>
    <t>a1b36000000myY9AAI</t>
  </si>
  <si>
    <t>a1b36000000myZRAAY</t>
  </si>
  <si>
    <t>a1b36000000myajAAA</t>
  </si>
  <si>
    <t>a1b36000000myc1AAA</t>
  </si>
  <si>
    <t>a1b36000000myVaAAI</t>
  </si>
  <si>
    <t>a1b36000000myWsAAI</t>
  </si>
  <si>
    <t>a1b36000000myYAAAY</t>
  </si>
  <si>
    <t>a1b36000000myZSAAY</t>
  </si>
  <si>
    <t>a1b36000000myakAAA</t>
  </si>
  <si>
    <t>a1b36000000myc2AAA</t>
  </si>
  <si>
    <t>a1b36000000myVbAAI</t>
  </si>
  <si>
    <t>a1b36000000myWtAAI</t>
  </si>
  <si>
    <t>a1b36000000myYBAAY</t>
  </si>
  <si>
    <t>a1b36000000myZTAAY</t>
  </si>
  <si>
    <t>a1b36000000myalAAA</t>
  </si>
  <si>
    <t>a1b36000000myc3AAA</t>
  </si>
  <si>
    <t>a1b36000000myVcAAI</t>
  </si>
  <si>
    <t>a1b36000000myWuAAI</t>
  </si>
  <si>
    <t>a1b36000000myYCAAY</t>
  </si>
  <si>
    <t>a1b36000000myZUAAY</t>
  </si>
  <si>
    <t>a1b36000000myamAAA</t>
  </si>
  <si>
    <t>a1b36000000myc4AAA</t>
  </si>
  <si>
    <t>a1b36000000myVdAAI</t>
  </si>
  <si>
    <t>a1b36000000myWvAAI</t>
  </si>
  <si>
    <t>a1b36000000myYDAAY</t>
  </si>
  <si>
    <t>a1b36000000myZVAAY</t>
  </si>
  <si>
    <t>a1b36000000myanAAA</t>
  </si>
  <si>
    <t>a1b36000000myc5AAA</t>
  </si>
  <si>
    <t>a1b36000000myVeAAI</t>
  </si>
  <si>
    <t>a1b36000000myWwAAI</t>
  </si>
  <si>
    <t>a1b36000000myYEAAY</t>
  </si>
  <si>
    <t>a1b36000000myZWAAY</t>
  </si>
  <si>
    <t>a1b36000000myaoAAA</t>
  </si>
  <si>
    <t>a1b36000000myc6AAA</t>
  </si>
  <si>
    <t>a1b36000000myVfAAI</t>
  </si>
  <si>
    <t>a1b36000000myWxAAI</t>
  </si>
  <si>
    <t>a1b36000000myYFAAY</t>
  </si>
  <si>
    <t>a1b36000000myZXAAY</t>
  </si>
  <si>
    <t>a1b36000000myapAAA</t>
  </si>
  <si>
    <t>a1b36000000myc7AAA</t>
  </si>
  <si>
    <t>a1b36000000myVgAAI</t>
  </si>
  <si>
    <t>a1b36000000myWyAAI</t>
  </si>
  <si>
    <t>a1b36000000myYGAAY</t>
  </si>
  <si>
    <t>a1b36000000myZYAAY</t>
  </si>
  <si>
    <t>a1b36000000myaqAAA</t>
  </si>
  <si>
    <t>a1b36000000myc8AAA</t>
  </si>
  <si>
    <t>a1b36000000myVhAAI</t>
  </si>
  <si>
    <t>a1b36000000myWzAAI</t>
  </si>
  <si>
    <t>a1b36000000myYHAAY</t>
  </si>
  <si>
    <t>a1b36000000myZZAAY</t>
  </si>
  <si>
    <t>a1b36000000myarAAA</t>
  </si>
  <si>
    <t>a1b36000000myc9AAA</t>
  </si>
  <si>
    <t>a1b36000000myViAAI</t>
  </si>
  <si>
    <t>a1b36000000myX0AAI</t>
  </si>
  <si>
    <t>a1b36000000myYIAAY</t>
  </si>
  <si>
    <t>a1b36000000myZaAAI</t>
  </si>
  <si>
    <t>a1b36000000myasAAA</t>
  </si>
  <si>
    <t>a1b36000000mycAAAQ</t>
  </si>
  <si>
    <t>a1b36000000myVjAAI</t>
  </si>
  <si>
    <t>a1b36000000myX1AAI</t>
  </si>
  <si>
    <t>a1b36000000myYJAAY</t>
  </si>
  <si>
    <t>a1b36000000myZbAAI</t>
  </si>
  <si>
    <t>a1b36000000myatAAA</t>
  </si>
  <si>
    <t>a1b36000000mycBAAQ</t>
  </si>
  <si>
    <t>a1b36000000myVkAAI</t>
  </si>
  <si>
    <t>a1b36000000myX2AAI</t>
  </si>
  <si>
    <t>a1b36000000myYKAAY</t>
  </si>
  <si>
    <t>a1b36000000myZcAAI</t>
  </si>
  <si>
    <t>a1b36000000myauAAA</t>
  </si>
  <si>
    <t>a1b36000000mycCAAQ</t>
  </si>
  <si>
    <t>a1b36000000myVlAAI</t>
  </si>
  <si>
    <t>a1b36000000myX3AAI</t>
  </si>
  <si>
    <t>a1b36000000myYLAAY</t>
  </si>
  <si>
    <t>a1b36000000myZdAAI</t>
  </si>
  <si>
    <t>a1b36000000myavAAA</t>
  </si>
  <si>
    <t>a1b36000000mycDAAQ</t>
  </si>
  <si>
    <t>a1b36000000myVmAAI</t>
  </si>
  <si>
    <t>a1b36000000myX4AAI</t>
  </si>
  <si>
    <t>a1b36000000myYMAAY</t>
  </si>
  <si>
    <t>a1b36000000myZeAAI</t>
  </si>
  <si>
    <t>a1b36000000myawAAA</t>
  </si>
  <si>
    <t>a1b36000000mycEAAQ</t>
  </si>
  <si>
    <t>a1b36000000myVnAAI</t>
  </si>
  <si>
    <t>a1b36000000myX5AAI</t>
  </si>
  <si>
    <t>a1b36000000myYNAAY</t>
  </si>
  <si>
    <t>a1b36000000myZfAAI</t>
  </si>
  <si>
    <t>a1b36000000myaxAAA</t>
  </si>
  <si>
    <t>a1b36000000mycFAAQ</t>
  </si>
  <si>
    <t>a1b36000000myVoAAI</t>
  </si>
  <si>
    <t>a1b36000000myX6AAI</t>
  </si>
  <si>
    <t>a1b36000000myYOAAY</t>
  </si>
  <si>
    <t>a1b36000000myZgAAI</t>
  </si>
  <si>
    <t>a1b36000000myayAAA</t>
  </si>
  <si>
    <t>a1b36000000mycGAAQ</t>
  </si>
  <si>
    <t>a1b36000000myVpAAI</t>
  </si>
  <si>
    <t>a1b36000000myX7AAI</t>
  </si>
  <si>
    <t>a1b36000000myYPAAY</t>
  </si>
  <si>
    <t>a1b36000000myZhAAI</t>
  </si>
  <si>
    <t>a1b36000000myazAAA</t>
  </si>
  <si>
    <t>a1b36000000mycHAAQ</t>
  </si>
  <si>
    <t>a1b36000000myVqAAI</t>
  </si>
  <si>
    <t>a1b36000000myX8AAI</t>
  </si>
  <si>
    <t>a1b36000000myYQAAY</t>
  </si>
  <si>
    <t>a1b36000000myZiAAI</t>
  </si>
  <si>
    <t>a1b36000000myb0AAA</t>
  </si>
  <si>
    <t>a1b36000000mycIAAQ</t>
  </si>
  <si>
    <t>a1b36000000myVrAAI</t>
  </si>
  <si>
    <t>a1b36000000myX9AAI</t>
  </si>
  <si>
    <t>a1b36000000myYRAAY</t>
  </si>
  <si>
    <t>a1b36000000myZjAAI</t>
  </si>
  <si>
    <t>a1b36000000myb1AAA</t>
  </si>
  <si>
    <t>a1b36000000mycJAAQ</t>
  </si>
  <si>
    <t>a1b36000000myVsAAI</t>
  </si>
  <si>
    <t>a1b36000000myXAAAY</t>
  </si>
  <si>
    <t>a1b36000000myYSAAY</t>
  </si>
  <si>
    <t>a1b36000000myZkAAI</t>
  </si>
  <si>
    <t>a1b36000000myb2AAA</t>
  </si>
  <si>
    <t>a1b36000000mycKAAQ</t>
  </si>
  <si>
    <t>a1b36000000myVtAAI</t>
  </si>
  <si>
    <t>a1b36000000myXBAAY</t>
  </si>
  <si>
    <t>a1b36000000myYTAAY</t>
  </si>
  <si>
    <t>a1b36000000myZlAAI</t>
  </si>
  <si>
    <t>a1b36000000myb3AAA</t>
  </si>
  <si>
    <t>a1b36000000mycLAAQ</t>
  </si>
  <si>
    <t>a1b36000000myVuAAI</t>
  </si>
  <si>
    <t>a1b36000000myXCAAY</t>
  </si>
  <si>
    <t>a1b36000000myYUAAY</t>
  </si>
  <si>
    <t>a1b36000000myZmAAI</t>
  </si>
  <si>
    <t>a1b36000000myb4AAA</t>
  </si>
  <si>
    <t>a1b36000000mycMAAQ</t>
  </si>
  <si>
    <t>a1b36000000myVvAAI</t>
  </si>
  <si>
    <t>a1b36000000myXDAAY</t>
  </si>
  <si>
    <t>a1b36000000myYVAAY</t>
  </si>
  <si>
    <t>a1b36000000myZnAAI</t>
  </si>
  <si>
    <t>a1b36000000myb5AAA</t>
  </si>
  <si>
    <t>a1b36000000mycNAAQ</t>
  </si>
  <si>
    <t>a1G3600000242lZEAQ</t>
  </si>
  <si>
    <t>a1G3600000242laEAA</t>
  </si>
  <si>
    <t>a1G3600000242lbEAA</t>
  </si>
  <si>
    <t>a1G3600000242lcEAA</t>
  </si>
  <si>
    <t>a1G3600000242ldEAA</t>
  </si>
  <si>
    <t>a1G3600000242leEAA</t>
  </si>
  <si>
    <t>a1G3600000242lfEAA</t>
  </si>
  <si>
    <t>a1G3600000242lgEAA</t>
  </si>
  <si>
    <t>a1G3600000242lhEAA</t>
  </si>
  <si>
    <t>a1G3600000242liEAA</t>
  </si>
  <si>
    <t>a1G3600000242ljEAA</t>
  </si>
  <si>
    <t>a1G3600000242lkEAA</t>
  </si>
  <si>
    <t>a1G3600000242llEAA</t>
  </si>
  <si>
    <t>a1G3600000242lmEAA</t>
  </si>
  <si>
    <t>a1G3600000242lnEAA</t>
  </si>
  <si>
    <t>a1G3600000242loEAA</t>
  </si>
  <si>
    <t>a1G3600000242lpEAA</t>
  </si>
  <si>
    <t>a1G3600000242lqEAA</t>
  </si>
  <si>
    <t>a1G3600000242lrEAA</t>
  </si>
  <si>
    <t>a1G3600000242lsEAA</t>
  </si>
  <si>
    <t>a1G3600000242ltEAA</t>
  </si>
  <si>
    <t>a1G3600000242luEAA</t>
  </si>
  <si>
    <t>a1G3600000242lvEAA</t>
  </si>
  <si>
    <t>a1G3600000242lwEAA</t>
  </si>
  <si>
    <t>a1G3600000242lxEAA</t>
  </si>
  <si>
    <t>a1G3600000242lyEAA</t>
  </si>
  <si>
    <t>a1G3600000242lzEAA</t>
  </si>
  <si>
    <t>a1G3600000242m0EAA</t>
  </si>
  <si>
    <t>a1G3600000242m1EAA</t>
  </si>
  <si>
    <t>a1G3600000242m2EAA</t>
  </si>
  <si>
    <t>a1G3600000242m3EAA</t>
  </si>
  <si>
    <t>a1G3600000242m4EAA</t>
  </si>
  <si>
    <t>a1G3600000242m5EAA</t>
  </si>
  <si>
    <t>a1G3600000242m6EAA</t>
  </si>
  <si>
    <t>a1G3600000242m7EAA</t>
  </si>
  <si>
    <t>a1G3600000242m8EAA</t>
  </si>
  <si>
    <t>a1G3600000242m9EAA</t>
  </si>
  <si>
    <t>a1G3600000242mAEAQ</t>
  </si>
  <si>
    <t>a1G3600000242mBEAQ</t>
  </si>
  <si>
    <t>a1G3600000242mCEAQ</t>
  </si>
  <si>
    <t>a1G3600000242mDEAQ</t>
  </si>
  <si>
    <t>a1G3600000242mEEAQ</t>
  </si>
  <si>
    <t>a1G3600000242mFEAQ</t>
  </si>
  <si>
    <t>a1G3600000242mGEAQ</t>
  </si>
  <si>
    <t>a1G3600000242mHEAQ</t>
  </si>
  <si>
    <t>a1G3600000242mIEAQ</t>
  </si>
  <si>
    <t>a1G3600000242mJEAQ</t>
  </si>
  <si>
    <t>a1G3600000242mKEAQ</t>
  </si>
  <si>
    <t>a1G3600000242mLEAQ</t>
  </si>
  <si>
    <t>a1G3600000242mMEAQ</t>
  </si>
  <si>
    <t>a1G3600000242mNEAQ</t>
  </si>
  <si>
    <t>a1G3600000242mOEAQ</t>
  </si>
  <si>
    <t>a1G3600000242mPEAQ</t>
  </si>
  <si>
    <t>a1G3600000242mQEAQ</t>
  </si>
  <si>
    <t>a1G3600000242mREAQ</t>
  </si>
  <si>
    <t>a1G3600000242mSEAQ</t>
  </si>
  <si>
    <t>a1G3600000242mTEAQ</t>
  </si>
  <si>
    <t>a1G3600000242mUEAQ</t>
  </si>
  <si>
    <t>a1G3600000242mVEAQ</t>
  </si>
  <si>
    <t>a1G3600000242mWEAQ</t>
  </si>
  <si>
    <t>a1G3600000242mXEAQ</t>
  </si>
  <si>
    <t>a1G3600000242mYEAQ</t>
  </si>
  <si>
    <t>a1G3600000242mZEAQ</t>
  </si>
  <si>
    <t>a1G3600000242maEAA</t>
  </si>
  <si>
    <t>a1G3600000242mbEAA</t>
  </si>
  <si>
    <t>a1G3600000242mcEAA</t>
  </si>
  <si>
    <t>a1G3600000242mdEAA</t>
  </si>
  <si>
    <t>a1G3600000242meEAA</t>
  </si>
  <si>
    <t>a1G3600000242mfEAA</t>
  </si>
  <si>
    <t>a1G3600000242mgEAA</t>
  </si>
  <si>
    <t>a1G3600000242mhEAA</t>
  </si>
  <si>
    <t>a1G3600000242miEAA</t>
  </si>
  <si>
    <t>a1G3600000242mjEAA</t>
  </si>
  <si>
    <t>a1G3600000242mkEAA</t>
  </si>
  <si>
    <t>a1G3600000242mlEAA</t>
  </si>
  <si>
    <t>a1G3600000242mmEAA</t>
  </si>
  <si>
    <t>a1G3600000242mnEAA</t>
  </si>
  <si>
    <t>a1G3600000242moEAA</t>
  </si>
  <si>
    <t>a1G3600000242mpEAA</t>
  </si>
  <si>
    <t>a1G3600000242mqEAA</t>
  </si>
  <si>
    <t>a1G3600000242mrEAA</t>
  </si>
  <si>
    <t>a1G3600000242msEAA</t>
  </si>
  <si>
    <t>a1G3600000242mtEAA</t>
  </si>
  <si>
    <t>a1G3600000242muEAA</t>
  </si>
  <si>
    <t>a1G3600000242mvEAA</t>
  </si>
  <si>
    <t>a1G3600000242mwEAA</t>
  </si>
  <si>
    <t>a1G3600000242mxEAA</t>
  </si>
  <si>
    <t>a1G3600000242myEAA</t>
  </si>
  <si>
    <t>a1G3600000242mzEAA</t>
  </si>
  <si>
    <t>a1G3600000242n0EAA</t>
  </si>
  <si>
    <t>a1G3600000242n1EAA</t>
  </si>
  <si>
    <t>a1G3600000242n2EAA</t>
  </si>
  <si>
    <t>a1G3600000242n3EAA</t>
  </si>
  <si>
    <t>a1G3600000242n4EAA</t>
  </si>
  <si>
    <t>a1G3600000242n5EAA</t>
  </si>
  <si>
    <t>a1G3600000242n6EAA</t>
  </si>
  <si>
    <t>a1G3600000242n7EAA</t>
  </si>
  <si>
    <t>a1G3600000242n8EAA</t>
  </si>
  <si>
    <t>a1G3600000242n9EAA</t>
  </si>
  <si>
    <t>a1G3600000242nAEAQ</t>
  </si>
  <si>
    <t>a1G3600000242nBEAQ</t>
  </si>
  <si>
    <t>a1G3600000242nCEAQ</t>
  </si>
  <si>
    <t>a1G3600000242nDEAQ</t>
  </si>
  <si>
    <t>a1G3600000242nEEAQ</t>
  </si>
  <si>
    <t>a1G3600000242nFEAQ</t>
  </si>
  <si>
    <t>a1G3600000242nGEAQ</t>
  </si>
  <si>
    <t>a1G3600000242nHEAQ</t>
  </si>
  <si>
    <t>a1G3600000242nIEAQ</t>
  </si>
  <si>
    <t>a1G3600000242nJEAQ</t>
  </si>
  <si>
    <t>a1G3600000242nKEAQ</t>
  </si>
  <si>
    <t>a1G3600000242nLEAQ</t>
  </si>
  <si>
    <t>a1G3600000242nMEAQ</t>
  </si>
  <si>
    <t>a1G3600000242nNEAQ</t>
  </si>
  <si>
    <t>a1G3600000242nOEAQ</t>
  </si>
  <si>
    <t>a1G3600000242nPEAQ</t>
  </si>
  <si>
    <t>a1G3600000242nQEAQ</t>
  </si>
  <si>
    <t>a1G3600000242nREAQ</t>
  </si>
  <si>
    <t>a1G3600000242nSEAQ</t>
  </si>
  <si>
    <t>a1G3600000242nTEAQ</t>
  </si>
  <si>
    <t>a1G3600000242nUEAQ</t>
  </si>
  <si>
    <t>a1G3600000242nVEAQ</t>
  </si>
  <si>
    <t>a1G3600000242nWEAQ</t>
  </si>
  <si>
    <t>a1G3600000242nXEAQ</t>
  </si>
  <si>
    <t>a1G3600000242nYEAQ</t>
  </si>
  <si>
    <t>a1G3600000242nZEAQ</t>
  </si>
  <si>
    <t>a1G3600000242naEAA</t>
  </si>
  <si>
    <t>a1G3600000242nbEAA</t>
  </si>
  <si>
    <t>a1G3600000242ncEAA</t>
  </si>
  <si>
    <t>a1G3600000242ndEAA</t>
  </si>
  <si>
    <t>a1G3600000242neEAA</t>
  </si>
  <si>
    <t>a1G3600000242nfEAA</t>
  </si>
  <si>
    <t>a1G3600000242ngEAA</t>
  </si>
  <si>
    <t>a1G3600000242nhEAA</t>
  </si>
  <si>
    <t>a1G3600000242niEAA</t>
  </si>
  <si>
    <t>a1G3600000242njEAA</t>
  </si>
  <si>
    <t>a1G3600000242nkEAA</t>
  </si>
  <si>
    <t>a1G3600000242nlEAA</t>
  </si>
  <si>
    <t>a1G3600000242nmEAA</t>
  </si>
  <si>
    <t>a1G3600000242nnEAA</t>
  </si>
  <si>
    <t>a1G3600000242noEAA</t>
  </si>
  <si>
    <t>a1G3600000242npEAA</t>
  </si>
  <si>
    <t>a1G3600000242nqEAA</t>
  </si>
  <si>
    <t>a1G3600000242nrEAA</t>
  </si>
  <si>
    <t>a1G3600000242nsEAA</t>
  </si>
  <si>
    <t>a1G3600000242ntEAA</t>
  </si>
  <si>
    <t>a1G3600000242nuEAA</t>
  </si>
  <si>
    <t>a1G3600000242nvEAA</t>
  </si>
  <si>
    <t>a1G3600000242nwEAA</t>
  </si>
  <si>
    <t>a1G3600000242nxEAA</t>
  </si>
  <si>
    <t>a1G3600000242nyEAA</t>
  </si>
  <si>
    <t>a1V36000002IXnUEAW</t>
  </si>
  <si>
    <t>a1V36000002IXnVEAW</t>
  </si>
  <si>
    <t>a1V36000002IXnWEAW</t>
  </si>
  <si>
    <t>a1V36000002IXnXEAW</t>
  </si>
  <si>
    <t>a1V36000002IXnYEAW</t>
  </si>
  <si>
    <t>a1V36000002IXnZEAW</t>
  </si>
  <si>
    <t>a1V36000002IXnaEAG</t>
  </si>
  <si>
    <t>a1V36000002IXnbEAG</t>
  </si>
  <si>
    <t>a1V36000002IXncEAG</t>
  </si>
  <si>
    <t>a1V36000002IXndEAG</t>
  </si>
  <si>
    <t>a1V36000002IXneEAG</t>
  </si>
  <si>
    <t>a1V36000002IXnfEAG</t>
  </si>
  <si>
    <t>a1V36000002IXngEAG</t>
  </si>
  <si>
    <t>a1V36000002IXnhEAG</t>
  </si>
  <si>
    <t>a1V36000002IXniEAG</t>
  </si>
  <si>
    <t>a1V36000002IXnjEAG</t>
  </si>
  <si>
    <t>a1V36000002IXnkEAG</t>
  </si>
  <si>
    <t>a1V36000002IXnlEAG</t>
  </si>
  <si>
    <t>a1V36000002IXnmEAG</t>
  </si>
  <si>
    <t>a1V36000002IXnnEAG</t>
  </si>
  <si>
    <t>a1V36000002IXnoEAG</t>
  </si>
  <si>
    <t>a1V36000002IXnpEAG</t>
  </si>
  <si>
    <t>a1V36000002IXnqEAG</t>
  </si>
  <si>
    <t>a1V36000002IXnrEAG</t>
  </si>
  <si>
    <t>a1V36000002IXnsEAG</t>
  </si>
  <si>
    <t>a1V36000002IXntEAG</t>
  </si>
  <si>
    <t>a1V36000002IXnuEAG</t>
  </si>
  <si>
    <t>a1V36000002IXnvEAG</t>
  </si>
  <si>
    <t>a1V36000002IXnwEAG</t>
  </si>
  <si>
    <t>a1V36000002IXnxEAG</t>
  </si>
  <si>
    <t>a1V36000002IXnyEAG</t>
  </si>
  <si>
    <t>a1V36000002IXnzEAG</t>
  </si>
  <si>
    <t>a1V36000002IXo0EAG</t>
  </si>
  <si>
    <t>a1V36000002IXo1EAG</t>
  </si>
  <si>
    <t>a1V36000002IXo2EAG</t>
  </si>
  <si>
    <t>a1V36000002IXo3EAG</t>
  </si>
  <si>
    <t>a1V36000002IXo4EAG</t>
  </si>
  <si>
    <t>a1V36000002IXo5EAG</t>
  </si>
  <si>
    <t>a1V36000002IXo6EAG</t>
  </si>
  <si>
    <t>a1V36000002IXo7EAG</t>
  </si>
  <si>
    <t>a1V36000002IXkQEAW</t>
  </si>
  <si>
    <t>a1V36000002IXkREAW</t>
  </si>
  <si>
    <t>a1V36000002IXkSEAW</t>
  </si>
  <si>
    <t>a1V36000002IXkTEAW</t>
  </si>
  <si>
    <t>a1V36000002IXkUEAW</t>
  </si>
  <si>
    <t>a1V36000002IXkVEAW</t>
  </si>
  <si>
    <t>a1V36000002IXkWEAW</t>
  </si>
  <si>
    <t>a1V36000002IXkXEAW</t>
  </si>
  <si>
    <t>a1V36000002IXkYEAW</t>
  </si>
  <si>
    <t>a1V36000002IXkZEAW</t>
  </si>
  <si>
    <t>a1V36000002IXo8EAG</t>
  </si>
  <si>
    <t>a1V36000002IXo9EAG</t>
  </si>
  <si>
    <t>a1V36000002IXoAEAW</t>
  </si>
  <si>
    <t>a1V36000002IXoBEAW</t>
  </si>
  <si>
    <t>a1V36000002IXoCEAW</t>
  </si>
  <si>
    <t>a1V36000002IXoDEAW</t>
  </si>
  <si>
    <t>a1V36000002IXoEEAW</t>
  </si>
  <si>
    <t>a1V36000002IXoFEAW</t>
  </si>
  <si>
    <t>a1V36000002IXoGEAW</t>
  </si>
  <si>
    <t>a1V36000002IXoHEAW</t>
  </si>
  <si>
    <t>a1V36000002IXoIEAW</t>
  </si>
  <si>
    <t>a1V36000002IXoJEAW</t>
  </si>
  <si>
    <t>a1V36000002IXoKEAW</t>
  </si>
  <si>
    <t>a1V36000002IXoLEAW</t>
  </si>
  <si>
    <t>a1V36000002IXoMEAW</t>
  </si>
  <si>
    <t>a1V36000002IXoNEAW</t>
  </si>
  <si>
    <t>a1V36000002IXoOEAW</t>
  </si>
  <si>
    <t>a1V36000002IXoPEAW</t>
  </si>
  <si>
    <t>a1V36000002IXoQEAW</t>
  </si>
  <si>
    <t>a1V36000002IXoREAW</t>
  </si>
  <si>
    <t>a1V36000002IXoSEAW</t>
  </si>
  <si>
    <t>a1V36000002IXoTEAW</t>
  </si>
  <si>
    <t>a1V36000002IXoUEAW</t>
  </si>
  <si>
    <t>a1V36000002IXoVEAW</t>
  </si>
  <si>
    <t>a1V36000002IXoWEAW</t>
  </si>
  <si>
    <t>a1V36000002IXoXEAW</t>
  </si>
  <si>
    <t>a1V36000002IXoYEAW</t>
  </si>
  <si>
    <t>a1V36000002IXoZEAW</t>
  </si>
  <si>
    <t>a1V36000002IXoaEAG</t>
  </si>
  <si>
    <t>a1V36000002IXobEAG</t>
  </si>
  <si>
    <t>a1V36000002IXocEAG</t>
  </si>
  <si>
    <t>a1V36000002IXodEAG</t>
  </si>
  <si>
    <t>a1V36000002IXoeEAG</t>
  </si>
  <si>
    <t>a1V36000002IXofEAG</t>
  </si>
  <si>
    <t>a1V36000002IXogEAG</t>
  </si>
  <si>
    <t>a1V36000002IXohEAG</t>
  </si>
  <si>
    <t>a1V36000002IXoiEAG</t>
  </si>
  <si>
    <t>a1V36000002IXojEAG</t>
  </si>
  <si>
    <t>a1V36000002IXokEAG</t>
  </si>
  <si>
    <t>a1V36000002IXolEAG</t>
  </si>
  <si>
    <t>a1V36000002IXomEAG</t>
  </si>
  <si>
    <t>a1V36000002IXonEAG</t>
  </si>
  <si>
    <t>a1V36000002IXooEAG</t>
  </si>
  <si>
    <t>a1V36000002IXopEAG</t>
  </si>
  <si>
    <t>a1V36000002IXoqEAG</t>
  </si>
  <si>
    <t>a1V36000002IXorEAG</t>
  </si>
  <si>
    <t>a1V36000002IXosEAG</t>
  </si>
  <si>
    <t>a1V36000002IXotEAG</t>
  </si>
  <si>
    <t>a1V36000002IXouEAG</t>
  </si>
  <si>
    <t>a1V36000002IXovEAG</t>
  </si>
  <si>
    <t>a1V36000002IXowEAG</t>
  </si>
  <si>
    <t>a1V36000002IXoxEAG</t>
  </si>
  <si>
    <t>a1V36000002IXoyEAG</t>
  </si>
  <si>
    <t>a1V36000002IXozEAG</t>
  </si>
  <si>
    <t>a1V36000002IXp0EAG</t>
  </si>
  <si>
    <t>a1V36000002IXp1EAG</t>
  </si>
  <si>
    <t>a1V36000002IXp2EAG</t>
  </si>
  <si>
    <t>a1V36000002IXp3EAG</t>
  </si>
  <si>
    <t>a1V36000002IXp4EAG</t>
  </si>
  <si>
    <t>a1V36000002IXp5EAG</t>
  </si>
  <si>
    <t>a1V36000002IXp6EAG</t>
  </si>
  <si>
    <t>a1V36000002IXp7EAG</t>
  </si>
  <si>
    <t>a1V36000002IXp8EAG</t>
  </si>
  <si>
    <t>a1V36000002IXp9EAG</t>
  </si>
  <si>
    <t>a1V36000002IXpAEAW</t>
  </si>
  <si>
    <t>a1V36000002IXpBEAW</t>
  </si>
  <si>
    <t>a1V36000002IXpCEAW</t>
  </si>
  <si>
    <t>a1V36000002IXpDEAW</t>
  </si>
  <si>
    <t>a1V36000002IXpEEAW</t>
  </si>
  <si>
    <t>a1V36000002IXpFEAW</t>
  </si>
  <si>
    <t>a1V36000002IXpGEAW</t>
  </si>
  <si>
    <t>a1V36000002IXpHEAW</t>
  </si>
  <si>
    <t>a1V36000002IXpIEAW</t>
  </si>
  <si>
    <t>a1V36000002IXpJEAW</t>
  </si>
  <si>
    <t>a1V36000002IXpKEAW</t>
  </si>
  <si>
    <t>a1V36000002IXpLEAW</t>
  </si>
  <si>
    <t>a1V36000002IXpMEAW</t>
  </si>
  <si>
    <t>a1V36000002IXpNEAW</t>
  </si>
  <si>
    <t>a1V36000002IXpOEAW</t>
  </si>
  <si>
    <t>a1V36000002IXpPEAW</t>
  </si>
  <si>
    <t>a1V36000002IXpQEAW</t>
  </si>
  <si>
    <t>a1V36000002IXpREAW</t>
  </si>
  <si>
    <t>a1V36000002IXpSEAW</t>
  </si>
  <si>
    <t>a1V36000002IXpTEAW</t>
  </si>
  <si>
    <t>a1V36000002IXpUEAW</t>
  </si>
  <si>
    <t>a1V36000002IXpVEAW</t>
  </si>
  <si>
    <t>a1V36000002IXpWEAW</t>
  </si>
  <si>
    <t>a1V36000002IXpXEAW</t>
  </si>
  <si>
    <t>a1V36000002IXpYEAW</t>
  </si>
  <si>
    <t>a1V36000002IXpZEAW</t>
  </si>
  <si>
    <t>a1V36000002IXpaEAG</t>
  </si>
  <si>
    <t>a1V36000002IXpbEAG</t>
  </si>
  <si>
    <t>a1V36000002IXpcEAG</t>
  </si>
  <si>
    <t>a1V36000002IXpdEAG</t>
  </si>
  <si>
    <t>a1V36000002IXpeEAG</t>
  </si>
  <si>
    <t>a1V36000002IXpfEAG</t>
  </si>
  <si>
    <t>a1V36000002IXpgEAG</t>
  </si>
  <si>
    <t>a1V36000002IXphEAG</t>
  </si>
  <si>
    <t>a1V36000002IXpiEAG</t>
  </si>
  <si>
    <t>a1V36000002IXpjEAG</t>
  </si>
  <si>
    <t>a1636000004TQm1AAG</t>
  </si>
  <si>
    <t>a1636000004TQluAAG</t>
  </si>
  <si>
    <t>a1636000004TQlvAAG</t>
  </si>
  <si>
    <t>a1636000004TQlwAAG</t>
  </si>
  <si>
    <t>a1636000004TQlxAAG</t>
  </si>
  <si>
    <t>a1636000004TQlyAAG</t>
  </si>
  <si>
    <t>a1636000004TQlzAAG</t>
  </si>
  <si>
    <t>a1636000004TQm0AAG</t>
  </si>
  <si>
    <t>a1636000004TQm3AAG</t>
  </si>
  <si>
    <t>a1636000004TQm2AAG</t>
  </si>
  <si>
    <t>a1636000004TQp7AAG</t>
  </si>
  <si>
    <t>a1636000004TQp6AAG</t>
  </si>
  <si>
    <t>a1636000004TQp5AAG</t>
  </si>
  <si>
    <t>a1636000004TQp4AAG</t>
  </si>
  <si>
    <t>a1636000004TQp3AAG</t>
  </si>
  <si>
    <t>a1636000004TQp2AAG</t>
  </si>
  <si>
    <t>a1636000004TQp1AAG</t>
  </si>
  <si>
    <t>a1636000004TQp0AAG</t>
  </si>
  <si>
    <t>a1636000004TQozAAG</t>
  </si>
  <si>
    <t>a1636000004TQoyAAG</t>
  </si>
  <si>
    <t>a1636000004TQpHAAW</t>
  </si>
  <si>
    <t>a1636000004TQpGAAW</t>
  </si>
  <si>
    <t>a1636000004TQpFAAW</t>
  </si>
  <si>
    <t>a1636000004TQpEAAW</t>
  </si>
  <si>
    <t>a1636000004TQpDAAW</t>
  </si>
  <si>
    <t>a1636000004TQpCAAW</t>
  </si>
  <si>
    <t>a1636000004TQpBAAW</t>
  </si>
  <si>
    <t>a1636000004TQpAAAW</t>
  </si>
  <si>
    <t>a1636000004TQp9AAG</t>
  </si>
  <si>
    <t>a1636000004TQp8AAG</t>
  </si>
  <si>
    <t>a1636000004TQpRAAW</t>
  </si>
  <si>
    <t>a1636000004TQpQAAW</t>
  </si>
  <si>
    <t>a1636000004TQpPAAW</t>
  </si>
  <si>
    <t>a1636000004TQpOAAW</t>
  </si>
  <si>
    <t>a1636000004TQpNAAW</t>
  </si>
  <si>
    <t>a1636000004TQpMAAW</t>
  </si>
  <si>
    <t>a1636000004TQpLAAW</t>
  </si>
  <si>
    <t>a1636000004TQpKAAW</t>
  </si>
  <si>
    <t>a1636000004TQpJAAW</t>
  </si>
  <si>
    <t>a1636000004TQpIAAW</t>
  </si>
  <si>
    <t>a1636000004TQpbAAG</t>
  </si>
  <si>
    <t>a1636000004TQpaAAG</t>
  </si>
  <si>
    <t>a1636000004TQpZAAW</t>
  </si>
  <si>
    <t>a1636000004TQpYAAW</t>
  </si>
  <si>
    <t>a1636000004TQpXAAW</t>
  </si>
  <si>
    <t>a1636000004TQpWAAW</t>
  </si>
  <si>
    <t>a1636000004TQpVAAW</t>
  </si>
  <si>
    <t>a1636000004TQpUAAW</t>
  </si>
  <si>
    <t>a1636000004TQpTAAW</t>
  </si>
  <si>
    <t>a1636000004TQpSAAW</t>
  </si>
  <si>
    <t>a1636000004TQplAAG</t>
  </si>
  <si>
    <t>a1636000004TQpkAAG</t>
  </si>
  <si>
    <t>a1636000004TQpjAAG</t>
  </si>
  <si>
    <t>a1636000004TQpiAAG</t>
  </si>
  <si>
    <t>a1636000004TQphAAG</t>
  </si>
  <si>
    <t>a1636000004TQpgAAG</t>
  </si>
  <si>
    <t>a1636000004TQpfAAG</t>
  </si>
  <si>
    <t>a1636000004TQpeAAG</t>
  </si>
  <si>
    <t>a1636000004TQpdAAG</t>
  </si>
  <si>
    <t>a1636000004TQpcAAG</t>
  </si>
  <si>
    <t>a1636000004TQm5AAG</t>
  </si>
  <si>
    <t>a1636000004TQm4AAG</t>
  </si>
  <si>
    <t>a1636000004TQmDAAW</t>
  </si>
  <si>
    <t>a1636000004TQmCAAW</t>
  </si>
  <si>
    <t>a1636000004TQmBAAW</t>
  </si>
  <si>
    <t>a1636000004TQmAAAW</t>
  </si>
  <si>
    <t>a1636000004TQm9AAG</t>
  </si>
  <si>
    <t>a1636000004TQm8AAG</t>
  </si>
  <si>
    <t>a1636000004TQm7AAG</t>
  </si>
  <si>
    <t>a1636000004TQm6AAG</t>
  </si>
  <si>
    <t>a1636000004TQpvAAG</t>
  </si>
  <si>
    <t>a1636000004TQpuAAG</t>
  </si>
  <si>
    <t>a1636000004TQptAAG</t>
  </si>
  <si>
    <t>a1636000004TQpsAAG</t>
  </si>
  <si>
    <t>a1636000004TQprAAG</t>
  </si>
  <si>
    <t>a1636000004TQpqAAG</t>
  </si>
  <si>
    <t>a1636000004TQppAAG</t>
  </si>
  <si>
    <t>a1636000004TQpoAAG</t>
  </si>
  <si>
    <t>a1636000004TQpnAAG</t>
  </si>
  <si>
    <t>a1636000004TQpmAAG</t>
  </si>
  <si>
    <t>a1636000004TQq5AAG</t>
  </si>
  <si>
    <t>a1636000004TQq4AAG</t>
  </si>
  <si>
    <t>a1636000004TQq3AAG</t>
  </si>
  <si>
    <t>a1636000004TQq2AAG</t>
  </si>
  <si>
    <t>a1636000004TQq1AAG</t>
  </si>
  <si>
    <t>a1636000004TQq0AAG</t>
  </si>
  <si>
    <t>a1636000004TQpzAAG</t>
  </si>
  <si>
    <t>a1636000004TQpyAAG</t>
  </si>
  <si>
    <t>a1636000004TQpxAAG</t>
  </si>
  <si>
    <t>a1636000004TQpwAAG</t>
  </si>
  <si>
    <t>a1636000004TQqFAAW</t>
  </si>
  <si>
    <t>a1636000004TQqEAAW</t>
  </si>
  <si>
    <t>a1636000004TQqDAAW</t>
  </si>
  <si>
    <t>a1636000004TQqCAAW</t>
  </si>
  <si>
    <t>a1636000004TQqBAAW</t>
  </si>
  <si>
    <t>a1636000004TQqAAAW</t>
  </si>
  <si>
    <t>a1636000004TQq9AAG</t>
  </si>
  <si>
    <t>a1636000004TQq8AAG</t>
  </si>
  <si>
    <t>a1636000004TQq7AAG</t>
  </si>
  <si>
    <t>a1636000004TQq6AAG</t>
  </si>
  <si>
    <t>a1636000004TQqPAAW</t>
  </si>
  <si>
    <t>a1636000004TQqOAAW</t>
  </si>
  <si>
    <t>a1636000004TQqNAAW</t>
  </si>
  <si>
    <t>a1636000004TQqMAAW</t>
  </si>
  <si>
    <t>a1636000004TQqLAAW</t>
  </si>
  <si>
    <t>a1636000004TQqKAAW</t>
  </si>
  <si>
    <t>a1636000004TQqJAAW</t>
  </si>
  <si>
    <t>a1636000004TQqIAAW</t>
  </si>
  <si>
    <t>a1636000004TQqHAAW</t>
  </si>
  <si>
    <t>a1636000004TQqGAAW</t>
  </si>
  <si>
    <t>a1636000004TQqZAAW</t>
  </si>
  <si>
    <t>a1636000004TQqYAAW</t>
  </si>
  <si>
    <t>a1636000004TQqXAAW</t>
  </si>
  <si>
    <t>a1636000004TQqWAAW</t>
  </si>
  <si>
    <t>a1636000004TQqVAAW</t>
  </si>
  <si>
    <t>a1636000004TQqUAAW</t>
  </si>
  <si>
    <t>a1636000004TQqTAAW</t>
  </si>
  <si>
    <t>a1636000004TQqSAAW</t>
  </si>
  <si>
    <t>a1636000004TQqRAAW</t>
  </si>
  <si>
    <t>a1636000004TQqQAAW</t>
  </si>
  <si>
    <t>a1636000004TQmEAAW</t>
  </si>
  <si>
    <t>a1636000004TQmFAAW</t>
  </si>
  <si>
    <t>a1636000004TQmGAAW</t>
  </si>
  <si>
    <t>a1636000004TQmHAAW</t>
  </si>
  <si>
    <t>a1636000004TQmNAAW</t>
  </si>
  <si>
    <t>a1636000004TQmMAAW</t>
  </si>
  <si>
    <t>a1636000004TQmLAAW</t>
  </si>
  <si>
    <t>a1636000004TQmKAAW</t>
  </si>
  <si>
    <t>a1636000004TQmJAAW</t>
  </si>
  <si>
    <t>a1636000004TQmIAAW</t>
  </si>
  <si>
    <t>a1636000004TQmOAAW</t>
  </si>
  <si>
    <t>a1636000004TQmPAAW</t>
  </si>
  <si>
    <t>a1636000004TQmQAAW</t>
  </si>
  <si>
    <t>a1636000004TQmRAAW</t>
  </si>
  <si>
    <t>a1636000004TQmVAAW</t>
  </si>
  <si>
    <t>a1636000004TQmTAAW</t>
  </si>
  <si>
    <t>a1636000004TQmSAAW</t>
  </si>
  <si>
    <t>a1636000004TQmXAAW</t>
  </si>
  <si>
    <t>a1636000004TQmWAAW</t>
  </si>
  <si>
    <t>a1636000004TQmUAAW</t>
  </si>
  <si>
    <t>a1636000004TQqjAAG</t>
  </si>
  <si>
    <t>a1636000004TQqiAAG</t>
  </si>
  <si>
    <t>a1636000004TQqhAAG</t>
  </si>
  <si>
    <t>a1636000004TQqgAAG</t>
  </si>
  <si>
    <t>a1636000004TQqfAAG</t>
  </si>
  <si>
    <t>a1636000004TQqeAAG</t>
  </si>
  <si>
    <t>a1636000004TQqdAAG</t>
  </si>
  <si>
    <t>a1636000004TQqcAAG</t>
  </si>
  <si>
    <t>a1636000004TQqbAAG</t>
  </si>
  <si>
    <t>a1636000004TQqaAAG</t>
  </si>
  <si>
    <t>a1636000004TQqtAAG</t>
  </si>
  <si>
    <t>a1636000004TQqsAAG</t>
  </si>
  <si>
    <t>a1636000004TQqrAAG</t>
  </si>
  <si>
    <t>a1636000004TQqqAAG</t>
  </si>
  <si>
    <t>a1636000004TQqpAAG</t>
  </si>
  <si>
    <t>a1636000004TQqoAAG</t>
  </si>
  <si>
    <t>a1636000004TQqnAAG</t>
  </si>
  <si>
    <t>a1636000004TQqmAAG</t>
  </si>
  <si>
    <t>a1636000004TQqlAAG</t>
  </si>
  <si>
    <t>a1636000004TQqkAAG</t>
  </si>
  <si>
    <t>a1636000004TQr3AAG</t>
  </si>
  <si>
    <t>a1636000004TQr2AAG</t>
  </si>
  <si>
    <t>a1636000004TQr1AAG</t>
  </si>
  <si>
    <t>a1636000004TQr0AAG</t>
  </si>
  <si>
    <t>a1636000004TQqzAAG</t>
  </si>
  <si>
    <t>a1636000004TQqyAAG</t>
  </si>
  <si>
    <t>a1636000004TQqxAAG</t>
  </si>
  <si>
    <t>a1636000004TQqwAAG</t>
  </si>
  <si>
    <t>a1636000004TQqvAAG</t>
  </si>
  <si>
    <t>a1636000004TQquAAG</t>
  </si>
  <si>
    <t>a1636000004TQrDAAW</t>
  </si>
  <si>
    <t>a1636000004TQrCAAW</t>
  </si>
  <si>
    <t>a1636000004TQrBAAW</t>
  </si>
  <si>
    <t>a1636000004TQrAAAW</t>
  </si>
  <si>
    <t>a1636000004TQr9AAG</t>
  </si>
  <si>
    <t>a1636000004TQr8AAG</t>
  </si>
  <si>
    <t>a1636000004TQr7AAG</t>
  </si>
  <si>
    <t>a1636000004TQr6AAG</t>
  </si>
  <si>
    <t>a1636000004TQr5AAG</t>
  </si>
  <si>
    <t>a1636000004TQr4AAG</t>
  </si>
  <si>
    <t>a1636000004TQrNAAW</t>
  </si>
  <si>
    <t>a1636000004TQrMAAW</t>
  </si>
  <si>
    <t>a1636000004TQrLAAW</t>
  </si>
  <si>
    <t>a1636000004TQrKAAW</t>
  </si>
  <si>
    <t>a1636000004TQrJAAW</t>
  </si>
  <si>
    <t>a1636000004TQrIAAW</t>
  </si>
  <si>
    <t>a1636000004TQrHAAW</t>
  </si>
  <si>
    <t>a1636000004TQrGAAW</t>
  </si>
  <si>
    <t>a1636000004TQrFAAW</t>
  </si>
  <si>
    <t>a1636000004TQrEAAW</t>
  </si>
  <si>
    <t>a1636000004TQrXAAW</t>
  </si>
  <si>
    <t>a1636000004TQrWAAW</t>
  </si>
  <si>
    <t>a1636000004TQrVAAW</t>
  </si>
  <si>
    <t>a1636000004TQrUAAW</t>
  </si>
  <si>
    <t>a1636000004TQrTAAW</t>
  </si>
  <si>
    <t>a1636000004TQrSAAW</t>
  </si>
  <si>
    <t>a1636000004TQrRAAW</t>
  </si>
  <si>
    <t>a1636000004TQrQAAW</t>
  </si>
  <si>
    <t>a1636000004TQrPAAW</t>
  </si>
  <si>
    <t>a1636000004TQrOAAW</t>
  </si>
  <si>
    <t>a1636000004TQrhAAG</t>
  </si>
  <si>
    <t>a1636000004TQrgAAG</t>
  </si>
  <si>
    <t>a1636000004TQrfAAG</t>
  </si>
  <si>
    <t>a1636000004TQreAAG</t>
  </si>
  <si>
    <t>a1636000004TQrdAAG</t>
  </si>
  <si>
    <t>a1636000004TQrcAAG</t>
  </si>
  <si>
    <t>a1636000004TQrbAAG</t>
  </si>
  <si>
    <t>a1636000004TQraAAG</t>
  </si>
  <si>
    <t>a1636000004TQrZAAW</t>
  </si>
  <si>
    <t>a1636000004TQrYAAW</t>
  </si>
  <si>
    <t>a1636000004TQrrAAG</t>
  </si>
  <si>
    <t>a1636000004TQrqAAG</t>
  </si>
  <si>
    <t>a1636000004TQrpAAG</t>
  </si>
  <si>
    <t>a1636000004TQroAAG</t>
  </si>
  <si>
    <t>a1636000004TQrnAAG</t>
  </si>
  <si>
    <t>a1636000004TQrmAAG</t>
  </si>
  <si>
    <t>a1636000004TQrlAAG</t>
  </si>
  <si>
    <t>a1636000004TQrkAAG</t>
  </si>
  <si>
    <t>a1636000004TQrjAAG</t>
  </si>
  <si>
    <t>a1636000004TQriAAG</t>
  </si>
  <si>
    <t>a1636000004TQs1AAG</t>
  </si>
  <si>
    <t>a1636000004TQs0AAG</t>
  </si>
  <si>
    <t>a1636000004TQrzAAG</t>
  </si>
  <si>
    <t>a1636000004TQryAAG</t>
  </si>
  <si>
    <t>a1636000004TQrxAAG</t>
  </si>
  <si>
    <t>a1636000004TQrwAAG</t>
  </si>
  <si>
    <t>a1636000004TQrvAAG</t>
  </si>
  <si>
    <t>a1636000004TQruAAG</t>
  </si>
  <si>
    <t>a1636000004TQrtAAG</t>
  </si>
  <si>
    <t>a1636000004TQrsAAG</t>
  </si>
  <si>
    <t>a1636000004TQsBAAW</t>
  </si>
  <si>
    <t>a1636000004TQsAAAW</t>
  </si>
  <si>
    <t>a1636000004TQs9AAG</t>
  </si>
  <si>
    <t>a1636000004TQs8AAG</t>
  </si>
  <si>
    <t>a1636000004TQs7AAG</t>
  </si>
  <si>
    <t>a1636000004TQs6AAG</t>
  </si>
  <si>
    <t>a1636000004TQs5AAG</t>
  </si>
  <si>
    <t>a1636000004TQs4AAG</t>
  </si>
  <si>
    <t>a1636000004TQs3AAG</t>
  </si>
  <si>
    <t>a1636000004TQs2AAG</t>
  </si>
  <si>
    <t>a1636000004TQsLAAW</t>
  </si>
  <si>
    <t>a1636000004TQsKAAW</t>
  </si>
  <si>
    <t>a1636000004TQsJAAW</t>
  </si>
  <si>
    <t>a1636000004TQsIAAW</t>
  </si>
  <si>
    <t>a1636000004TQsHAAW</t>
  </si>
  <si>
    <t>a1636000004TQsGAAW</t>
  </si>
  <si>
    <t>a1636000004TQsFAAW</t>
  </si>
  <si>
    <t>a1636000004TQsEAAW</t>
  </si>
  <si>
    <t>a1636000004TQsDAAW</t>
  </si>
  <si>
    <t>a1636000004TQsCAAW</t>
  </si>
  <si>
    <t>a1636000004TQsVAAW</t>
  </si>
  <si>
    <t>a1636000004TQsUAAW</t>
  </si>
  <si>
    <t>a1636000004TQsTAAW</t>
  </si>
  <si>
    <t>a1636000004TQsSAAW</t>
  </si>
  <si>
    <t>a1636000004TQsRAAW</t>
  </si>
  <si>
    <t>a1636000004TQsQAAW</t>
  </si>
  <si>
    <t>a1636000004TQsPAAW</t>
  </si>
  <si>
    <t>a1636000004TQsOAAW</t>
  </si>
  <si>
    <t>a1636000004TQsNAAW</t>
  </si>
  <si>
    <t>a1636000004TQsMAAW</t>
  </si>
  <si>
    <t>a1636000004TQsfAAG</t>
  </si>
  <si>
    <t>a1636000004TQseAAG</t>
  </si>
  <si>
    <t>a1636000004TQsdAAG</t>
  </si>
  <si>
    <t>a1636000004TQscAAG</t>
  </si>
  <si>
    <t>a1636000004TQsbAAG</t>
  </si>
  <si>
    <t>a1636000004TQsaAAG</t>
  </si>
  <si>
    <t>a1636000004TQsZAAW</t>
  </si>
  <si>
    <t>a1636000004TQsYAAW</t>
  </si>
  <si>
    <t>a1636000004TQsXAAW</t>
  </si>
  <si>
    <t>a1636000004TQsWAAW</t>
  </si>
  <si>
    <t>Tuberculosis</t>
  </si>
  <si>
    <t>IOR-00034</t>
  </si>
  <si>
    <t>HIV I-9a(M): Percentage of men who have sex with men who are living with HIV</t>
  </si>
  <si>
    <t>Age</t>
  </si>
  <si>
    <t>U25</t>
  </si>
  <si>
    <t>a1L36000000zoLcEAI</t>
  </si>
  <si>
    <t>25+</t>
  </si>
  <si>
    <t>a1L36000000zoLdEAI</t>
  </si>
  <si>
    <t>IOR-00035</t>
  </si>
  <si>
    <t>HIV I-9b(M): Percentage of transgender people who are living with HIV</t>
  </si>
  <si>
    <t>a1L36000000zoLeEAI</t>
  </si>
  <si>
    <t>a1L36000000zoLfEAI</t>
  </si>
  <si>
    <t>IOR-00036</t>
  </si>
  <si>
    <t>HIV I-10(M): Percentage of sex workers who are living with HIV</t>
  </si>
  <si>
    <t>a1L36000002Nzj2EAC</t>
  </si>
  <si>
    <t>a1L36000002Nzj3EAC</t>
  </si>
  <si>
    <t>IOR-00037</t>
  </si>
  <si>
    <t>HIV I-11(M): Percentage of people who inject drugs who are living with HIV</t>
  </si>
  <si>
    <t>a1L36000002OKmOEAW</t>
  </si>
  <si>
    <t>a1L36000002OKmPEAW</t>
  </si>
  <si>
    <t>IOR-00040</t>
  </si>
  <si>
    <t>Malaria I-4: Malaria test positivity rate</t>
  </si>
  <si>
    <t>Species</t>
  </si>
  <si>
    <t>P. Falciparum</t>
  </si>
  <si>
    <t>a1L36000000zoLwEAI</t>
  </si>
  <si>
    <t>Type of testing</t>
  </si>
  <si>
    <t>Microscopy</t>
  </si>
  <si>
    <t>a1L36000002Nzj4EAC</t>
  </si>
  <si>
    <t>Rapid diagnostic test</t>
  </si>
  <si>
    <t>a1L36000002Nzj5EAC</t>
  </si>
  <si>
    <t>IOR-00041</t>
  </si>
  <si>
    <t>Malaria I-5: Malaria parasite prevalence: Proportion of children aged 6-59 months with malaria infection</t>
  </si>
  <si>
    <t>Gender</t>
  </si>
  <si>
    <t>Male</t>
  </si>
  <si>
    <t>a1L36000000zoLyEAI</t>
  </si>
  <si>
    <t>Female</t>
  </si>
  <si>
    <t>a1L36000000zoLzEAI</t>
  </si>
  <si>
    <t>IOR-00042</t>
  </si>
  <si>
    <t>HIV I-4: Number of AIDS-related deaths per 100,000 population</t>
  </si>
  <si>
    <t>U15</t>
  </si>
  <si>
    <t>a1L36000000zoLaEAI</t>
  </si>
  <si>
    <t>15+</t>
  </si>
  <si>
    <t>a1L36000000zoLbEAI</t>
  </si>
  <si>
    <t>Age | Gender</t>
  </si>
  <si>
    <t>15-19 male</t>
  </si>
  <si>
    <t>a1L36000002Nzj0EAC</t>
  </si>
  <si>
    <t>20-24 male</t>
  </si>
  <si>
    <t>a1L36000002Nzj1EAC</t>
  </si>
  <si>
    <t>15-19 female</t>
  </si>
  <si>
    <t>a1L36000002NzjFEAS</t>
  </si>
  <si>
    <t>20-24 female</t>
  </si>
  <si>
    <t>a1L36000002NzjGEAS</t>
  </si>
  <si>
    <t>a1L36000000zoLXEAY</t>
  </si>
  <si>
    <t>a1L36000000zoLYEAY</t>
  </si>
  <si>
    <t>IOR-00052</t>
  </si>
  <si>
    <t>Malaria I-1(M): Reported malaria cases (presumed and confirmed)</t>
  </si>
  <si>
    <t>U5</t>
  </si>
  <si>
    <t>a1L36000000zoLiEAI</t>
  </si>
  <si>
    <t>5+</t>
  </si>
  <si>
    <t>a1L36000000zoLjEAI</t>
  </si>
  <si>
    <t>Malaria case definition</t>
  </si>
  <si>
    <t>Confirmed</t>
  </si>
  <si>
    <t>a1L36000002NzjDEAS</t>
  </si>
  <si>
    <t>Presumptive</t>
  </si>
  <si>
    <t>a1L36000002NzjEEAS</t>
  </si>
  <si>
    <t>P. Vivax</t>
  </si>
  <si>
    <t>a1L36000002NzjAEAS</t>
  </si>
  <si>
    <t>a1L36000002NzjBEAS</t>
  </si>
  <si>
    <t>Other species</t>
  </si>
  <si>
    <t>a1L36000002NzjCEAS</t>
  </si>
  <si>
    <t>IOR-00054</t>
  </si>
  <si>
    <t>Malaria I-3.1(M): Inpatient malaria deaths per year: rate per 100,000 persons per year</t>
  </si>
  <si>
    <t>a1L36000000zoLtEAI</t>
  </si>
  <si>
    <t>a1L36000000zoLuEAI</t>
  </si>
  <si>
    <t>IOR-00055</t>
  </si>
  <si>
    <t>Malaria I-6: All-cause under-5 mortality rate per 1000 live births</t>
  </si>
  <si>
    <t>a1L36000000zoM0EAI</t>
  </si>
  <si>
    <t>a1L36000000zoM1EAI</t>
  </si>
  <si>
    <t>IOR-00061</t>
  </si>
  <si>
    <t>HIV I-14: Number of new HIV infections per 1000 uninfected population</t>
  </si>
  <si>
    <t>a1L36000002NziwEAC</t>
  </si>
  <si>
    <t>a1L36000002NzixEAC</t>
  </si>
  <si>
    <t>a1L36000002NziyEAC</t>
  </si>
  <si>
    <t>a1L36000002NzizEAC</t>
  </si>
  <si>
    <t>a1L36000002NzjJEAS</t>
  </si>
  <si>
    <t>a1L36000002NzjKEAS</t>
  </si>
  <si>
    <t>a1L36000002NziuEAC</t>
  </si>
  <si>
    <t>a1L36000002NzivEAC</t>
  </si>
  <si>
    <t>IOR-00063</t>
  </si>
  <si>
    <t>Malaria I-10(M): Annual parasite incidence: Confirmed malaria cases (microscopy or RDT): rate per 1000 persons per year (Elimination settings)</t>
  </si>
  <si>
    <t>Source of infection</t>
  </si>
  <si>
    <t>Imported</t>
  </si>
  <si>
    <t>a1L36000002Nzj6EAC</t>
  </si>
  <si>
    <t>Induced</t>
  </si>
  <si>
    <t>a1L36000002Nzj7EAC</t>
  </si>
  <si>
    <t>Local-indigenous</t>
  </si>
  <si>
    <t>a1L36000002Nzj8EAC</t>
  </si>
  <si>
    <t>Local-introduced</t>
  </si>
  <si>
    <t>a1L36000002Nzj9EAC</t>
  </si>
  <si>
    <t>IOR-00076</t>
  </si>
  <si>
    <t>HIV I-13: Number and % of people living with HIV</t>
  </si>
  <si>
    <t>a1L36000002NziqEAC</t>
  </si>
  <si>
    <t>a1L36000002NzirEAC</t>
  </si>
  <si>
    <t>a1L36000002NzisEAC</t>
  </si>
  <si>
    <t>a1L36000002NzitEAC</t>
  </si>
  <si>
    <t>a1L36000002NzjHEAS</t>
  </si>
  <si>
    <t>a1L36000002NzjIEAS</t>
  </si>
  <si>
    <t>a1L36000002NzioEAC</t>
  </si>
  <si>
    <t>a1L36000002NzipEAC</t>
  </si>
  <si>
    <t>IOR-00002</t>
  </si>
  <si>
    <t>HIV O-1(M): Percentage of adults and children with HIV, known to be on treatment 12 months after initiation of antiretroviral therapy</t>
  </si>
  <si>
    <t>a1L36000000zoL4EAI</t>
  </si>
  <si>
    <t>a1L36000000zoL5EAI</t>
  </si>
  <si>
    <t>Duration of treatment</t>
  </si>
  <si>
    <t>24 months after initiation</t>
  </si>
  <si>
    <t>a1L36000000zoL6EAI</t>
  </si>
  <si>
    <t>36 months after initiation</t>
  </si>
  <si>
    <t>a1L36000000zoL7EAI</t>
  </si>
  <si>
    <t>60 months after initiation</t>
  </si>
  <si>
    <t>a1L36000002NzjLEAS</t>
  </si>
  <si>
    <t>a1L36000000zoL1EAI</t>
  </si>
  <si>
    <t>a1L36000000zoL2EAI</t>
  </si>
  <si>
    <t>IOR-00005</t>
  </si>
  <si>
    <t>HIV O-4a(M): Percentage of men reporting the use of a condom the last time they had anal sex with a male partner</t>
  </si>
  <si>
    <t>a1L36000002NzjMEAS</t>
  </si>
  <si>
    <t>a1L36000002NzjNEAS</t>
  </si>
  <si>
    <t>IOR-00007</t>
  </si>
  <si>
    <t>HIV O-5(M): Percentage of sex workers reporting the use of a condom with their most recent client</t>
  </si>
  <si>
    <t>a1L36000002NzjQEAS</t>
  </si>
  <si>
    <t>a1L36000002NzjREAS</t>
  </si>
  <si>
    <t>a1L36000000zoLEEAY</t>
  </si>
  <si>
    <t>a1L36000000zoLFEAY</t>
  </si>
  <si>
    <t>IOR-00008</t>
  </si>
  <si>
    <t>HIV O-6(M): Percentage of people who inject drugs reporting the use of sterile injecting equipment the last time they injected</t>
  </si>
  <si>
    <t>a1L36000000zoM9EAI</t>
  </si>
  <si>
    <t>a1L36000000zoMAEAY</t>
  </si>
  <si>
    <t>a1L36000000zoLHEAY</t>
  </si>
  <si>
    <t>a1L36000000zoLIEAY</t>
  </si>
  <si>
    <t>TB O-4(M): Treatment success rate of RR TB and/or MDR-TB: Percentage of cases with RR and/or MDR-TB successfully treated</t>
  </si>
  <si>
    <t>TB case definition</t>
  </si>
  <si>
    <t>XDR TB</t>
  </si>
  <si>
    <t>a1L36000002NzjYEAS</t>
  </si>
  <si>
    <t>IOR-00014</t>
  </si>
  <si>
    <t>Malaria O-1a: Proportion of population that slept under an insecticide-treated net the previous night</t>
  </si>
  <si>
    <t>a1L36000000zoLNEAY</t>
  </si>
  <si>
    <t>a1L36000000zoLOEAY</t>
  </si>
  <si>
    <t>IOR-00018</t>
  </si>
  <si>
    <t>Malaria O-3: Proportion of population using an insecticide-treated net among those with access to an insecticide-treated net</t>
  </si>
  <si>
    <t>a1L36000000zoLPEAY</t>
  </si>
  <si>
    <t>a1L36000000zoLQEAY</t>
  </si>
  <si>
    <t>IOR-00066</t>
  </si>
  <si>
    <t>HIV O-4.1b(M): Percentage of transgender people reporting the use of a condom the last time they had sex with a partner</t>
  </si>
  <si>
    <t>a1L36000002NzjOEAS</t>
  </si>
  <si>
    <t>a1L36000002NzjPEAS</t>
  </si>
  <si>
    <t>IOR-00067</t>
  </si>
  <si>
    <t>HIV O-9: Percentage of people who inject drugs reporting condom use at the last sexual intercourse</t>
  </si>
  <si>
    <t>a1L36000002NzjUEAS</t>
  </si>
  <si>
    <t>a1L36000002NzjVEAS</t>
  </si>
  <si>
    <t>a1L36000002NzjSEAS</t>
  </si>
  <si>
    <t>a1L36000002NzjTEAS</t>
  </si>
  <si>
    <t>IOR-00068</t>
  </si>
  <si>
    <t>HIV O-11: Percentage of (estimated) people living with HIV who have been tested HIV-positive</t>
  </si>
  <si>
    <t>a1L36000002NzjWEAS</t>
  </si>
  <si>
    <t>a1L36000002NzjXEAS</t>
  </si>
  <si>
    <t>IOR-00075</t>
  </si>
  <si>
    <t>Malaria O-9(M): Annual blood examination rate: per 100 population per year (Elimination settings)</t>
  </si>
  <si>
    <t>Case detection</t>
  </si>
  <si>
    <t>Active</t>
  </si>
  <si>
    <t>a1L36000002NzjZEAS</t>
  </si>
  <si>
    <t>Passive</t>
  </si>
  <si>
    <t>a1L36000002NzjaEAC</t>
  </si>
  <si>
    <t>MDR TB-2(M): Number of TB cases with RR-TB and/or MDR-TB notified</t>
  </si>
  <si>
    <t>a1L36000000zoNGEAY</t>
  </si>
  <si>
    <t>a1L36000000zoNHEAY</t>
  </si>
  <si>
    <t>a1L36000000zoNEEAY</t>
  </si>
  <si>
    <t>a1L36000000zoNFEAY</t>
  </si>
  <si>
    <t>MDR TB-3(M): Number of cases with RR-TB and/or MDR-TB that began second-line treatment</t>
  </si>
  <si>
    <t>a1L36000000zoNKEAY</t>
  </si>
  <si>
    <t>a1L36000000zoNLEAY</t>
  </si>
  <si>
    <t>a1L36000000zoNIEAY</t>
  </si>
  <si>
    <t>a1L36000000zoNJEAY</t>
  </si>
  <si>
    <t>TB regimen</t>
  </si>
  <si>
    <t>New TB drugs</t>
  </si>
  <si>
    <t>a1L36000002Nzk0EAC</t>
  </si>
  <si>
    <t>Short regimens</t>
  </si>
  <si>
    <t>a1L36000002Nzk1EAC</t>
  </si>
  <si>
    <t>MCI-00043</t>
  </si>
  <si>
    <t>VC-3(M): Number of long-lasting insecticidal nets distributed to targeted risk groups through continuous distribution</t>
  </si>
  <si>
    <t>Target / Risk population group</t>
  </si>
  <si>
    <t>Pregnant women</t>
  </si>
  <si>
    <t>a1L36000000zoNMEAY</t>
  </si>
  <si>
    <t>Children 0-5</t>
  </si>
  <si>
    <t>a1L36000000zoNNEAY</t>
  </si>
  <si>
    <t>Migrants/ refugees/ IDPs</t>
  </si>
  <si>
    <t>a1L36000000zoNOEAY</t>
  </si>
  <si>
    <t>Other population group</t>
  </si>
  <si>
    <t>a1L36000000zoNQEAY</t>
  </si>
  <si>
    <t>School children</t>
  </si>
  <si>
    <t>a1L36000002Nzk2EAC</t>
  </si>
  <si>
    <t>MCI-00047</t>
  </si>
  <si>
    <t>CM-1a(M): Proportion of suspected malaria cases that receive a parasitological test at public sector health facilities</t>
  </si>
  <si>
    <t>a1L36000000zoNWEAY</t>
  </si>
  <si>
    <t>a1L36000000zoNXEAY</t>
  </si>
  <si>
    <t>a1L36000000zoNYEAY</t>
  </si>
  <si>
    <t>a1L36000000zoNZEAY</t>
  </si>
  <si>
    <t>MCI-00048</t>
  </si>
  <si>
    <t>CM-1b(M): Proportion of suspected malaria cases that receive a parasitological test in the community</t>
  </si>
  <si>
    <t>a1L36000000zoNaEAI</t>
  </si>
  <si>
    <t>a1L36000000zoNbEAI</t>
  </si>
  <si>
    <t>a1L36000000zoNcEAI</t>
  </si>
  <si>
    <t>a1L36000000zoNdEAI</t>
  </si>
  <si>
    <t>MCI-00049</t>
  </si>
  <si>
    <t>CM-1c(M): Proportion of suspected malaria cases that receive a parasitological test at private sector sites</t>
  </si>
  <si>
    <t>a1L36000000zoNeEAI</t>
  </si>
  <si>
    <t>a1L36000000zoNfEAI</t>
  </si>
  <si>
    <t>a1L36000000zoNgEAI</t>
  </si>
  <si>
    <t>a1L36000000zoNhEAI</t>
  </si>
  <si>
    <t>MCI-00050</t>
  </si>
  <si>
    <t>CM-2a(M): Proportion of confirmed malaria cases that received first-line antimalarial treatment at public sector health facilities</t>
  </si>
  <si>
    <t>a1L36000000zoNiEAI</t>
  </si>
  <si>
    <t>a1L36000000zoNjEAI</t>
  </si>
  <si>
    <t>MCI-00051</t>
  </si>
  <si>
    <t>CM-2b(M): Proportion of confirmed malaria cases that received first-line antimalarial treatment in the community</t>
  </si>
  <si>
    <t>a1L36000000zoNlEAI</t>
  </si>
  <si>
    <t>a1L36000000zoNkEAI</t>
  </si>
  <si>
    <t>MCI-00052</t>
  </si>
  <si>
    <t>CM-2c(M): Proportion of confirmed malaria cases that received first-line antimalarial treatment at private sector sites</t>
  </si>
  <si>
    <t>a1L36000000zoNmEAI</t>
  </si>
  <si>
    <t>a1L36000000zoNnEAI</t>
  </si>
  <si>
    <t>MCI-00053</t>
  </si>
  <si>
    <t>CM-3a: Proportion of malaria cases (presumed and confirmed) that received first line antimalarial treatment at public sector health facilities</t>
  </si>
  <si>
    <t>a1L36000000zoNoEAI</t>
  </si>
  <si>
    <t>a1L36000000zoNpEAI</t>
  </si>
  <si>
    <t>MCI-00054</t>
  </si>
  <si>
    <t>CM-3b: Proportion of malaria cases (presumed and confirmed) that received first line antimalarial treatment in the community</t>
  </si>
  <si>
    <t>a1L36000000zoNqEAI</t>
  </si>
  <si>
    <t>a1L36000000zoNrEAI</t>
  </si>
  <si>
    <t>MCI-00055</t>
  </si>
  <si>
    <t>CM-3c: Proportion of malaria cases (presumed and confirmed) that received first line antimalarial treatment at private sector sites</t>
  </si>
  <si>
    <t>a1L36000000zoNsEAI</t>
  </si>
  <si>
    <t>a1L36000000zoNtEAI</t>
  </si>
  <si>
    <t>MCI-00238</t>
  </si>
  <si>
    <t>TCS-1(M): Percentage of people living with HIV currently receiving antiretroviral therapy</t>
  </si>
  <si>
    <t>a1L36000000zoMsEAI</t>
  </si>
  <si>
    <t>a1L36000000zoMtEAI</t>
  </si>
  <si>
    <t>15-24 male</t>
  </si>
  <si>
    <t>a1L36000000zoO2EAI</t>
  </si>
  <si>
    <t>a1L36000002NzjpEAC</t>
  </si>
  <si>
    <t>a1L36000002NzjqEAC</t>
  </si>
  <si>
    <t>15-24 female</t>
  </si>
  <si>
    <t>a1L36000002Nzk7EAC</t>
  </si>
  <si>
    <t>a1L36000002Nzk8EAC</t>
  </si>
  <si>
    <t>a1L36000002Nzk9EAC</t>
  </si>
  <si>
    <t>a1L36000000zoMpEAI</t>
  </si>
  <si>
    <t>a1L36000000zoMqEAI</t>
  </si>
  <si>
    <t>Transgender</t>
  </si>
  <si>
    <t>a1L36000000zoMrEAI</t>
  </si>
  <si>
    <t>MSM</t>
  </si>
  <si>
    <t>a1L36000002NzjrEAC</t>
  </si>
  <si>
    <t>Sex workers</t>
  </si>
  <si>
    <t>a1L36000002NzjsEAC</t>
  </si>
  <si>
    <t>PWIDs</t>
  </si>
  <si>
    <t>a1L36000002NzjtEAC</t>
  </si>
  <si>
    <t>MCI-00239</t>
  </si>
  <si>
    <t>TCS-2: Percentage of people living with HIV that initiated ART with a CD4 count of &lt;200 cells/mm³</t>
  </si>
  <si>
    <t>a1L36000000zoMuEAI</t>
  </si>
  <si>
    <t>a1L36000000zoMvEAI</t>
  </si>
  <si>
    <t>TCP-1(M): Number of notified cases of all forms of TB-(i.e. bacteriologically confirmed + clinically diagnosed), includes new and relapse cases</t>
  </si>
  <si>
    <t>a1L36000000zoN2EAI</t>
  </si>
  <si>
    <t>a1L36000000zoO8EAI</t>
  </si>
  <si>
    <t>a1L36000000zoMxEAI</t>
  </si>
  <si>
    <t>a1L36000000zoMyEAI</t>
  </si>
  <si>
    <t>HIV test status</t>
  </si>
  <si>
    <t>Positive</t>
  </si>
  <si>
    <t>a1L36000000zoMzEAI</t>
  </si>
  <si>
    <t>Negative</t>
  </si>
  <si>
    <t>a1L36000000zoN0EAI</t>
  </si>
  <si>
    <t>Not documented</t>
  </si>
  <si>
    <t>a1L36000000zoN1EAI</t>
  </si>
  <si>
    <t>Bacteriologically confirmed</t>
  </si>
  <si>
    <t>a1L36000002NzjwEAC</t>
  </si>
  <si>
    <t>TCP-2(M): Treatment success rate- all forms:  Percentage of TB cases, all forms, bacteriologically confirmed plus clinically diagnosed, successfully treated (cured plus treatment completed) among all TB cases registered for treatment during a specified period, new and relapse cases</t>
  </si>
  <si>
    <t>a1L36000000zoN8EAI</t>
  </si>
  <si>
    <t>a1L36000000zoN9EAI</t>
  </si>
  <si>
    <t>a1L36000000zoN3EAI</t>
  </si>
  <si>
    <t>a1L36000000zoN4EAI</t>
  </si>
  <si>
    <t>a1L36000000zoN5EAI</t>
  </si>
  <si>
    <t>a1L36000000zoN6EAI</t>
  </si>
  <si>
    <t>a1L36000000zoN7EAI</t>
  </si>
  <si>
    <t>MCI-00617</t>
  </si>
  <si>
    <t>YP-3: Number of adolescent girls and young women (AGYW) who were tested for HIV and received their results during the reporting period</t>
  </si>
  <si>
    <t>15-19</t>
  </si>
  <si>
    <t>a1L36000002NzjgEAC</t>
  </si>
  <si>
    <t>20-24</t>
  </si>
  <si>
    <t>a1L36000002NzjhEAC</t>
  </si>
  <si>
    <t>15-24</t>
  </si>
  <si>
    <t>a1L36000002NzjiEAC</t>
  </si>
  <si>
    <t>a1L36000002NzjjEAC</t>
  </si>
  <si>
    <t>a1L36000002NzjkEAC</t>
  </si>
  <si>
    <t>MCI-00619</t>
  </si>
  <si>
    <t>HTS-1: Number of people who were tested for HIV and received their results during the reporting period</t>
  </si>
  <si>
    <t>a1L36000002NzjlEAC</t>
  </si>
  <si>
    <t>a1L36000002NzjmEAC</t>
  </si>
  <si>
    <t>a1L36000002NzjnEAC</t>
  </si>
  <si>
    <t>a1L36000002NzjoEAC</t>
  </si>
  <si>
    <t>TCP-6b: Number of TB cases (all forms) notified among key affected populations/ high risk groups (other than prisoners)</t>
  </si>
  <si>
    <t>a1L36000002NzjyEAC</t>
  </si>
  <si>
    <t>a1L36000002NzjzEAC</t>
  </si>
  <si>
    <t>MCI-00630</t>
  </si>
  <si>
    <t>SPI-2: Percentage of children aged 3–59 months who received the full number of courses of SMC (3 or 4) per  transmission season in the targeted areas</t>
  </si>
  <si>
    <t>a1L36000002Nzk3EAC</t>
  </si>
  <si>
    <t>a1L36000002Nzk4EAC</t>
  </si>
  <si>
    <t>MCI-00637</t>
  </si>
  <si>
    <t>TCS-3.1: Percentage of people living with HIV and on ART, who have a suppressed viral load at 12 months (&lt;1000 copies/ml)</t>
  </si>
  <si>
    <t>a1L36000002NzjuEAC</t>
  </si>
  <si>
    <t>a1L36000002NzjvEAC</t>
  </si>
  <si>
    <t>a1L36000002Nzk5EAC</t>
  </si>
  <si>
    <t>a1L36000002Nzk6EAC</t>
  </si>
  <si>
    <t>TB I-4(M): RR-TB and/or MDR-TB prevalence among new TB patients: Proportion of new TB cases with RR-TB and/or MDR-TB</t>
  </si>
  <si>
    <t>IOR-00046</t>
  </si>
  <si>
    <t>TB I-1: TB prevalence rate per 100,000 population</t>
  </si>
  <si>
    <t>a1J36000002m4EiEAI</t>
  </si>
  <si>
    <t>TB I-2: TB incidence rate per 100,000 population</t>
  </si>
  <si>
    <t>TB I-3(M): TB mortality rate per 100,000 population</t>
  </si>
  <si>
    <t>TB/HIV I-1: TB/HIV mortality rate per 100,000 population</t>
  </si>
  <si>
    <t>IOR-00058</t>
  </si>
  <si>
    <t>HSS I-1: Under 5 mortality rate per 1000 live births</t>
  </si>
  <si>
    <t>a1J36000002m4EuEAI</t>
  </si>
  <si>
    <t>IOR-00059</t>
  </si>
  <si>
    <t>HSS I-2: Neonatal mortality rate, per 100,000 population</t>
  </si>
  <si>
    <t>a1J36000002m4EvEAI</t>
  </si>
  <si>
    <t>IOR-00060</t>
  </si>
  <si>
    <t>HSS I-3: Maternal mortality ratio, per 100,000 population</t>
  </si>
  <si>
    <t>a1J36000002m4EwEAI</t>
  </si>
  <si>
    <t>IOR-00001</t>
  </si>
  <si>
    <t>HSS O-3: Ratio of household out-of-pocket payments for health to total expenditure on health</t>
  </si>
  <si>
    <t>a1J36000002m4DzEAI</t>
  </si>
  <si>
    <t>TB O-2a: Treatment success rate of all forms of TB- bacteriologically confirmed plus clinically diagnosed, new and relapse cases</t>
  </si>
  <si>
    <t>IOR-00022</t>
  </si>
  <si>
    <t>HSS O-1: Percentage of women attending antenatal care</t>
  </si>
  <si>
    <t>a1J36000002m4EKEAY</t>
  </si>
  <si>
    <t>IOR-00023</t>
  </si>
  <si>
    <t>HSS O-2: Percentage of births attended by skilled health professional</t>
  </si>
  <si>
    <t>a1J36000002m4ELEAY</t>
  </si>
  <si>
    <t>TB O-1a: Case notification rate of all forms of TB per 100,000 population - bacteriologically confirmed plus clinically diagnosed, new and relapse cases</t>
  </si>
  <si>
    <t>TB O-6: Notification of RR-TB and/or MDR-TB cases – Percentage of notified cases of bacteriologically confirmed, drug resistant RR-TB and/or MDR-TB as a proportion of all estimated RR-TB and/or MDR-TB cases</t>
  </si>
  <si>
    <t>TB O-5(M): TB treatment coverage: Percentage of new and relapse cases that were notified and treated among the estimated number of incident TB cases in the same year (all form of TB - bacteriologically confirmed plus clinically diagnosed)</t>
  </si>
  <si>
    <t>MDR-TB</t>
  </si>
  <si>
    <t>a3z360000009C1uAAE</t>
  </si>
  <si>
    <t>Payment for results</t>
  </si>
  <si>
    <t>MCI-00024</t>
  </si>
  <si>
    <t>a3z360000009C24AAE</t>
  </si>
  <si>
    <t>a1O36000001EGFYEA4</t>
  </si>
  <si>
    <t>Program management</t>
  </si>
  <si>
    <t>a3z360000009C23AAE</t>
  </si>
  <si>
    <t>RSSH: Community responses and systems</t>
  </si>
  <si>
    <t>MCI-00021</t>
  </si>
  <si>
    <t>a3z360000009C21AAE</t>
  </si>
  <si>
    <t>a1O36000001EGFVEA4</t>
  </si>
  <si>
    <t>RSSH: Financial management systems</t>
  </si>
  <si>
    <t>MCI-00019</t>
  </si>
  <si>
    <t>a3z360000009C20AAE</t>
  </si>
  <si>
    <t>a1O36000001EGFTEA4</t>
  </si>
  <si>
    <t>RSSH: Health management information systems and M&amp;E</t>
  </si>
  <si>
    <t>a3z360000009C22AAE</t>
  </si>
  <si>
    <t>RSSH: Human resources for health (HRH), including community health workers</t>
  </si>
  <si>
    <t>MCI-00015</t>
  </si>
  <si>
    <t>a3z360000009C1wAAE</t>
  </si>
  <si>
    <t>a1O36000001EGFPEA4</t>
  </si>
  <si>
    <t>RSSH: Integrated service delivery and quality improvement</t>
  </si>
  <si>
    <t>MCI-00014</t>
  </si>
  <si>
    <t>a3z360000009C1vAAE</t>
  </si>
  <si>
    <t>a1O36000001EGFOEA4</t>
  </si>
  <si>
    <t>RSSH: National health strategies</t>
  </si>
  <si>
    <t>MCI-00536</t>
  </si>
  <si>
    <t>a3z360000009C4CAAU</t>
  </si>
  <si>
    <t>a1O36000001qZ7xEAE</t>
  </si>
  <si>
    <t>RSSH: Procurement and supply chain management systems</t>
  </si>
  <si>
    <t>a3z360000009C1xAAE</t>
  </si>
  <si>
    <t>TB care and prevention</t>
  </si>
  <si>
    <t>a3z360000009C1sAAE</t>
  </si>
  <si>
    <t>TB/HIV</t>
  </si>
  <si>
    <t>a3z360000009C1tAAE</t>
  </si>
  <si>
    <t>HIV test status,Gender,Age,TB case definition</t>
  </si>
  <si>
    <t>Gender,HIV test status,Age</t>
  </si>
  <si>
    <t>TCP-3: Percentage of laboratories showing adequate performance in external quality assurance for smear microscopy among the total number of laboratories that undertake smear microscopy during the reporting period</t>
  </si>
  <si>
    <t>TCP-4: Percentage of reporting units reporting no stock-outs of anti-TB drugs on the last day of the quarter</t>
  </si>
  <si>
    <t>TCP-5: Number of children &lt;5 in contact with TB patients who began isonizide preventive therapy</t>
  </si>
  <si>
    <t>TCP-6a: Number of TB cases (all forms) notified among prisoners</t>
  </si>
  <si>
    <t>TCP-7a: Number of notified TB cases (all forms) contributed by non-national TB program providers – private/non-governmental facilities</t>
  </si>
  <si>
    <t>TCP-7b: Number of notified TB cases (all forms) contributed by non-national TB program providers – public sector</t>
  </si>
  <si>
    <t>TCP-7c: Number of notified TB cases (all forms) contributed by non-national TB program providers – community referrals</t>
  </si>
  <si>
    <t>TCP-8: Percentage of new and relapse TB patients tested using WHO recommended rapid tests at the time of diagnosis</t>
  </si>
  <si>
    <t>TB/HIV-3.1: Percentage of people living with HIV in care (including PMTCT) who are screened for TB in HIV care or treatment settings</t>
  </si>
  <si>
    <t>TB/HIV-4.1: Percentage of people living with HIV newly enrolled in HIV care started on TB preventive therapy</t>
  </si>
  <si>
    <t>TB/HIV-5: Percentage of registered new and relapse TB patients with documented HIV status</t>
  </si>
  <si>
    <t>TB/HIV-6(M): Percentage of HIV-positive new and relapse TB patients on ART during TB treatment</t>
  </si>
  <si>
    <t>MDR TB-1: Percentage of previously treated TB patients receiving DST (bacteriologically positive cases only)</t>
  </si>
  <si>
    <t>Age,Gender</t>
  </si>
  <si>
    <t>TB regimen,Age,Gender</t>
  </si>
  <si>
    <t>MDR TB-4: Percentage of cases with RR-TB and/or MDR-TB started on treatment for MDR-TB who were lost to follow up during the first six months of treatment</t>
  </si>
  <si>
    <t>MDR TB-5: Percentage of DST laboratories showing adequate performance on External Quality Assurance</t>
  </si>
  <si>
    <t>MDR TB-6: Percentage of TB patients with DST result for at least Rifampicin among the total number of notified (new and retreatment) cases in the same year</t>
  </si>
  <si>
    <t>MDR TB-7: Percentage of confirmed MDR-TB cases tested for susceptibility to any fluoroquinolone and any second-line injectable drug</t>
  </si>
  <si>
    <t>MCI-00629</t>
  </si>
  <si>
    <t>MDR TB-8: Number of cases of XDR TB enrolled on treatment</t>
  </si>
  <si>
    <t>a1O36000001qZ9SEAU</t>
  </si>
  <si>
    <t>MCI-00060</t>
  </si>
  <si>
    <t>SD-1: Number of health facilities per 10,000 population</t>
  </si>
  <si>
    <t>a1O36000001EGG8EAO</t>
  </si>
  <si>
    <t>MCI-00634</t>
  </si>
  <si>
    <t>SD-3: Number of outpatient department visits per person per year</t>
  </si>
  <si>
    <t>a1O36000001qZ9XEAU</t>
  </si>
  <si>
    <t>MCI-00062</t>
  </si>
  <si>
    <t>HW-1: Number of health workers per 10,000 population (report on community health workers as applicable)</t>
  </si>
  <si>
    <t>a1O36000001EGGAEA4</t>
  </si>
  <si>
    <t>MCI-00063</t>
  </si>
  <si>
    <t>HW-2: Distribution of health workers</t>
  </si>
  <si>
    <t>a1O36000001EGGBEA4</t>
  </si>
  <si>
    <t>MCI-00064</t>
  </si>
  <si>
    <t>HW-3: Number of health workers newly recruited at primary health care facilities in the past 12 months, expressed as a percentage of planned recruitment targets</t>
  </si>
  <si>
    <t>a1O36000001EGGCEA4</t>
  </si>
  <si>
    <t>MCI-00065</t>
  </si>
  <si>
    <t>HW-4: Annual rate of retention of service providers at primary health care facilities</t>
  </si>
  <si>
    <t>a1O36000001EGGDEA4</t>
  </si>
  <si>
    <t>MCI-00633</t>
  </si>
  <si>
    <t>HW-5: Number of graduates from health workforce training institutions during the last academic year per 1000 population</t>
  </si>
  <si>
    <t>a1O36000001qZ9WEAU</t>
  </si>
  <si>
    <t>PSM-2: Percentage of health facilities with essential medicines and life-saving commodities in stock</t>
  </si>
  <si>
    <t>MCI-00632</t>
  </si>
  <si>
    <t>PSM-3: Percentage of facilities providing diagnostic services with tracer items on the day of the assessment</t>
  </si>
  <si>
    <t>a1O36000001qZ9VEAU</t>
  </si>
  <si>
    <t>MCI-00067</t>
  </si>
  <si>
    <t>HF-1: Government expenditure on health as percentage of general government expenditure</t>
  </si>
  <si>
    <t>a1O36000001EGGFEA4</t>
  </si>
  <si>
    <t>M&amp;E-1: Percentage of HMIS or other routine reporting units submitting timely reports according to national guidelines</t>
  </si>
  <si>
    <t>MCI-00069</t>
  </si>
  <si>
    <t>M&amp;E-2: Proportion of facility reports received over the reports expected during the reporting period</t>
  </si>
  <si>
    <t>a1O36000001EGGHEA4</t>
  </si>
  <si>
    <t>MCI-00070</t>
  </si>
  <si>
    <t>M&amp;E-3: Percentage of deaths registered (as reported by civil or sample registration systems, hospitals, community-based reporting systems) among the total estimated deaths for the same period and geographical region</t>
  </si>
  <si>
    <t>a1O36000001EGGIEA4</t>
  </si>
  <si>
    <t>MCI-00126</t>
  </si>
  <si>
    <t>Case detection and diagnosis</t>
  </si>
  <si>
    <t>a1O36000001EGHCEA4</t>
  </si>
  <si>
    <t>MCI-00132</t>
  </si>
  <si>
    <t>Collaborative activities with other programs and sectors (TB care and prevention)</t>
  </si>
  <si>
    <t>a1O36000001EGHIEA4</t>
  </si>
  <si>
    <t>MCI-00130</t>
  </si>
  <si>
    <t>Community TB care delivery</t>
  </si>
  <si>
    <t>a1O36000001EGHGEA4</t>
  </si>
  <si>
    <t>MCI-00129</t>
  </si>
  <si>
    <t>Engaging all care providers (TB care and prevention)</t>
  </si>
  <si>
    <t>a1O36000001EGHFEA4</t>
  </si>
  <si>
    <t>MCI-00131</t>
  </si>
  <si>
    <t>Key populations (TB care and prevention) - Others</t>
  </si>
  <si>
    <t>a1O36000001EGHHEA4</t>
  </si>
  <si>
    <t>MCI-00590</t>
  </si>
  <si>
    <t>Key populations (TB care and prevention) - Prisoners</t>
  </si>
  <si>
    <t>a1O36000001qZ8pEAE</t>
  </si>
  <si>
    <t>MCI-00133</t>
  </si>
  <si>
    <t>Other TB care and prevention intervention(s)</t>
  </si>
  <si>
    <t>a1O36000001EGHJEA4</t>
  </si>
  <si>
    <t>MCI-00128</t>
  </si>
  <si>
    <t>Prevention</t>
  </si>
  <si>
    <t>a1O36000001EGHEEA4</t>
  </si>
  <si>
    <t>MCI-00591</t>
  </si>
  <si>
    <t>Removing human rights and gender related barriers to TB care and prevention</t>
  </si>
  <si>
    <t>a1O36000001qZ8qEAE</t>
  </si>
  <si>
    <t>MCI-00127</t>
  </si>
  <si>
    <t>Treatment</t>
  </si>
  <si>
    <t>a1O36000001EGHDEA4</t>
  </si>
  <si>
    <t>MCI-00138</t>
  </si>
  <si>
    <t>Collaborative activities with other programs and sectors (TB/HIV)</t>
  </si>
  <si>
    <t>a1O36000001EGHOEA4</t>
  </si>
  <si>
    <t>MCI-00136</t>
  </si>
  <si>
    <t>Community TB/HIV care delivery</t>
  </si>
  <si>
    <t>a1O36000001EGHMEA4</t>
  </si>
  <si>
    <t>MCI-00135</t>
  </si>
  <si>
    <t>Engaging all care providers (TB/HIV)</t>
  </si>
  <si>
    <t>a1O36000001EGHLEA4</t>
  </si>
  <si>
    <t>MCI-00137</t>
  </si>
  <si>
    <t>Key populations (TB/HIV) - Others</t>
  </si>
  <si>
    <t>a1O36000001EGHNEA4</t>
  </si>
  <si>
    <t>MCI-00581</t>
  </si>
  <si>
    <t>Key populations (TB/HIV) - Prisoners</t>
  </si>
  <si>
    <t>a1O36000001qZ8gEAE</t>
  </si>
  <si>
    <t>MCI-00139</t>
  </si>
  <si>
    <t>Other TB/HIV intervention(s)</t>
  </si>
  <si>
    <t>a1O36000001EGHPEA4</t>
  </si>
  <si>
    <t>MCI-00582</t>
  </si>
  <si>
    <t>Removing human rights and gender related barriers to TB/HIV collaborative programming</t>
  </si>
  <si>
    <t>a1O36000001qZ8hEAE</t>
  </si>
  <si>
    <t>MCI-00134</t>
  </si>
  <si>
    <t>TB/HIV collaborative interventions</t>
  </si>
  <si>
    <t>a1O36000001EGHKEA4</t>
  </si>
  <si>
    <t>MCI-00140</t>
  </si>
  <si>
    <t>Case detection and diagnosis: MDR-TB</t>
  </si>
  <si>
    <t>a1O36000001EGHQEA4</t>
  </si>
  <si>
    <t>MCI-00146</t>
  </si>
  <si>
    <t>Collaborative activities with other programs and sectors (MDR-TB)</t>
  </si>
  <si>
    <t>a1O36000001EGHWEA4</t>
  </si>
  <si>
    <t>MCI-00144</t>
  </si>
  <si>
    <t>Community MDR-TB care delivery</t>
  </si>
  <si>
    <t>a1O36000001EGHUEA4</t>
  </si>
  <si>
    <t>MCI-00143</t>
  </si>
  <si>
    <t>Engaging all care providers (MDR-TB)</t>
  </si>
  <si>
    <t>a1O36000001EGHTEA4</t>
  </si>
  <si>
    <t>MCI-00145</t>
  </si>
  <si>
    <t>Key populations (MDR-TB) - Others</t>
  </si>
  <si>
    <t>a1O36000001EGHVEA4</t>
  </si>
  <si>
    <t>MCI-00592</t>
  </si>
  <si>
    <t>Key populations (MDR-TB) - Prisoners</t>
  </si>
  <si>
    <t>a1O36000001qZ8rEAE</t>
  </si>
  <si>
    <t>MCI-00147</t>
  </si>
  <si>
    <t>Other MDR-TB intervention(s)</t>
  </si>
  <si>
    <t>a1O36000001EGHXEA4</t>
  </si>
  <si>
    <t>MCI-00142</t>
  </si>
  <si>
    <t>Prevention for MDR-TB</t>
  </si>
  <si>
    <t>a1O36000001EGHSEA4</t>
  </si>
  <si>
    <t>MCI-00593</t>
  </si>
  <si>
    <t>Removing human rights and gender related barriers to MDR-TB</t>
  </si>
  <si>
    <t>a1O36000001qZ8sEAE</t>
  </si>
  <si>
    <t>MCI-00141</t>
  </si>
  <si>
    <t>Treatment: MDR-TB</t>
  </si>
  <si>
    <t>a1O36000001EGHREA4</t>
  </si>
  <si>
    <t>MCI-00172</t>
  </si>
  <si>
    <t>Improving service delivery infrastructure</t>
  </si>
  <si>
    <t>a1O36000001EGHwEAO</t>
  </si>
  <si>
    <t>MCI-00171</t>
  </si>
  <si>
    <t>Laboratory systems for disease prevention, control, treatment and disease surveillance</t>
  </si>
  <si>
    <t>a1O36000001EGHvEAO</t>
  </si>
  <si>
    <t>MCI-00173</t>
  </si>
  <si>
    <t>Other service delivery intervention(s)</t>
  </si>
  <si>
    <t>a1O36000001EGHxEAO</t>
  </si>
  <si>
    <t>MCI-00602</t>
  </si>
  <si>
    <t>Provider initiated feedback mechanisms</t>
  </si>
  <si>
    <t>a1O36000001qZ91EAE</t>
  </si>
  <si>
    <t>MCI-00170</t>
  </si>
  <si>
    <t>Service organization and facility management</t>
  </si>
  <si>
    <t>a1O36000001EGHuEAO</t>
  </si>
  <si>
    <t>MCI-00601</t>
  </si>
  <si>
    <t>Supportive policy and programmatic environment</t>
  </si>
  <si>
    <t>a1O36000001qZ90EAE</t>
  </si>
  <si>
    <t>MCI-00174</t>
  </si>
  <si>
    <t>Capacity building for health workers, including those at community level</t>
  </si>
  <si>
    <t>a1O36000001EGHyEAO</t>
  </si>
  <si>
    <t>MCI-00177</t>
  </si>
  <si>
    <t>Other health and community workforce intervention(s)</t>
  </si>
  <si>
    <t>a1O36000001EGI1EAO</t>
  </si>
  <si>
    <t>MCI-00175</t>
  </si>
  <si>
    <t>Retention and scale-up of health workers, including for community health workers</t>
  </si>
  <si>
    <t>a1O36000001EGHzEAO</t>
  </si>
  <si>
    <t>MCI-00178</t>
  </si>
  <si>
    <t>National costed supply chain master plan, and implementation</t>
  </si>
  <si>
    <t>a1O36000001EGI2EAO</t>
  </si>
  <si>
    <t>MCI-00599</t>
  </si>
  <si>
    <t>National product selection, registration and quality monitoring</t>
  </si>
  <si>
    <t>a1O36000001qZ8yEAE</t>
  </si>
  <si>
    <t>MCI-00180</t>
  </si>
  <si>
    <t>Other procurement supply chain management intervention(s)</t>
  </si>
  <si>
    <t>a1O36000001EGI4EAO</t>
  </si>
  <si>
    <t>MCI-00598</t>
  </si>
  <si>
    <t>Procurement strategy</t>
  </si>
  <si>
    <t>a1O36000001qZ8xEAE</t>
  </si>
  <si>
    <t>MCI-00179</t>
  </si>
  <si>
    <t>Supply chain infrastructure and development of tools</t>
  </si>
  <si>
    <t>a1O36000001EGI3EAO</t>
  </si>
  <si>
    <t>MCI-00188</t>
  </si>
  <si>
    <t>Other financial management intervention(s)</t>
  </si>
  <si>
    <t>a1O36000001EGICEA4</t>
  </si>
  <si>
    <t>MCI-00187</t>
  </si>
  <si>
    <t>Public financial management (PFM) strengthening</t>
  </si>
  <si>
    <t>a1O36000001EGIBEA4</t>
  </si>
  <si>
    <t>MCI-00603</t>
  </si>
  <si>
    <t>Routine financial management improvement (non-PFM)</t>
  </si>
  <si>
    <t>a1O36000001qZ92EAE</t>
  </si>
  <si>
    <t>MCI-00196</t>
  </si>
  <si>
    <t>Community led advocacy</t>
  </si>
  <si>
    <t>a1O36000001EGIKEA4</t>
  </si>
  <si>
    <t>MCI-00195</t>
  </si>
  <si>
    <t>Community-based monitoring</t>
  </si>
  <si>
    <t>a1O36000001EGIJEA4</t>
  </si>
  <si>
    <t>MCI-00198</t>
  </si>
  <si>
    <t>Institutional capacity building, planning and leadership development</t>
  </si>
  <si>
    <t>a1O36000001EGIMEA4</t>
  </si>
  <si>
    <t>MCI-00199</t>
  </si>
  <si>
    <t>Other community responses and systems intervention(s)</t>
  </si>
  <si>
    <t>a1O36000001EGINEA4</t>
  </si>
  <si>
    <t>MCI-00197</t>
  </si>
  <si>
    <t>Social mobilization, building community linkages, collaboration and coordination</t>
  </si>
  <si>
    <t>a1O36000001EGILEA4</t>
  </si>
  <si>
    <t>MCI-00203</t>
  </si>
  <si>
    <t>Administrative and finance data sources</t>
  </si>
  <si>
    <t>a1O36000001EGIREA4</t>
  </si>
  <si>
    <t>MCI-00201</t>
  </si>
  <si>
    <t>Analysis, review and transparency</t>
  </si>
  <si>
    <t>a1O36000001EGIPEA4</t>
  </si>
  <si>
    <t>MCI-00205</t>
  </si>
  <si>
    <t>Other health information systems and M&amp;E intervention(s)</t>
  </si>
  <si>
    <t>a1O36000001EGITEA4</t>
  </si>
  <si>
    <t>MCI-00600</t>
  </si>
  <si>
    <t>Program and data quality</t>
  </si>
  <si>
    <t>a1O36000001qZ8zEAE</t>
  </si>
  <si>
    <t>MCI-00200</t>
  </si>
  <si>
    <t>Routine reporting</t>
  </si>
  <si>
    <t>a1O36000001EGIOEA4</t>
  </si>
  <si>
    <t>MCI-00202</t>
  </si>
  <si>
    <t>Surveys</t>
  </si>
  <si>
    <t>a1O36000001EGIQEA4</t>
  </si>
  <si>
    <t>MCI-00204</t>
  </si>
  <si>
    <t>Vital registration system</t>
  </si>
  <si>
    <t>a1O36000001EGISEA4</t>
  </si>
  <si>
    <t>MCI-00207</t>
  </si>
  <si>
    <t>Grant management</t>
  </si>
  <si>
    <t>a1O36000001EGIVEA4</t>
  </si>
  <si>
    <t>MCI-00209</t>
  </si>
  <si>
    <t>Other program management intervention(s)</t>
  </si>
  <si>
    <t>a1O36000001EGIXEA4</t>
  </si>
  <si>
    <t>MCI-00206</t>
  </si>
  <si>
    <t>Policy, planning, coordination and management of national disease control programs</t>
  </si>
  <si>
    <t>a1O36000001EGIUEA4</t>
  </si>
  <si>
    <t>MCI-00210</t>
  </si>
  <si>
    <t>a1O36000001EGIYEA4</t>
  </si>
  <si>
    <t>MCI-00611</t>
  </si>
  <si>
    <t>National health strategies, alignment with disease-specific plans, health sector governance and financing</t>
  </si>
  <si>
    <t>a1O36000001qZ9AEAU</t>
  </si>
  <si>
    <t>MCI-00612</t>
  </si>
  <si>
    <t>Other policy and governance intervention(s)</t>
  </si>
  <si>
    <t>a1O36000001qZ9BEAU</t>
  </si>
  <si>
    <t>AR-01455</t>
  </si>
  <si>
    <t>0013600000xoEHUAA2</t>
  </si>
  <si>
    <t>AR-01452</t>
  </si>
  <si>
    <t>AR-01454</t>
  </si>
  <si>
    <t>AR-01453</t>
  </si>
  <si>
    <t>AR-02574</t>
  </si>
  <si>
    <t>AR-03267</t>
  </si>
  <si>
    <t>ID-21792</t>
  </si>
  <si>
    <t>II-04068</t>
  </si>
  <si>
    <t>ID-21793</t>
  </si>
  <si>
    <t>ID-21794</t>
  </si>
  <si>
    <t>ID-21795</t>
  </si>
  <si>
    <t>ID-21796</t>
  </si>
  <si>
    <t>ID-21797</t>
  </si>
  <si>
    <t>ID-21798</t>
  </si>
  <si>
    <t>ID-21799</t>
  </si>
  <si>
    <t>ID-21800</t>
  </si>
  <si>
    <t>ID-21801</t>
  </si>
  <si>
    <t>ID-21802</t>
  </si>
  <si>
    <t>II-04069</t>
  </si>
  <si>
    <t>ID-21803</t>
  </si>
  <si>
    <t>ID-21804</t>
  </si>
  <si>
    <t>ID-21805</t>
  </si>
  <si>
    <t>ID-21806</t>
  </si>
  <si>
    <t>ID-21807</t>
  </si>
  <si>
    <t>ID-21808</t>
  </si>
  <si>
    <t>ID-21809</t>
  </si>
  <si>
    <t>ID-21810</t>
  </si>
  <si>
    <t>ID-21811</t>
  </si>
  <si>
    <t>ID-21812</t>
  </si>
  <si>
    <t>II-04070</t>
  </si>
  <si>
    <t>ID-21813</t>
  </si>
  <si>
    <t>ID-21814</t>
  </si>
  <si>
    <t>ID-21815</t>
  </si>
  <si>
    <t>ID-21816</t>
  </si>
  <si>
    <t>ID-21817</t>
  </si>
  <si>
    <t>ID-21818</t>
  </si>
  <si>
    <t>ID-21819</t>
  </si>
  <si>
    <t>ID-21820</t>
  </si>
  <si>
    <t>ID-21821</t>
  </si>
  <si>
    <t>ID-21822</t>
  </si>
  <si>
    <t>II-04071</t>
  </si>
  <si>
    <t>ID-21823</t>
  </si>
  <si>
    <t>ID-21824</t>
  </si>
  <si>
    <t>ID-21825</t>
  </si>
  <si>
    <t>ID-21826</t>
  </si>
  <si>
    <t>ID-21827</t>
  </si>
  <si>
    <t>ID-21828</t>
  </si>
  <si>
    <t>ID-21829</t>
  </si>
  <si>
    <t>ID-21830</t>
  </si>
  <si>
    <t>ID-21831</t>
  </si>
  <si>
    <t>ID-21832</t>
  </si>
  <si>
    <t>II-04087</t>
  </si>
  <si>
    <t>ID-21833</t>
  </si>
  <si>
    <t>ID-21834</t>
  </si>
  <si>
    <t>ID-21835</t>
  </si>
  <si>
    <t>ID-21836</t>
  </si>
  <si>
    <t>ID-21837</t>
  </si>
  <si>
    <t>ID-21838</t>
  </si>
  <si>
    <t>ID-21839</t>
  </si>
  <si>
    <t>ID-21840</t>
  </si>
  <si>
    <t>ID-21841</t>
  </si>
  <si>
    <t>ID-21842</t>
  </si>
  <si>
    <t>II-04088</t>
  </si>
  <si>
    <t>ID-21843</t>
  </si>
  <si>
    <t>ID-21844</t>
  </si>
  <si>
    <t>ID-21845</t>
  </si>
  <si>
    <t>ID-21846</t>
  </si>
  <si>
    <t>ID-21847</t>
  </si>
  <si>
    <t>ID-21848</t>
  </si>
  <si>
    <t>ID-21849</t>
  </si>
  <si>
    <t>ID-21850</t>
  </si>
  <si>
    <t>ID-21851</t>
  </si>
  <si>
    <t>ID-21852</t>
  </si>
  <si>
    <t>II-04089</t>
  </si>
  <si>
    <t>ID-21853</t>
  </si>
  <si>
    <t>ID-21854</t>
  </si>
  <si>
    <t>ID-21855</t>
  </si>
  <si>
    <t>ID-21856</t>
  </si>
  <si>
    <t>ID-21857</t>
  </si>
  <si>
    <t>ID-21858</t>
  </si>
  <si>
    <t>ID-21859</t>
  </si>
  <si>
    <t>ID-21860</t>
  </si>
  <si>
    <t>ID-21861</t>
  </si>
  <si>
    <t>ID-21862</t>
  </si>
  <si>
    <t>II-04090</t>
  </si>
  <si>
    <t>ID-21863</t>
  </si>
  <si>
    <t>ID-21864</t>
  </si>
  <si>
    <t>ID-21865</t>
  </si>
  <si>
    <t>ID-21866</t>
  </si>
  <si>
    <t>ID-21867</t>
  </si>
  <si>
    <t>ID-21868</t>
  </si>
  <si>
    <t>ID-21869</t>
  </si>
  <si>
    <t>ID-21870</t>
  </si>
  <si>
    <t>ID-21871</t>
  </si>
  <si>
    <t>ID-21872</t>
  </si>
  <si>
    <t>II-04091</t>
  </si>
  <si>
    <t>ID-21873</t>
  </si>
  <si>
    <t>ID-21874</t>
  </si>
  <si>
    <t>ID-21875</t>
  </si>
  <si>
    <t>ID-21876</t>
  </si>
  <si>
    <t>ID-21877</t>
  </si>
  <si>
    <t>ID-21878</t>
  </si>
  <si>
    <t>ID-21879</t>
  </si>
  <si>
    <t>ID-21880</t>
  </si>
  <si>
    <t>ID-21881</t>
  </si>
  <si>
    <t>ID-21882</t>
  </si>
  <si>
    <t>II-04092</t>
  </si>
  <si>
    <t>ID-21883</t>
  </si>
  <si>
    <t>ID-21884</t>
  </si>
  <si>
    <t>ID-21885</t>
  </si>
  <si>
    <t>ID-21886</t>
  </si>
  <si>
    <t>ID-21887</t>
  </si>
  <si>
    <t>ID-21888</t>
  </si>
  <si>
    <t>ID-21889</t>
  </si>
  <si>
    <t>ID-21890</t>
  </si>
  <si>
    <t>ID-21891</t>
  </si>
  <si>
    <t>ID-21892</t>
  </si>
  <si>
    <t>II-04093</t>
  </si>
  <si>
    <t>ID-21893</t>
  </si>
  <si>
    <t>ID-21894</t>
  </si>
  <si>
    <t>ID-21895</t>
  </si>
  <si>
    <t>ID-21896</t>
  </si>
  <si>
    <t>ID-21897</t>
  </si>
  <si>
    <t>ID-21898</t>
  </si>
  <si>
    <t>ID-21899</t>
  </si>
  <si>
    <t>ID-21900</t>
  </si>
  <si>
    <t>ID-21901</t>
  </si>
  <si>
    <t>ID-21902</t>
  </si>
  <si>
    <t>II-04094</t>
  </si>
  <si>
    <t>ID-21903</t>
  </si>
  <si>
    <t>ID-21904</t>
  </si>
  <si>
    <t>ID-21905</t>
  </si>
  <si>
    <t>ID-21906</t>
  </si>
  <si>
    <t>ID-21907</t>
  </si>
  <si>
    <t>ID-21908</t>
  </si>
  <si>
    <t>ID-21909</t>
  </si>
  <si>
    <t>ID-21910</t>
  </si>
  <si>
    <t>ID-21911</t>
  </si>
  <si>
    <t>ID-21912</t>
  </si>
  <si>
    <t>II-04095</t>
  </si>
  <si>
    <t>ID-21913</t>
  </si>
  <si>
    <t>ID-21914</t>
  </si>
  <si>
    <t>ID-21915</t>
  </si>
  <si>
    <t>ID-21916</t>
  </si>
  <si>
    <t>ID-21917</t>
  </si>
  <si>
    <t>ID-21918</t>
  </si>
  <si>
    <t>ID-21919</t>
  </si>
  <si>
    <t>ID-21920</t>
  </si>
  <si>
    <t>ID-21921</t>
  </si>
  <si>
    <t>ID-21922</t>
  </si>
  <si>
    <t>II-04096</t>
  </si>
  <si>
    <t>ID-21923</t>
  </si>
  <si>
    <t>ID-21924</t>
  </si>
  <si>
    <t>ID-21925</t>
  </si>
  <si>
    <t>ID-21926</t>
  </si>
  <si>
    <t>ID-21927</t>
  </si>
  <si>
    <t>ID-21928</t>
  </si>
  <si>
    <t>ID-21929</t>
  </si>
  <si>
    <t>ID-21930</t>
  </si>
  <si>
    <t>ID-21931</t>
  </si>
  <si>
    <t>ID-21932</t>
  </si>
  <si>
    <t>II-04097</t>
  </si>
  <si>
    <t>ID-21933</t>
  </si>
  <si>
    <t>ID-21934</t>
  </si>
  <si>
    <t>ID-21935</t>
  </si>
  <si>
    <t>ID-21936</t>
  </si>
  <si>
    <t>ID-21937</t>
  </si>
  <si>
    <t>ID-21938</t>
  </si>
  <si>
    <t>ID-21939</t>
  </si>
  <si>
    <t>ID-21940</t>
  </si>
  <si>
    <t>ID-21941</t>
  </si>
  <si>
    <t>ODN-21331</t>
  </si>
  <si>
    <t>OI-3307</t>
  </si>
  <si>
    <t>ODN-21332</t>
  </si>
  <si>
    <t>ODN-21333</t>
  </si>
  <si>
    <t>ODN-21334</t>
  </si>
  <si>
    <t>ODN-21335</t>
  </si>
  <si>
    <t>ODN-21336</t>
  </si>
  <si>
    <t>ODN-21337</t>
  </si>
  <si>
    <t>ODN-21338</t>
  </si>
  <si>
    <t>ODN-21339</t>
  </si>
  <si>
    <t>ODN-21340</t>
  </si>
  <si>
    <t>ODN-21341</t>
  </si>
  <si>
    <t>OI-3308</t>
  </si>
  <si>
    <t>ODN-21342</t>
  </si>
  <si>
    <t>ODN-21343</t>
  </si>
  <si>
    <t>ODN-21344</t>
  </si>
  <si>
    <t>ODN-21345</t>
  </si>
  <si>
    <t>ODN-21346</t>
  </si>
  <si>
    <t>ODN-21347</t>
  </si>
  <si>
    <t>ODN-21348</t>
  </si>
  <si>
    <t>ODN-21349</t>
  </si>
  <si>
    <t>ODN-21350</t>
  </si>
  <si>
    <t>ODN-21351</t>
  </si>
  <si>
    <t>OI-3309</t>
  </si>
  <si>
    <t>ODN-21352</t>
  </si>
  <si>
    <t>ODN-21353</t>
  </si>
  <si>
    <t>ODN-21354</t>
  </si>
  <si>
    <t>ODN-21355</t>
  </si>
  <si>
    <t>ODN-21356</t>
  </si>
  <si>
    <t>ODN-21357</t>
  </si>
  <si>
    <t>ODN-21358</t>
  </si>
  <si>
    <t>ODN-21359</t>
  </si>
  <si>
    <t>ODN-21360</t>
  </si>
  <si>
    <t>ODN-21361</t>
  </si>
  <si>
    <t>OI-3310</t>
  </si>
  <si>
    <t>ODN-21362</t>
  </si>
  <si>
    <t>ODN-21363</t>
  </si>
  <si>
    <t>ODN-21364</t>
  </si>
  <si>
    <t>ODN-21365</t>
  </si>
  <si>
    <t>ODN-21366</t>
  </si>
  <si>
    <t>ODN-21367</t>
  </si>
  <si>
    <t>ODN-21368</t>
  </si>
  <si>
    <t>ODN-21369</t>
  </si>
  <si>
    <t>ODN-21370</t>
  </si>
  <si>
    <t>ODN-21171</t>
  </si>
  <si>
    <t>OI-3311</t>
  </si>
  <si>
    <t>ODN-21172</t>
  </si>
  <si>
    <t>ODN-21173</t>
  </si>
  <si>
    <t>ODN-21174</t>
  </si>
  <si>
    <t>ODN-21175</t>
  </si>
  <si>
    <t>ODN-21176</t>
  </si>
  <si>
    <t>ODN-21177</t>
  </si>
  <si>
    <t>ODN-21178</t>
  </si>
  <si>
    <t>ODN-21179</t>
  </si>
  <si>
    <t>ODN-21180</t>
  </si>
  <si>
    <t>ODN-21371</t>
  </si>
  <si>
    <t>OI-3327</t>
  </si>
  <si>
    <t>ODN-21372</t>
  </si>
  <si>
    <t>ODN-21373</t>
  </si>
  <si>
    <t>ODN-21374</t>
  </si>
  <si>
    <t>ODN-21375</t>
  </si>
  <si>
    <t>ODN-21376</t>
  </si>
  <si>
    <t>ODN-21377</t>
  </si>
  <si>
    <t>ODN-21378</t>
  </si>
  <si>
    <t>ODN-21379</t>
  </si>
  <si>
    <t>ODN-21380</t>
  </si>
  <si>
    <t>ODN-21381</t>
  </si>
  <si>
    <t>OI-3328</t>
  </si>
  <si>
    <t>ODN-21382</t>
  </si>
  <si>
    <t>ODN-21383</t>
  </si>
  <si>
    <t>ODN-21384</t>
  </si>
  <si>
    <t>ODN-21385</t>
  </si>
  <si>
    <t>ODN-21386</t>
  </si>
  <si>
    <t>ODN-21387</t>
  </si>
  <si>
    <t>ODN-21388</t>
  </si>
  <si>
    <t>ODN-21389</t>
  </si>
  <si>
    <t>ODN-21390</t>
  </si>
  <si>
    <t>ODN-21391</t>
  </si>
  <si>
    <t>OI-3329</t>
  </si>
  <si>
    <t>ODN-21392</t>
  </si>
  <si>
    <t>ODN-21393</t>
  </si>
  <si>
    <t>ODN-21394</t>
  </si>
  <si>
    <t>ODN-21395</t>
  </si>
  <si>
    <t>ODN-21396</t>
  </si>
  <si>
    <t>ODN-21397</t>
  </si>
  <si>
    <t>ODN-21398</t>
  </si>
  <si>
    <t>ODN-21399</t>
  </si>
  <si>
    <t>ODN-21400</t>
  </si>
  <si>
    <t>ODN-21401</t>
  </si>
  <si>
    <t>OI-3330</t>
  </si>
  <si>
    <t>ODN-21402</t>
  </si>
  <si>
    <t>ODN-21403</t>
  </si>
  <si>
    <t>ODN-21404</t>
  </si>
  <si>
    <t>ODN-21405</t>
  </si>
  <si>
    <t>ODN-21406</t>
  </si>
  <si>
    <t>ODN-21407</t>
  </si>
  <si>
    <t>ODN-21408</t>
  </si>
  <si>
    <t>ODN-21409</t>
  </si>
  <si>
    <t>ODN-21410</t>
  </si>
  <si>
    <t>ODN-21411</t>
  </si>
  <si>
    <t>OI-3331</t>
  </si>
  <si>
    <t>ODN-21412</t>
  </si>
  <si>
    <t>ODN-21413</t>
  </si>
  <si>
    <t>ODN-21414</t>
  </si>
  <si>
    <t>ODN-21415</t>
  </si>
  <si>
    <t>ODN-21416</t>
  </si>
  <si>
    <t>ODN-21417</t>
  </si>
  <si>
    <t>ODN-21418</t>
  </si>
  <si>
    <t>ODN-21419</t>
  </si>
  <si>
    <t>ODN-21420</t>
  </si>
  <si>
    <t>ODN-21421</t>
  </si>
  <si>
    <t>OI-3332</t>
  </si>
  <si>
    <t>ODN-21422</t>
  </si>
  <si>
    <t>ODN-21423</t>
  </si>
  <si>
    <t>ODN-21424</t>
  </si>
  <si>
    <t>ODN-21425</t>
  </si>
  <si>
    <t>ODN-21426</t>
  </si>
  <si>
    <t>ODN-21427</t>
  </si>
  <si>
    <t>ODN-21428</t>
  </si>
  <si>
    <t>ODN-21429</t>
  </si>
  <si>
    <t>ODN-21430</t>
  </si>
  <si>
    <t>ODN-21431</t>
  </si>
  <si>
    <t>OI-3333</t>
  </si>
  <si>
    <t>ODN-21432</t>
  </si>
  <si>
    <t>ODN-21433</t>
  </si>
  <si>
    <t>ODN-21434</t>
  </si>
  <si>
    <t>ODN-21435</t>
  </si>
  <si>
    <t>ODN-21436</t>
  </si>
  <si>
    <t>ODN-21437</t>
  </si>
  <si>
    <t>ODN-21438</t>
  </si>
  <si>
    <t>ODN-21439</t>
  </si>
  <si>
    <t>ODN-21440</t>
  </si>
  <si>
    <t>ODN-21441</t>
  </si>
  <si>
    <t>OI-3334</t>
  </si>
  <si>
    <t>ODN-21442</t>
  </si>
  <si>
    <t>ODN-21443</t>
  </si>
  <si>
    <t>ODN-21444</t>
  </si>
  <si>
    <t>ODN-21445</t>
  </si>
  <si>
    <t>ODN-21446</t>
  </si>
  <si>
    <t>ODN-21447</t>
  </si>
  <si>
    <t>ODN-21448</t>
  </si>
  <si>
    <t>ODN-21449</t>
  </si>
  <si>
    <t>ODN-21450</t>
  </si>
  <si>
    <t>ODN-21451</t>
  </si>
  <si>
    <t>OI-3335</t>
  </si>
  <si>
    <t>ODN-21452</t>
  </si>
  <si>
    <t>ODN-21453</t>
  </si>
  <si>
    <t>ODN-21454</t>
  </si>
  <si>
    <t>ODN-21455</t>
  </si>
  <si>
    <t>ODN-21456</t>
  </si>
  <si>
    <t>ODN-21457</t>
  </si>
  <si>
    <t>ODN-21458</t>
  </si>
  <si>
    <t>ODN-21459</t>
  </si>
  <si>
    <t>ODN-21460</t>
  </si>
  <si>
    <t>ODN-21461</t>
  </si>
  <si>
    <t>OI-3336</t>
  </si>
  <si>
    <t>ODN-21462</t>
  </si>
  <si>
    <t>ODN-21463</t>
  </si>
  <si>
    <t>ODN-21464</t>
  </si>
  <si>
    <t>ODN-21465</t>
  </si>
  <si>
    <t>ODN-21466</t>
  </si>
  <si>
    <t>ODN-21467</t>
  </si>
  <si>
    <t>ODN-21468</t>
  </si>
  <si>
    <t>ODN-21469</t>
  </si>
  <si>
    <t>ODN-21470</t>
  </si>
  <si>
    <t>CD-41451</t>
  </si>
  <si>
    <t>CI-07342</t>
  </si>
  <si>
    <t>CD-41447</t>
  </si>
  <si>
    <t>CI-07336</t>
  </si>
  <si>
    <t>CD-41470</t>
  </si>
  <si>
    <t>CI-07349</t>
  </si>
  <si>
    <t>CD-41460</t>
  </si>
  <si>
    <t>CI-07348</t>
  </si>
  <si>
    <t>CD-41440</t>
  </si>
  <si>
    <t>CD-41471</t>
  </si>
  <si>
    <t>CD-41461</t>
  </si>
  <si>
    <t>CD-41441</t>
  </si>
  <si>
    <t>CD-41450</t>
  </si>
  <si>
    <t>CD-41472</t>
  </si>
  <si>
    <t>CD-41462</t>
  </si>
  <si>
    <t>CD-41442</t>
  </si>
  <si>
    <t>CD-41473</t>
  </si>
  <si>
    <t>CD-41463</t>
  </si>
  <si>
    <t>CD-41443</t>
  </si>
  <si>
    <t>CD-41444</t>
  </si>
  <si>
    <t>CD-41445</t>
  </si>
  <si>
    <t>CD-41446</t>
  </si>
  <si>
    <t>CD-41477</t>
  </si>
  <si>
    <t>CD-41475</t>
  </si>
  <si>
    <t>CD-41474</t>
  </si>
  <si>
    <t>CD-41829</t>
  </si>
  <si>
    <t>CI-07359</t>
  </si>
  <si>
    <t>CD-41828</t>
  </si>
  <si>
    <t>CD-41827</t>
  </si>
  <si>
    <t>CD-41826</t>
  </si>
  <si>
    <t>CD-41825</t>
  </si>
  <si>
    <t>CD-41824</t>
  </si>
  <si>
    <t>CD-41823</t>
  </si>
  <si>
    <t>CD-41822</t>
  </si>
  <si>
    <t>CD-41821</t>
  </si>
  <si>
    <t>CD-41820</t>
  </si>
  <si>
    <t>CD-41819</t>
  </si>
  <si>
    <t>CI-07358</t>
  </si>
  <si>
    <t>CD-41818</t>
  </si>
  <si>
    <t>CD-41817</t>
  </si>
  <si>
    <t>CD-41816</t>
  </si>
  <si>
    <t>CD-41815</t>
  </si>
  <si>
    <t>CD-41814</t>
  </si>
  <si>
    <t>CD-41813</t>
  </si>
  <si>
    <t>CD-41812</t>
  </si>
  <si>
    <t>CD-41811</t>
  </si>
  <si>
    <t>CD-41810</t>
  </si>
  <si>
    <t>CD-41809</t>
  </si>
  <si>
    <t>CI-07357</t>
  </si>
  <si>
    <t>CD-41808</t>
  </si>
  <si>
    <t>CD-41807</t>
  </si>
  <si>
    <t>CD-41806</t>
  </si>
  <si>
    <t>CD-41805</t>
  </si>
  <si>
    <t>CD-41804</t>
  </si>
  <si>
    <t>CD-41803</t>
  </si>
  <si>
    <t>CD-41802</t>
  </si>
  <si>
    <t>CD-41801</t>
  </si>
  <si>
    <t>CD-41800</t>
  </si>
  <si>
    <t>CD-41799</t>
  </si>
  <si>
    <t>CI-07356</t>
  </si>
  <si>
    <t>CD-41798</t>
  </si>
  <si>
    <t>CD-41797</t>
  </si>
  <si>
    <t>CD-41796</t>
  </si>
  <si>
    <t>CD-41795</t>
  </si>
  <si>
    <t>CD-41794</t>
  </si>
  <si>
    <t>CD-41793</t>
  </si>
  <si>
    <t>CD-41792</t>
  </si>
  <si>
    <t>CD-41791</t>
  </si>
  <si>
    <t>CD-41790</t>
  </si>
  <si>
    <t>CD-41789</t>
  </si>
  <si>
    <t>CI-07355</t>
  </si>
  <si>
    <t>CD-41788</t>
  </si>
  <si>
    <t>CD-41787</t>
  </si>
  <si>
    <t>CD-41786</t>
  </si>
  <si>
    <t>CD-41785</t>
  </si>
  <si>
    <t>CD-41784</t>
  </si>
  <si>
    <t>CD-41783</t>
  </si>
  <si>
    <t>CD-41782</t>
  </si>
  <si>
    <t>CD-41781</t>
  </si>
  <si>
    <t>CD-41780</t>
  </si>
  <si>
    <t>CD-41779</t>
  </si>
  <si>
    <t>CI-07354</t>
  </si>
  <si>
    <t>CD-41778</t>
  </si>
  <si>
    <t>CD-41777</t>
  </si>
  <si>
    <t>CD-41776</t>
  </si>
  <si>
    <t>CD-41775</t>
  </si>
  <si>
    <t>CD-41774</t>
  </si>
  <si>
    <t>CD-41773</t>
  </si>
  <si>
    <t>CD-41772</t>
  </si>
  <si>
    <t>CD-41771</t>
  </si>
  <si>
    <t>CD-41770</t>
  </si>
  <si>
    <t>CD-41769</t>
  </si>
  <si>
    <t>CI-07353</t>
  </si>
  <si>
    <t>CD-41768</t>
  </si>
  <si>
    <t>CD-41767</t>
  </si>
  <si>
    <t>CD-41766</t>
  </si>
  <si>
    <t>CD-41765</t>
  </si>
  <si>
    <t>CD-41764</t>
  </si>
  <si>
    <t>CD-41763</t>
  </si>
  <si>
    <t>CD-41762</t>
  </si>
  <si>
    <t>CD-41761</t>
  </si>
  <si>
    <t>CD-41760</t>
  </si>
  <si>
    <t>CD-41759</t>
  </si>
  <si>
    <t>CI-07352</t>
  </si>
  <si>
    <t>CD-41758</t>
  </si>
  <si>
    <t>CD-41757</t>
  </si>
  <si>
    <t>CD-41756</t>
  </si>
  <si>
    <t>CD-41755</t>
  </si>
  <si>
    <t>CD-41754</t>
  </si>
  <si>
    <t>CD-41753</t>
  </si>
  <si>
    <t>CD-41752</t>
  </si>
  <si>
    <t>CD-41751</t>
  </si>
  <si>
    <t>CD-41750</t>
  </si>
  <si>
    <t>CD-41749</t>
  </si>
  <si>
    <t>CI-07351</t>
  </si>
  <si>
    <t>CD-41748</t>
  </si>
  <si>
    <t>CD-41747</t>
  </si>
  <si>
    <t>CD-41746</t>
  </si>
  <si>
    <t>CD-41745</t>
  </si>
  <si>
    <t>CD-41744</t>
  </si>
  <si>
    <t>CD-41743</t>
  </si>
  <si>
    <t>CD-41742</t>
  </si>
  <si>
    <t>CD-41741</t>
  </si>
  <si>
    <t>CD-41740</t>
  </si>
  <si>
    <t>CD-41739</t>
  </si>
  <si>
    <t>CI-07350</t>
  </si>
  <si>
    <t>CD-41738</t>
  </si>
  <si>
    <t>CD-41737</t>
  </si>
  <si>
    <t>CD-41736</t>
  </si>
  <si>
    <t>CD-41735</t>
  </si>
  <si>
    <t>CD-41734</t>
  </si>
  <si>
    <t>CD-41733</t>
  </si>
  <si>
    <t>CD-41732</t>
  </si>
  <si>
    <t>CD-41731</t>
  </si>
  <si>
    <t>CD-41730</t>
  </si>
  <si>
    <t>CD-41479</t>
  </si>
  <si>
    <t>CD-41478</t>
  </si>
  <si>
    <t>CD-41476</t>
  </si>
  <si>
    <t>CD-41469</t>
  </si>
  <si>
    <t>CD-41468</t>
  </si>
  <si>
    <t>CD-41467</t>
  </si>
  <si>
    <t>CD-41466</t>
  </si>
  <si>
    <t>CD-41465</t>
  </si>
  <si>
    <t>CD-41464</t>
  </si>
  <si>
    <t>CD-41729</t>
  </si>
  <si>
    <t>CI-07347</t>
  </si>
  <si>
    <t>CD-41728</t>
  </si>
  <si>
    <t>CD-41727</t>
  </si>
  <si>
    <t>CD-41726</t>
  </si>
  <si>
    <t>CD-41725</t>
  </si>
  <si>
    <t>CD-41724</t>
  </si>
  <si>
    <t>CD-41723</t>
  </si>
  <si>
    <t>CD-41722</t>
  </si>
  <si>
    <t>CD-41721</t>
  </si>
  <si>
    <t>CD-41720</t>
  </si>
  <si>
    <t>CD-41859</t>
  </si>
  <si>
    <t>CI-07377</t>
  </si>
  <si>
    <t>CD-41858</t>
  </si>
  <si>
    <t>CD-41857</t>
  </si>
  <si>
    <t>CD-41856</t>
  </si>
  <si>
    <t>CD-41855</t>
  </si>
  <si>
    <t>CD-41854</t>
  </si>
  <si>
    <t>CD-41853</t>
  </si>
  <si>
    <t>CD-41852</t>
  </si>
  <si>
    <t>CD-41851</t>
  </si>
  <si>
    <t>CD-41850</t>
  </si>
  <si>
    <t>CD-41849</t>
  </si>
  <si>
    <t>CI-07376</t>
  </si>
  <si>
    <t>CD-41848</t>
  </si>
  <si>
    <t>CD-41847</t>
  </si>
  <si>
    <t>CD-41846</t>
  </si>
  <si>
    <t>CD-41845</t>
  </si>
  <si>
    <t>CD-41844</t>
  </si>
  <si>
    <t>CD-41843</t>
  </si>
  <si>
    <t>CD-41842</t>
  </si>
  <si>
    <t>CD-41841</t>
  </si>
  <si>
    <t>CD-41840</t>
  </si>
  <si>
    <t>CD-41839</t>
  </si>
  <si>
    <t>CI-07375</t>
  </si>
  <si>
    <t>CD-41838</t>
  </si>
  <si>
    <t>CD-41837</t>
  </si>
  <si>
    <t>CD-41836</t>
  </si>
  <si>
    <t>CD-41835</t>
  </si>
  <si>
    <t>CD-41834</t>
  </si>
  <si>
    <t>CD-41833</t>
  </si>
  <si>
    <t>CD-41832</t>
  </si>
  <si>
    <t>CD-41831</t>
  </si>
  <si>
    <t>CD-41830</t>
  </si>
  <si>
    <t>CD-41719</t>
  </si>
  <si>
    <t>CI-07346</t>
  </si>
  <si>
    <t>CD-41718</t>
  </si>
  <si>
    <t>CD-41717</t>
  </si>
  <si>
    <t>CD-41716</t>
  </si>
  <si>
    <t>CD-41715</t>
  </si>
  <si>
    <t>CD-41714</t>
  </si>
  <si>
    <t>CD-41713</t>
  </si>
  <si>
    <t>CD-41712</t>
  </si>
  <si>
    <t>CD-41711</t>
  </si>
  <si>
    <t>CD-41710</t>
  </si>
  <si>
    <t>CD-41709</t>
  </si>
  <si>
    <t>CI-07345</t>
  </si>
  <si>
    <t>CD-41708</t>
  </si>
  <si>
    <t>CD-41707</t>
  </si>
  <si>
    <t>CD-41706</t>
  </si>
  <si>
    <t>CD-41705</t>
  </si>
  <si>
    <t>CD-41704</t>
  </si>
  <si>
    <t>CD-41703</t>
  </si>
  <si>
    <t>CD-41702</t>
  </si>
  <si>
    <t>CD-41701</t>
  </si>
  <si>
    <t>CD-41700</t>
  </si>
  <si>
    <t>CD-41699</t>
  </si>
  <si>
    <t>CI-07344</t>
  </si>
  <si>
    <t>CD-41698</t>
  </si>
  <si>
    <t>CD-41697</t>
  </si>
  <si>
    <t>CD-41696</t>
  </si>
  <si>
    <t>CD-41695</t>
  </si>
  <si>
    <t>CD-41694</t>
  </si>
  <si>
    <t>CD-41693</t>
  </si>
  <si>
    <t>CD-41692</t>
  </si>
  <si>
    <t>CD-41691</t>
  </si>
  <si>
    <t>CD-41690</t>
  </si>
  <si>
    <t>CD-41689</t>
  </si>
  <si>
    <t>CI-07343</t>
  </si>
  <si>
    <t>CD-41688</t>
  </si>
  <si>
    <t>CD-41687</t>
  </si>
  <si>
    <t>CD-41686</t>
  </si>
  <si>
    <t>CD-41685</t>
  </si>
  <si>
    <t>CD-41684</t>
  </si>
  <si>
    <t>CD-41683</t>
  </si>
  <si>
    <t>CD-41682</t>
  </si>
  <si>
    <t>CD-41681</t>
  </si>
  <si>
    <t>CD-41680</t>
  </si>
  <si>
    <t>CD-41459</t>
  </si>
  <si>
    <t>CD-41458</t>
  </si>
  <si>
    <t>CD-41457</t>
  </si>
  <si>
    <t>CD-41456</t>
  </si>
  <si>
    <t>CD-41455</t>
  </si>
  <si>
    <t>CD-41454</t>
  </si>
  <si>
    <t>CD-41453</t>
  </si>
  <si>
    <t>CD-41452</t>
  </si>
  <si>
    <t>CD-41679</t>
  </si>
  <si>
    <t>CI-07341</t>
  </si>
  <si>
    <t>CD-41678</t>
  </si>
  <si>
    <t>CD-41677</t>
  </si>
  <si>
    <t>CD-41676</t>
  </si>
  <si>
    <t>CD-41675</t>
  </si>
  <si>
    <t>CD-41674</t>
  </si>
  <si>
    <t>CD-41673</t>
  </si>
  <si>
    <t>CD-41672</t>
  </si>
  <si>
    <t>CD-41671</t>
  </si>
  <si>
    <t>CD-41670</t>
  </si>
  <si>
    <t>CD-41669</t>
  </si>
  <si>
    <t>CI-07340</t>
  </si>
  <si>
    <t>CD-41668</t>
  </si>
  <si>
    <t>CD-41667</t>
  </si>
  <si>
    <t>CD-41666</t>
  </si>
  <si>
    <t>CD-41665</t>
  </si>
  <si>
    <t>CD-41664</t>
  </si>
  <si>
    <t>CD-41663</t>
  </si>
  <si>
    <t>CD-41662</t>
  </si>
  <si>
    <t>CD-41661</t>
  </si>
  <si>
    <t>CD-41660</t>
  </si>
  <si>
    <t>CD-41659</t>
  </si>
  <si>
    <t>CI-07339</t>
  </si>
  <si>
    <t>CD-41658</t>
  </si>
  <si>
    <t>CD-41657</t>
  </si>
  <si>
    <t>CD-41656</t>
  </si>
  <si>
    <t>CD-41655</t>
  </si>
  <si>
    <t>CD-41654</t>
  </si>
  <si>
    <t>CD-41653</t>
  </si>
  <si>
    <t>CD-41652</t>
  </si>
  <si>
    <t>CD-41651</t>
  </si>
  <si>
    <t>CD-41650</t>
  </si>
  <si>
    <t>CD-41649</t>
  </si>
  <si>
    <t>CI-07338</t>
  </si>
  <si>
    <t>CD-41648</t>
  </si>
  <si>
    <t>CD-41647</t>
  </si>
  <si>
    <t>CD-41646</t>
  </si>
  <si>
    <t>CD-41645</t>
  </si>
  <si>
    <t>CD-41644</t>
  </si>
  <si>
    <t>CD-41643</t>
  </si>
  <si>
    <t>CD-41642</t>
  </si>
  <si>
    <t>CD-41641</t>
  </si>
  <si>
    <t>CD-41640</t>
  </si>
  <si>
    <t>CD-41639</t>
  </si>
  <si>
    <t>CI-07337</t>
  </si>
  <si>
    <t>CD-41638</t>
  </si>
  <si>
    <t>CD-41637</t>
  </si>
  <si>
    <t>CD-41636</t>
  </si>
  <si>
    <t>CD-41635</t>
  </si>
  <si>
    <t>CD-41634</t>
  </si>
  <si>
    <t>CD-41633</t>
  </si>
  <si>
    <t>CD-41632</t>
  </si>
  <si>
    <t>CD-41631</t>
  </si>
  <si>
    <t>CD-41630</t>
  </si>
  <si>
    <t>CD-41449</t>
  </si>
  <si>
    <t>CD-41448</t>
  </si>
  <si>
    <t>IP-2045</t>
  </si>
  <si>
    <t>AR-03501</t>
  </si>
  <si>
    <t>United Nations Office for Project Services</t>
  </si>
  <si>
    <t>0013600000xoEIfAAM</t>
  </si>
  <si>
    <t>Yes</t>
  </si>
  <si>
    <t>No</t>
  </si>
  <si>
    <t>baseline is from 2015 WHO estimates 5.2% among new cases http://www.who.int/tb/country/data/profiles/en/
1.4% RR/MDR-TB frequency among new bacteriologically confirmed pulmonary TB cases in the preliminary results of the on going first national drug resistance survey  (DRS) (final results by end 2017)</t>
  </si>
  <si>
    <t>Baseline Numerator is 38 MDR/RR-TB cases notified in 2016
Baseline denominator is based on WHO estimate 280 RR/MDR-TB in 2016 country profile (2015 data).
Denominator for the period 2018-20 will be adjusted to 1.4% RR/MDR-TB among new TB cases based on the preliminary results of  first National drug resistance survey (DRS) NRL/NTC data (final DRS results end of 2017); and estimated 15% RR/MDR-TB frequency among retreatment TB cases (based on routine Xpert testing among retreatment TB cases in 2016 (NTC data)</t>
  </si>
  <si>
    <t xml:space="preserve">Target: 90% among previously treated TB patients (relapse of cat 1 and cat 2, treatment failure of cat 1 and cat 2, patients returned after interruption of cat 1 and cat 2) are tested with Xpert MTB/RIF </t>
  </si>
  <si>
    <t xml:space="preserve">
Denominator for the period 2018-20 will be adjusted to 1.4% RR/MDR-TB among new TB cases based on the preliminary results of  first National drug resistance survey (DRS) NRL/NTC data (final DRS results end of 2017); and estimated 16% RR/MDR-TB frequency among retreatment TB cases (based on routine Xpert testing among retreatment TB cases in 2016 (NTC data)</t>
  </si>
  <si>
    <t>Target: 90% among notified RR/MDR-TB cases are enrolled on SLD</t>
  </si>
  <si>
    <t>MDR treatment units report treatment outcomes for the year before (if 9Mo treatment) to NTC quarterly. Database for follow-up of all MDR-TB is maintained by MDR treatment centre and cross checked by NTC MDR focal person. Targets: ≤5%</t>
  </si>
  <si>
    <t xml:space="preserve">Informing on the use of Xpert MTB/RIF assay as an initial diagnostic test 
Numerator is the number of new and relapse TB cases tested by Xpert at the time of diagnosis
Denominator is the number of TB cases all forms registered during the same reporting period.
</t>
  </si>
  <si>
    <t>Informing on the use of Xpert MTB/RIF assay as an initial diagnostic test (similar to TCP8 except including other retreatment)
Numerator is the number of new and retreatment TB cases tested by Xpert at the time of diagnosis
Denominator is the number of TB cases all forms registered during the same reporting period.</t>
  </si>
  <si>
    <t>Implemented in collaboration with NTP/NAP
100% of TB-HIV patients enrolled on TB treatment will receive ART during their TB treatment following TB-HIV guidelines</t>
  </si>
  <si>
    <t xml:space="preserve">Implemented in collaboration with NTP/NAP
Targets for 2018-20 to be aligned with CHAS strategic plan
</t>
  </si>
  <si>
    <t>Implemented in collaboration with NTP/NAP
Targets for 2018-20 to be aligned with CHAS strategic plan</t>
  </si>
  <si>
    <t xml:space="preserve">Implemented in collaboration with NTP/NAP
Baseline cumulative all year was 92% in 2016. Targets are set at 100% from Y1 to Y3.
</t>
  </si>
</sst>
</file>

<file path=xl/styles.xml><?xml version="1.0" encoding="utf-8"?>
<styleSheet xmlns="http://schemas.openxmlformats.org/spreadsheetml/2006/main">
  <numFmts count="13">
    <numFmt numFmtId="164" formatCode="[$-409]d\-mmm\-yy;@"/>
    <numFmt numFmtId="165" formatCode="0.00##\%;[Red]\(0.00##\%\)"/>
    <numFmt numFmtId="166" formatCode="#.00\%;[Red]\(#.00\%\)"/>
    <numFmt numFmtId="167" formatCode="0_);[Red]\(0\)"/>
    <numFmt numFmtId="168" formatCode="#,##0.00000"/>
    <numFmt numFmtId="169" formatCode="#.0\%;[Red]\(#.0\%\)"/>
    <numFmt numFmtId="170" formatCode="_(* #,##0_);_(* \(#,##0\);_(@_)"/>
    <numFmt numFmtId="171" formatCode="_(* #,##0.00_);_(* \(#,##0.00\);_(@_)"/>
    <numFmt numFmtId="172" formatCode="_(* #,##0.0_);_(* \(#,##0.0\);_(@_)"/>
    <numFmt numFmtId="173" formatCode="_(* #,##0.000000_);_(* \(#,##0.000000\);_(@_)"/>
    <numFmt numFmtId="174" formatCode="#,##0.00####"/>
    <numFmt numFmtId="175" formatCode="#.000\%;[Red]\(#.000\%\)"/>
    <numFmt numFmtId="176" formatCode="#,##0.00##"/>
  </numFmts>
  <fonts count="44">
    <font>
      <sz val="12"/>
      <color theme="1"/>
      <name val="Calibri"/>
      <family val="2"/>
      <scheme val="minor"/>
    </font>
    <font>
      <b/>
      <sz val="14"/>
      <color theme="1"/>
      <name val="Calibri"/>
      <family val="2"/>
      <scheme val="minor"/>
    </font>
    <font>
      <u/>
      <sz val="12"/>
      <color theme="10"/>
      <name val="Calibri"/>
      <family val="2"/>
      <scheme val="minor"/>
    </font>
    <font>
      <sz val="10"/>
      <name val="Arial"/>
      <family val="2"/>
    </font>
    <font>
      <b/>
      <sz val="10"/>
      <name val="Arial"/>
      <family val="2"/>
    </font>
    <font>
      <sz val="12"/>
      <name val="Calibri"/>
      <family val="2"/>
      <scheme val="minor"/>
    </font>
    <font>
      <sz val="12"/>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u/>
      <sz val="9"/>
      <color theme="10"/>
      <name val="Calibri"/>
      <family val="2"/>
      <scheme val="minor"/>
    </font>
    <font>
      <b/>
      <sz val="12"/>
      <color theme="1"/>
      <name val="Calibri"/>
      <family val="2"/>
      <scheme val="minor"/>
    </font>
    <font>
      <u/>
      <sz val="14"/>
      <color theme="10"/>
      <name val="Calibri"/>
      <family val="2"/>
      <scheme val="minor"/>
    </font>
    <font>
      <b/>
      <sz val="12"/>
      <name val="Calibri"/>
      <family val="2"/>
      <scheme val="minor"/>
    </font>
    <font>
      <b/>
      <sz val="12"/>
      <color theme="0"/>
      <name val="Calibri"/>
      <family val="2"/>
      <scheme val="minor"/>
    </font>
    <font>
      <b/>
      <sz val="16"/>
      <color theme="1"/>
      <name val="Calibri"/>
      <family val="2"/>
      <scheme val="minor"/>
    </font>
    <font>
      <b/>
      <sz val="12"/>
      <color rgb="FFFF0000"/>
      <name val="Calibri"/>
      <family val="2"/>
      <scheme val="minor"/>
    </font>
    <font>
      <sz val="12"/>
      <color rgb="FFFF0000"/>
      <name val="Calibri"/>
      <family val="2"/>
      <scheme val="minor"/>
    </font>
    <font>
      <sz val="16"/>
      <color theme="1"/>
      <name val="Calibri"/>
      <family val="2"/>
      <scheme val="minor"/>
    </font>
    <font>
      <sz val="9"/>
      <color rgb="FFFF0000"/>
      <name val="Calibri"/>
      <family val="2"/>
      <scheme val="minor"/>
    </font>
    <font>
      <b/>
      <sz val="12"/>
      <color theme="0" tint="-0.499984740745262"/>
      <name val="Calibri"/>
      <family val="2"/>
      <scheme val="minor"/>
    </font>
    <font>
      <b/>
      <sz val="9"/>
      <name val="Calibri"/>
      <family val="2"/>
      <scheme val="minor"/>
    </font>
    <font>
      <sz val="12"/>
      <color theme="0" tint="-0.34998626667073579"/>
      <name val="Calibri"/>
      <family val="2"/>
      <scheme val="minor"/>
    </font>
    <font>
      <b/>
      <sz val="12"/>
      <color theme="0" tint="-0.34998626667073579"/>
      <name val="Calibri"/>
      <family val="2"/>
      <scheme val="minor"/>
    </font>
    <font>
      <b/>
      <sz val="12"/>
      <color theme="4" tint="0.39997558519241921"/>
      <name val="Calibri"/>
      <family val="2"/>
      <scheme val="minor"/>
    </font>
    <font>
      <sz val="9"/>
      <color theme="0"/>
      <name val="Calibri"/>
      <family val="2"/>
      <scheme val="minor"/>
    </font>
    <font>
      <b/>
      <sz val="9"/>
      <color theme="0"/>
      <name val="Calibri"/>
      <family val="2"/>
      <scheme val="minor"/>
    </font>
    <font>
      <b/>
      <sz val="22"/>
      <color rgb="FFFF0000"/>
      <name val="Calibri"/>
      <family val="2"/>
      <scheme val="minor"/>
    </font>
    <font>
      <b/>
      <sz val="18"/>
      <color rgb="FFFF0000"/>
      <name val="Calibri"/>
      <family val="2"/>
      <scheme val="minor"/>
    </font>
    <font>
      <sz val="18"/>
      <color rgb="FFFF0000"/>
      <name val="Calibri"/>
      <family val="2"/>
      <scheme val="minor"/>
    </font>
    <font>
      <b/>
      <sz val="36"/>
      <color rgb="FFFF0000"/>
      <name val="Calibri"/>
      <family val="2"/>
      <scheme val="minor"/>
    </font>
    <font>
      <sz val="16"/>
      <color rgb="FFFF0000"/>
      <name val="Calibri"/>
      <family val="2"/>
      <scheme val="minor"/>
    </font>
    <font>
      <b/>
      <sz val="20"/>
      <color rgb="FFFF0000"/>
      <name val="Calibri"/>
      <family val="2"/>
      <scheme val="minor"/>
    </font>
    <font>
      <sz val="20"/>
      <color rgb="FFFF0000"/>
      <name val="Calibri"/>
      <family val="2"/>
      <scheme val="minor"/>
    </font>
    <font>
      <sz val="22"/>
      <color theme="1"/>
      <name val="Calibri"/>
      <family val="2"/>
      <scheme val="minor"/>
    </font>
    <font>
      <b/>
      <sz val="22"/>
      <color theme="0"/>
      <name val="Georgia"/>
      <family val="1"/>
    </font>
    <font>
      <b/>
      <sz val="22"/>
      <color rgb="FFFFFFFF"/>
      <name val="Georgia"/>
      <family val="1"/>
    </font>
    <font>
      <b/>
      <sz val="36"/>
      <color rgb="FFFFFFFF"/>
      <name val="Georgia"/>
      <family val="1"/>
    </font>
    <font>
      <b/>
      <sz val="22"/>
      <name val="Calibri"/>
      <family val="2"/>
      <scheme val="minor"/>
    </font>
    <font>
      <b/>
      <sz val="22"/>
      <name val="Georgia"/>
      <family val="1"/>
    </font>
    <font>
      <sz val="22"/>
      <color rgb="FFFF0000"/>
      <name val="Georgia"/>
      <family val="1"/>
    </font>
    <font>
      <b/>
      <sz val="22"/>
      <color rgb="FFFF0000"/>
      <name val="Georgia"/>
      <family val="1"/>
    </font>
    <font>
      <b/>
      <sz val="18"/>
      <color rgb="FFFFFFFF"/>
      <name val="Georgia"/>
      <family val="1"/>
    </font>
    <font>
      <u/>
      <sz val="12"/>
      <color theme="11"/>
      <name val="Calibri"/>
      <family val="2"/>
      <scheme val="minor"/>
    </font>
  </fonts>
  <fills count="20">
    <fill>
      <patternFill patternType="none"/>
    </fill>
    <fill>
      <patternFill patternType="gray125"/>
    </fill>
    <fill>
      <patternFill patternType="solid">
        <fgColor theme="0" tint="-0.249977111117893"/>
        <bgColor indexed="64"/>
      </patternFill>
    </fill>
    <fill>
      <patternFill patternType="solid">
        <fgColor rgb="FFE2EFDA"/>
        <bgColor indexed="64"/>
      </patternFill>
    </fill>
    <fill>
      <patternFill patternType="solid">
        <fgColor theme="0"/>
        <bgColor indexed="64"/>
      </patternFill>
    </fill>
    <fill>
      <patternFill patternType="solid">
        <fgColor theme="5" tint="0.59999389629810485"/>
        <bgColor indexed="64"/>
      </patternFill>
    </fill>
    <fill>
      <patternFill patternType="solid">
        <fgColor rgb="FF8DB4E2"/>
        <bgColor indexed="64"/>
      </patternFill>
    </fill>
    <fill>
      <patternFill patternType="solid">
        <fgColor rgb="FFB6E4E6"/>
        <bgColor indexed="64"/>
      </patternFill>
    </fill>
    <fill>
      <patternFill patternType="solid">
        <fgColor rgb="FFDAEEF3"/>
        <bgColor indexed="64"/>
      </patternFill>
    </fill>
    <fill>
      <patternFill patternType="solid">
        <fgColor theme="4" tint="0.39997558519241921"/>
        <bgColor indexed="64"/>
      </patternFill>
    </fill>
    <fill>
      <patternFill patternType="mediumGray">
        <bgColor theme="0"/>
      </patternFill>
    </fill>
    <fill>
      <patternFill patternType="solid">
        <fgColor rgb="FF9BC2E6"/>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FFFFF"/>
        <bgColor indexed="64"/>
      </patternFill>
    </fill>
    <fill>
      <patternFill patternType="solid">
        <fgColor rgb="FFFFFFFF"/>
        <bgColor theme="4" tint="0.79998168889431442"/>
      </patternFill>
    </fill>
    <fill>
      <patternFill patternType="solid">
        <fgColor rgb="FFDDEBF7"/>
        <bgColor theme="4" tint="0.79998168889431442"/>
      </patternFill>
    </fill>
    <fill>
      <patternFill patternType="solid">
        <fgColor rgb="FFDDEBF7"/>
        <bgColor indexed="64"/>
      </patternFill>
    </fill>
    <fill>
      <patternFill patternType="solid">
        <fgColor rgb="FF5B9BD5"/>
        <bgColor theme="4"/>
      </patternFill>
    </fill>
    <fill>
      <patternFill patternType="solid">
        <fgColor rgb="FF5B9BD5"/>
        <bgColor indexed="64"/>
      </patternFill>
    </fill>
  </fills>
  <borders count="106">
    <border>
      <left/>
      <right/>
      <top/>
      <bottom/>
      <diagonal/>
    </border>
    <border>
      <left style="medium">
        <color auto="1"/>
      </left>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hair">
        <color rgb="FF00B0F0"/>
      </left>
      <right style="hair">
        <color rgb="FF00B0F0"/>
      </right>
      <top style="hair">
        <color rgb="FF00B0F0"/>
      </top>
      <bottom style="hair">
        <color rgb="FF00B0F0"/>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right/>
      <top style="medium">
        <color auto="1"/>
      </top>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top style="medium">
        <color auto="1"/>
      </top>
      <bottom style="medium">
        <color auto="1"/>
      </bottom>
      <diagonal/>
    </border>
    <border>
      <left style="medium">
        <color auto="1"/>
      </left>
      <right/>
      <top style="hair">
        <color rgb="FF00B0F0"/>
      </top>
      <bottom style="medium">
        <color auto="1"/>
      </bottom>
      <diagonal/>
    </border>
    <border>
      <left/>
      <right/>
      <top style="hair">
        <color rgb="FF00B0F0"/>
      </top>
      <bottom style="medium">
        <color auto="1"/>
      </bottom>
      <diagonal/>
    </border>
    <border>
      <left/>
      <right style="thin">
        <color auto="1"/>
      </right>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medium">
        <color auto="1"/>
      </left>
      <right style="thin">
        <color auto="1"/>
      </right>
      <top/>
      <bottom style="medium">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diagonal/>
    </border>
    <border>
      <left style="hair">
        <color theme="8"/>
      </left>
      <right style="hair">
        <color theme="8"/>
      </right>
      <top style="hair">
        <color theme="8"/>
      </top>
      <bottom style="hair">
        <color theme="8"/>
      </bottom>
      <diagonal/>
    </border>
    <border>
      <left style="medium">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medium">
        <color theme="4" tint="-0.24994659260841701"/>
      </right>
      <top style="medium">
        <color theme="4" tint="-0.24994659260841701"/>
      </top>
      <bottom style="thin">
        <color theme="4" tint="-0.24994659260841701"/>
      </bottom>
      <diagonal/>
    </border>
    <border>
      <left style="medium">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medium">
        <color theme="4" tint="-0.24994659260841701"/>
      </right>
      <top style="thin">
        <color theme="4" tint="-0.24994659260841701"/>
      </top>
      <bottom style="thin">
        <color theme="4" tint="-0.24994659260841701"/>
      </bottom>
      <diagonal/>
    </border>
    <border>
      <left style="medium">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medium">
        <color theme="4" tint="-0.24994659260841701"/>
      </right>
      <top style="thin">
        <color theme="4" tint="-0.24994659260841701"/>
      </top>
      <bottom style="medium">
        <color theme="4" tint="-0.24994659260841701"/>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bottom style="medium">
        <color theme="4" tint="-0.24994659260841701"/>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style="thin">
        <color auto="1"/>
      </left>
      <right style="thin">
        <color auto="1"/>
      </right>
      <top style="medium">
        <color theme="4" tint="-0.24994659260841701"/>
      </top>
      <bottom/>
      <diagonal/>
    </border>
    <border>
      <left/>
      <right style="medium">
        <color theme="4" tint="-0.24994659260841701"/>
      </right>
      <top style="medium">
        <color theme="4" tint="-0.24994659260841701"/>
      </top>
      <bottom/>
      <diagonal/>
    </border>
    <border>
      <left style="thin">
        <color theme="4" tint="-0.24994659260841701"/>
      </left>
      <right/>
      <top style="medium">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style="thin">
        <color auto="1"/>
      </right>
      <top style="medium">
        <color theme="4" tint="-0.24994659260841701"/>
      </top>
      <bottom/>
      <diagonal/>
    </border>
    <border>
      <left/>
      <right style="thin">
        <color theme="4" tint="-0.24994659260841701"/>
      </right>
      <top style="medium">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right style="thin">
        <color theme="4" tint="-0.24994659260841701"/>
      </right>
      <top style="thin">
        <color theme="4" tint="-0.24994659260841701"/>
      </top>
      <bottom style="medium">
        <color theme="4" tint="-0.24994659260841701"/>
      </bottom>
      <diagonal/>
    </border>
    <border>
      <left style="medium">
        <color theme="4" tint="-0.24994659260841701"/>
      </left>
      <right style="thin">
        <color auto="1"/>
      </right>
      <top style="medium">
        <color theme="4" tint="-0.24994659260841701"/>
      </top>
      <bottom/>
      <diagonal/>
    </border>
    <border>
      <left style="thin">
        <color auto="1"/>
      </left>
      <right style="medium">
        <color theme="4" tint="-0.24994659260841701"/>
      </right>
      <top style="medium">
        <color theme="4" tint="-0.24994659260841701"/>
      </top>
      <bottom/>
      <diagonal/>
    </border>
    <border>
      <left style="thin">
        <color theme="4" tint="-0.24994659260841701"/>
      </left>
      <right/>
      <top style="medium">
        <color theme="4" tint="-0.24994659260841701"/>
      </top>
      <bottom style="thin">
        <color auto="1"/>
      </bottom>
      <diagonal/>
    </border>
    <border>
      <left/>
      <right/>
      <top style="medium">
        <color theme="4" tint="-0.24994659260841701"/>
      </top>
      <bottom style="thin">
        <color auto="1"/>
      </bottom>
      <diagonal/>
    </border>
    <border>
      <left style="medium">
        <color theme="4" tint="-0.24994659260841701"/>
      </left>
      <right/>
      <top style="medium">
        <color theme="4" tint="-0.24994659260841701"/>
      </top>
      <bottom style="thin">
        <color auto="1"/>
      </bottom>
      <diagonal/>
    </border>
    <border>
      <left/>
      <right style="medium">
        <color theme="4" tint="-0.24994659260841701"/>
      </right>
      <top style="medium">
        <color theme="4" tint="-0.24994659260841701"/>
      </top>
      <bottom style="thin">
        <color auto="1"/>
      </bottom>
      <diagonal/>
    </border>
    <border>
      <left style="medium">
        <color theme="4" tint="-0.24994659260841701"/>
      </left>
      <right style="thin">
        <color auto="1"/>
      </right>
      <top style="thin">
        <color auto="1"/>
      </top>
      <bottom style="thin">
        <color auto="1"/>
      </bottom>
      <diagonal/>
    </border>
    <border>
      <left style="thin">
        <color auto="1"/>
      </left>
      <right style="medium">
        <color theme="4" tint="-0.24994659260841701"/>
      </right>
      <top style="thin">
        <color auto="1"/>
      </top>
      <bottom style="thin">
        <color auto="1"/>
      </bottom>
      <diagonal/>
    </border>
    <border>
      <left style="medium">
        <color theme="4" tint="-0.24994659260841701"/>
      </left>
      <right style="thin">
        <color auto="1"/>
      </right>
      <top style="thin">
        <color auto="1"/>
      </top>
      <bottom style="medium">
        <color theme="4" tint="-0.24994659260841701"/>
      </bottom>
      <diagonal/>
    </border>
    <border>
      <left style="thin">
        <color auto="1"/>
      </left>
      <right style="thin">
        <color auto="1"/>
      </right>
      <top style="thin">
        <color auto="1"/>
      </top>
      <bottom style="medium">
        <color theme="4" tint="-0.24994659260841701"/>
      </bottom>
      <diagonal/>
    </border>
    <border>
      <left style="thin">
        <color auto="1"/>
      </left>
      <right style="medium">
        <color theme="4" tint="-0.24994659260841701"/>
      </right>
      <top style="thin">
        <color auto="1"/>
      </top>
      <bottom style="medium">
        <color theme="4" tint="-0.24994659260841701"/>
      </bottom>
      <diagonal/>
    </border>
    <border>
      <left style="thin">
        <color theme="4" tint="-0.24994659260841701"/>
      </left>
      <right style="medium">
        <color theme="4" tint="-0.24994659260841701"/>
      </right>
      <top style="thin">
        <color theme="4" tint="-0.24994659260841701"/>
      </top>
      <bottom/>
      <diagonal/>
    </border>
    <border>
      <left style="thin">
        <color theme="4" tint="-0.24994659260841701"/>
      </left>
      <right style="medium">
        <color theme="4" tint="-0.24994659260841701"/>
      </right>
      <top/>
      <bottom style="thin">
        <color theme="4" tint="-0.24994659260841701"/>
      </bottom>
      <diagonal/>
    </border>
    <border>
      <left style="thin">
        <color theme="4" tint="-0.24994659260841701"/>
      </left>
      <right style="medium">
        <color theme="4" tint="-0.24994659260841701"/>
      </right>
      <top/>
      <bottom style="medium">
        <color theme="4" tint="-0.24994659260841701"/>
      </bottom>
      <diagonal/>
    </border>
    <border>
      <left style="thin">
        <color theme="4" tint="-0.24994659260841701"/>
      </left>
      <right/>
      <top style="medium">
        <color theme="4" tint="-0.24994659260841701"/>
      </top>
      <bottom/>
      <diagonal/>
    </border>
    <border>
      <left style="hair">
        <color auto="1"/>
      </left>
      <right style="hair">
        <color auto="1"/>
      </right>
      <top style="hair">
        <color auto="1"/>
      </top>
      <bottom style="hair">
        <color auto="1"/>
      </bottom>
      <diagonal/>
    </border>
  </borders>
  <cellStyleXfs count="26">
    <xf numFmtId="0" fontId="0" fillId="0" borderId="0"/>
    <xf numFmtId="0" fontId="2" fillId="0" borderId="0" applyNumberFormat="0" applyFill="0" applyBorder="0" applyAlignment="0" applyProtection="0"/>
    <xf numFmtId="0" fontId="3"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cellStyleXfs>
  <cellXfs count="702">
    <xf numFmtId="0" fontId="0" fillId="0" borderId="0" xfId="0"/>
    <xf numFmtId="0" fontId="3" fillId="0" borderId="0" xfId="2"/>
    <xf numFmtId="0" fontId="4" fillId="0" borderId="0" xfId="2" applyFont="1"/>
    <xf numFmtId="0" fontId="5" fillId="4" borderId="0" xfId="0" applyFont="1" applyFill="1" applyProtection="1"/>
    <xf numFmtId="0" fontId="6" fillId="0" borderId="0" xfId="0" applyFont="1" applyProtection="1"/>
    <xf numFmtId="164" fontId="5" fillId="0" borderId="0" xfId="0" applyNumberFormat="1" applyFont="1" applyProtection="1"/>
    <xf numFmtId="0" fontId="0" fillId="0" borderId="0" xfId="0" applyFont="1" applyProtection="1"/>
    <xf numFmtId="0" fontId="3" fillId="0" borderId="0" xfId="2" applyFill="1"/>
    <xf numFmtId="0" fontId="4" fillId="0" borderId="0" xfId="2" applyFont="1"/>
    <xf numFmtId="0" fontId="5" fillId="0" borderId="0" xfId="0" applyFont="1" applyProtection="1"/>
    <xf numFmtId="0" fontId="3" fillId="0" borderId="0" xfId="2" quotePrefix="1" applyAlignment="1">
      <alignment horizontal="left"/>
    </xf>
    <xf numFmtId="0" fontId="3" fillId="0" borderId="0" xfId="2"/>
    <xf numFmtId="0" fontId="5" fillId="0" borderId="0" xfId="0" applyFont="1" applyBorder="1" applyProtection="1"/>
    <xf numFmtId="0" fontId="5" fillId="0" borderId="13" xfId="0" applyFont="1" applyBorder="1" applyProtection="1"/>
    <xf numFmtId="0" fontId="5" fillId="0" borderId="20" xfId="0" applyFont="1" applyBorder="1" applyProtection="1"/>
    <xf numFmtId="0" fontId="8" fillId="0" borderId="0" xfId="0" applyFont="1" applyProtection="1"/>
    <xf numFmtId="0" fontId="9" fillId="0" borderId="0" xfId="0" applyFont="1" applyProtection="1"/>
    <xf numFmtId="0" fontId="8" fillId="4" borderId="0" xfId="0" applyFont="1" applyFill="1" applyBorder="1" applyAlignment="1" applyProtection="1">
      <alignment horizontal="center" vertical="center"/>
    </xf>
    <xf numFmtId="0" fontId="8" fillId="4" borderId="0" xfId="0" applyFont="1" applyFill="1" applyProtection="1"/>
    <xf numFmtId="0" fontId="8" fillId="0" borderId="0" xfId="0" applyFont="1" applyBorder="1" applyProtection="1"/>
    <xf numFmtId="0" fontId="8" fillId="0" borderId="22" xfId="0" applyFont="1" applyBorder="1" applyProtection="1"/>
    <xf numFmtId="0" fontId="8" fillId="0" borderId="13" xfId="0" applyFont="1" applyBorder="1" applyProtection="1"/>
    <xf numFmtId="0" fontId="8" fillId="0" borderId="18" xfId="0" applyFont="1" applyBorder="1" applyProtection="1"/>
    <xf numFmtId="0" fontId="8" fillId="0" borderId="19" xfId="0" applyFont="1" applyBorder="1" applyProtection="1"/>
    <xf numFmtId="0" fontId="8" fillId="4" borderId="0" xfId="0" applyFont="1" applyFill="1" applyBorder="1" applyProtection="1"/>
    <xf numFmtId="0" fontId="10" fillId="0" borderId="0" xfId="1" quotePrefix="1" applyFont="1" applyProtection="1"/>
    <xf numFmtId="0" fontId="0" fillId="0" borderId="0" xfId="0" applyFont="1" applyAlignment="1" applyProtection="1">
      <alignment vertical="center"/>
    </xf>
    <xf numFmtId="0" fontId="0" fillId="0" borderId="0" xfId="0" applyFont="1" applyFill="1" applyAlignment="1" applyProtection="1">
      <alignment vertical="center"/>
    </xf>
    <xf numFmtId="0" fontId="5" fillId="0" borderId="0" xfId="0" applyFont="1" applyAlignment="1" applyProtection="1">
      <alignment vertical="center"/>
    </xf>
    <xf numFmtId="0" fontId="2" fillId="8" borderId="3" xfId="1" applyFont="1" applyFill="1" applyBorder="1" applyAlignment="1" applyProtection="1">
      <alignment horizontal="center" vertical="center"/>
    </xf>
    <xf numFmtId="0" fontId="2" fillId="8" borderId="2" xfId="1" applyFont="1" applyFill="1" applyBorder="1" applyAlignment="1" applyProtection="1">
      <alignment horizontal="center" vertical="center"/>
    </xf>
    <xf numFmtId="0" fontId="2" fillId="8" borderId="11" xfId="1" applyFont="1" applyFill="1" applyBorder="1" applyAlignment="1" applyProtection="1">
      <alignment horizontal="center" vertical="center"/>
    </xf>
    <xf numFmtId="0" fontId="2" fillId="8" borderId="4" xfId="1" applyFont="1" applyFill="1" applyBorder="1" applyAlignment="1" applyProtection="1">
      <alignment horizontal="center" vertical="center"/>
    </xf>
    <xf numFmtId="0" fontId="12" fillId="8" borderId="11" xfId="1" applyFont="1" applyFill="1" applyBorder="1" applyAlignment="1" applyProtection="1">
      <alignment horizontal="center" vertical="center"/>
    </xf>
    <xf numFmtId="0" fontId="8" fillId="2" borderId="18" xfId="0" applyFont="1" applyFill="1" applyBorder="1" applyAlignment="1" applyProtection="1">
      <alignment horizontal="center" vertical="center"/>
    </xf>
    <xf numFmtId="0" fontId="8" fillId="4" borderId="19" xfId="0" applyFont="1" applyFill="1" applyBorder="1" applyAlignment="1" applyProtection="1">
      <alignment horizontal="left" vertical="center" wrapText="1"/>
    </xf>
    <xf numFmtId="0" fontId="8" fillId="4" borderId="19" xfId="0" applyFont="1" applyFill="1" applyBorder="1" applyAlignment="1" applyProtection="1">
      <alignment vertical="center" wrapText="1"/>
    </xf>
    <xf numFmtId="0" fontId="8" fillId="3" borderId="19" xfId="0" applyFont="1" applyFill="1" applyBorder="1" applyAlignment="1" applyProtection="1">
      <alignment vertical="center" wrapText="1"/>
    </xf>
    <xf numFmtId="0" fontId="9" fillId="4" borderId="19" xfId="0" applyFont="1" applyFill="1" applyBorder="1" applyAlignment="1" applyProtection="1">
      <alignment vertical="center" wrapText="1"/>
    </xf>
    <xf numFmtId="0" fontId="8" fillId="4" borderId="20" xfId="0" applyFont="1" applyFill="1" applyBorder="1" applyAlignment="1" applyProtection="1">
      <alignment vertical="center" wrapText="1"/>
    </xf>
    <xf numFmtId="0" fontId="7" fillId="6" borderId="2" xfId="0" applyFont="1" applyFill="1" applyBorder="1" applyAlignment="1" applyProtection="1">
      <alignment horizontal="center" vertical="center"/>
    </xf>
    <xf numFmtId="0" fontId="8" fillId="0" borderId="0" xfId="0" applyFont="1" applyAlignment="1" applyProtection="1">
      <alignment wrapText="1"/>
    </xf>
    <xf numFmtId="0" fontId="12" fillId="8" borderId="11" xfId="1" applyFont="1" applyFill="1" applyBorder="1" applyAlignment="1" applyProtection="1">
      <alignment horizontal="center" vertical="center" wrapText="1"/>
    </xf>
    <xf numFmtId="0" fontId="1" fillId="8" borderId="11" xfId="0" applyFont="1" applyFill="1" applyBorder="1" applyAlignment="1" applyProtection="1">
      <alignment horizontal="center" vertical="center" wrapText="1"/>
    </xf>
    <xf numFmtId="0" fontId="11" fillId="8" borderId="11" xfId="0" applyFont="1" applyFill="1" applyBorder="1" applyAlignment="1" applyProtection="1">
      <alignment horizontal="center" vertical="center" wrapText="1"/>
    </xf>
    <xf numFmtId="0" fontId="2" fillId="8" borderId="11" xfId="1" applyFont="1" applyFill="1" applyBorder="1" applyAlignment="1" applyProtection="1">
      <alignment horizontal="center" vertical="center" wrapText="1"/>
    </xf>
    <xf numFmtId="0" fontId="0" fillId="4" borderId="0" xfId="0" applyFont="1" applyFill="1" applyBorder="1" applyAlignment="1" applyProtection="1">
      <alignment horizontal="center" vertical="center"/>
    </xf>
    <xf numFmtId="0" fontId="0" fillId="4" borderId="0" xfId="0" applyFont="1" applyFill="1" applyBorder="1" applyProtection="1"/>
    <xf numFmtId="0" fontId="0" fillId="4" borderId="0" xfId="0" applyFont="1" applyFill="1" applyProtection="1"/>
    <xf numFmtId="0" fontId="0" fillId="0" borderId="22" xfId="0" applyFont="1" applyBorder="1" applyProtection="1"/>
    <xf numFmtId="0" fontId="0" fillId="0" borderId="13" xfId="0" applyFont="1" applyBorder="1" applyProtection="1"/>
    <xf numFmtId="0" fontId="0" fillId="0" borderId="17" xfId="0" applyFont="1" applyBorder="1" applyProtection="1"/>
    <xf numFmtId="0" fontId="0" fillId="0" borderId="0" xfId="0" applyFont="1" applyBorder="1" applyProtection="1"/>
    <xf numFmtId="0" fontId="0" fillId="4" borderId="19" xfId="0" applyFont="1" applyFill="1" applyBorder="1" applyAlignment="1" applyProtection="1">
      <alignment vertical="center" wrapText="1"/>
    </xf>
    <xf numFmtId="0" fontId="0" fillId="4" borderId="19" xfId="0" applyFont="1" applyFill="1" applyBorder="1" applyAlignment="1" applyProtection="1">
      <alignment vertical="center"/>
    </xf>
    <xf numFmtId="0" fontId="0" fillId="3" borderId="19" xfId="0" applyFont="1" applyFill="1" applyBorder="1" applyAlignment="1" applyProtection="1">
      <alignment vertical="center"/>
    </xf>
    <xf numFmtId="0" fontId="0" fillId="4" borderId="30" xfId="0" applyFont="1" applyFill="1" applyBorder="1" applyAlignment="1" applyProtection="1">
      <alignment vertical="center"/>
    </xf>
    <xf numFmtId="0" fontId="0" fillId="4" borderId="8" xfId="0" applyFont="1" applyFill="1" applyBorder="1" applyAlignment="1" applyProtection="1">
      <alignment vertical="center"/>
    </xf>
    <xf numFmtId="0" fontId="0" fillId="4" borderId="9" xfId="0" applyFont="1" applyFill="1" applyBorder="1" applyAlignment="1" applyProtection="1">
      <alignment vertical="center"/>
    </xf>
    <xf numFmtId="0" fontId="0" fillId="4" borderId="10" xfId="0" applyFont="1" applyFill="1" applyBorder="1" applyAlignment="1" applyProtection="1">
      <alignment vertical="center"/>
    </xf>
    <xf numFmtId="0" fontId="0" fillId="0" borderId="19" xfId="0" applyFont="1" applyBorder="1" applyAlignment="1" applyProtection="1">
      <alignment horizontal="center" vertical="center"/>
    </xf>
    <xf numFmtId="0" fontId="0" fillId="0" borderId="20" xfId="0" applyFont="1" applyBorder="1" applyProtection="1"/>
    <xf numFmtId="0" fontId="2" fillId="0" borderId="0" xfId="1" applyFont="1" applyProtection="1"/>
    <xf numFmtId="17" fontId="0" fillId="0" borderId="0" xfId="0" applyNumberFormat="1" applyFont="1" applyProtection="1"/>
    <xf numFmtId="0" fontId="11" fillId="6" borderId="22" xfId="0" applyFont="1" applyFill="1" applyBorder="1" applyAlignment="1" applyProtection="1">
      <alignment horizontal="center" vertical="center"/>
    </xf>
    <xf numFmtId="0" fontId="0" fillId="0" borderId="18" xfId="0" applyFont="1" applyBorder="1" applyProtection="1"/>
    <xf numFmtId="0" fontId="0" fillId="0" borderId="19" xfId="0" applyFont="1" applyBorder="1" applyProtection="1"/>
    <xf numFmtId="0" fontId="2" fillId="0" borderId="0" xfId="1" quotePrefix="1" applyFont="1" applyProtection="1"/>
    <xf numFmtId="0" fontId="0" fillId="0" borderId="0" xfId="0" applyFont="1" applyFill="1" applyProtection="1"/>
    <xf numFmtId="17" fontId="2" fillId="0" borderId="0" xfId="1" quotePrefix="1" applyNumberFormat="1" applyFont="1" applyFill="1" applyBorder="1" applyAlignment="1" applyProtection="1">
      <alignment horizontal="center" vertical="center"/>
    </xf>
    <xf numFmtId="17" fontId="2" fillId="4" borderId="0" xfId="1" quotePrefix="1" applyNumberFormat="1" applyFont="1" applyFill="1" applyBorder="1" applyAlignment="1" applyProtection="1">
      <alignment horizontal="center" vertical="center"/>
    </xf>
    <xf numFmtId="0" fontId="11" fillId="6" borderId="4" xfId="0" applyFont="1" applyFill="1" applyBorder="1" applyAlignment="1" applyProtection="1">
      <alignment horizontal="center" vertical="center"/>
    </xf>
    <xf numFmtId="0" fontId="11" fillId="6" borderId="0" xfId="0" applyFont="1" applyFill="1" applyBorder="1" applyAlignment="1" applyProtection="1">
      <alignment horizontal="center" vertical="center"/>
    </xf>
    <xf numFmtId="0" fontId="11" fillId="6" borderId="17"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0" xfId="0" applyFont="1" applyFill="1" applyAlignment="1" applyProtection="1">
      <alignment horizontal="center" wrapText="1"/>
    </xf>
    <xf numFmtId="0" fontId="11" fillId="6" borderId="4" xfId="0" applyFont="1" applyFill="1" applyBorder="1" applyAlignment="1" applyProtection="1">
      <alignment horizontal="center" vertical="center" wrapText="1"/>
    </xf>
    <xf numFmtId="15" fontId="0" fillId="4" borderId="15" xfId="0" applyNumberFormat="1" applyFont="1" applyFill="1" applyBorder="1" applyAlignment="1" applyProtection="1">
      <alignment horizontal="center" vertical="center"/>
      <protection locked="0"/>
    </xf>
    <xf numFmtId="15" fontId="0" fillId="0" borderId="0" xfId="0" applyNumberFormat="1" applyFont="1" applyFill="1" applyBorder="1" applyAlignment="1" applyProtection="1">
      <alignment horizontal="center" vertical="center"/>
    </xf>
    <xf numFmtId="15" fontId="0" fillId="4" borderId="0" xfId="0" applyNumberFormat="1" applyFont="1" applyFill="1" applyBorder="1" applyAlignment="1" applyProtection="1">
      <alignment horizontal="center" vertical="center"/>
    </xf>
    <xf numFmtId="17" fontId="0" fillId="4" borderId="0" xfId="0" applyNumberFormat="1" applyFont="1" applyFill="1" applyBorder="1" applyAlignment="1" applyProtection="1">
      <alignment horizontal="center" vertical="center"/>
    </xf>
    <xf numFmtId="0" fontId="11" fillId="8" borderId="12" xfId="0" applyFont="1" applyFill="1" applyBorder="1" applyAlignment="1" applyProtection="1">
      <alignment horizontal="center" vertical="center"/>
    </xf>
    <xf numFmtId="0" fontId="11" fillId="8" borderId="22" xfId="0" applyFont="1" applyFill="1" applyBorder="1" applyAlignment="1" applyProtection="1">
      <alignment horizontal="center" vertical="center"/>
    </xf>
    <xf numFmtId="0" fontId="11" fillId="8" borderId="18" xfId="0" applyFont="1" applyFill="1" applyBorder="1" applyAlignment="1" applyProtection="1">
      <alignment horizontal="center" vertical="center"/>
    </xf>
    <xf numFmtId="0" fontId="11" fillId="8" borderId="19" xfId="0" applyFont="1" applyFill="1" applyBorder="1" applyAlignment="1" applyProtection="1">
      <alignment horizontal="center" vertical="center"/>
    </xf>
    <xf numFmtId="17" fontId="2" fillId="4" borderId="12" xfId="1" quotePrefix="1" applyNumberFormat="1" applyFont="1" applyFill="1" applyBorder="1" applyAlignment="1" applyProtection="1">
      <alignment horizontal="center" vertical="center"/>
    </xf>
    <xf numFmtId="17" fontId="2" fillId="4" borderId="22" xfId="1" quotePrefix="1" applyNumberFormat="1" applyFont="1" applyFill="1" applyBorder="1" applyAlignment="1" applyProtection="1">
      <alignment horizontal="center" vertical="center"/>
    </xf>
    <xf numFmtId="17" fontId="2" fillId="4" borderId="13" xfId="1" quotePrefix="1" applyNumberFormat="1" applyFont="1" applyFill="1" applyBorder="1" applyAlignment="1" applyProtection="1">
      <alignment horizontal="center" vertical="center"/>
    </xf>
    <xf numFmtId="17" fontId="2" fillId="4" borderId="17" xfId="1" quotePrefix="1" applyNumberFormat="1" applyFont="1" applyFill="1" applyBorder="1" applyAlignment="1" applyProtection="1">
      <alignment horizontal="center" vertical="center"/>
    </xf>
    <xf numFmtId="17" fontId="2" fillId="4" borderId="18" xfId="1" quotePrefix="1" applyNumberFormat="1" applyFont="1" applyFill="1" applyBorder="1" applyAlignment="1" applyProtection="1">
      <alignment horizontal="center" vertical="center"/>
    </xf>
    <xf numFmtId="17" fontId="2" fillId="4" borderId="19" xfId="1" quotePrefix="1" applyNumberFormat="1" applyFont="1" applyFill="1" applyBorder="1" applyAlignment="1" applyProtection="1">
      <alignment horizontal="center" vertical="center"/>
    </xf>
    <xf numFmtId="17" fontId="2" fillId="4" borderId="20" xfId="1" quotePrefix="1" applyNumberFormat="1" applyFont="1" applyFill="1" applyBorder="1" applyAlignment="1" applyProtection="1">
      <alignment horizontal="center" vertical="center"/>
    </xf>
    <xf numFmtId="0" fontId="11" fillId="4" borderId="0" xfId="0" applyFont="1" applyFill="1" applyBorder="1" applyAlignment="1" applyProtection="1">
      <alignment vertical="center"/>
    </xf>
    <xf numFmtId="17" fontId="13" fillId="4" borderId="0" xfId="0" applyNumberFormat="1" applyFont="1" applyFill="1" applyBorder="1" applyAlignment="1" applyProtection="1">
      <alignment vertical="center"/>
    </xf>
    <xf numFmtId="15" fontId="0" fillId="4" borderId="1" xfId="0" applyNumberFormat="1" applyFont="1" applyFill="1" applyBorder="1" applyAlignment="1" applyProtection="1">
      <alignment horizontal="center" vertical="center"/>
    </xf>
    <xf numFmtId="0" fontId="11" fillId="0" borderId="0" xfId="0" applyFont="1" applyFill="1" applyBorder="1" applyAlignment="1" applyProtection="1">
      <alignment vertical="center"/>
    </xf>
    <xf numFmtId="17" fontId="13" fillId="0" borderId="17" xfId="0" applyNumberFormat="1" applyFont="1" applyFill="1" applyBorder="1" applyAlignment="1" applyProtection="1">
      <alignment horizontal="center" vertical="center"/>
    </xf>
    <xf numFmtId="17" fontId="13" fillId="0" borderId="0" xfId="0" applyNumberFormat="1" applyFont="1" applyFill="1" applyBorder="1" applyAlignment="1" applyProtection="1">
      <alignment vertical="center"/>
    </xf>
    <xf numFmtId="0" fontId="0" fillId="4" borderId="18" xfId="0" applyFont="1" applyFill="1" applyBorder="1" applyAlignment="1" applyProtection="1"/>
    <xf numFmtId="0" fontId="0" fillId="4" borderId="19" xfId="0" applyFont="1" applyFill="1" applyBorder="1" applyAlignment="1" applyProtection="1"/>
    <xf numFmtId="0" fontId="0" fillId="4" borderId="20" xfId="0" applyFont="1" applyFill="1" applyBorder="1" applyAlignment="1" applyProtection="1"/>
    <xf numFmtId="0" fontId="0" fillId="0" borderId="0" xfId="0" applyFont="1" applyFill="1" applyAlignment="1" applyProtection="1">
      <alignment horizontal="center" vertical="center" wrapText="1"/>
    </xf>
    <xf numFmtId="0" fontId="0" fillId="4" borderId="0" xfId="0" applyFont="1" applyFill="1" applyBorder="1" applyAlignment="1" applyProtection="1"/>
    <xf numFmtId="0" fontId="11" fillId="4" borderId="0" xfId="0" applyFont="1" applyFill="1" applyAlignment="1" applyProtection="1"/>
    <xf numFmtId="0" fontId="0" fillId="0" borderId="0" xfId="0" applyFont="1" applyFill="1" applyBorder="1" applyProtection="1"/>
    <xf numFmtId="0" fontId="0" fillId="4" borderId="1" xfId="0" applyFont="1" applyFill="1" applyBorder="1" applyAlignment="1" applyProtection="1">
      <alignment horizontal="center" vertical="center"/>
    </xf>
    <xf numFmtId="0" fontId="0" fillId="4" borderId="2" xfId="0" applyFont="1" applyFill="1" applyBorder="1" applyProtection="1"/>
    <xf numFmtId="0" fontId="0" fillId="0" borderId="2" xfId="0" applyFont="1" applyFill="1" applyBorder="1" applyProtection="1"/>
    <xf numFmtId="0" fontId="0" fillId="0" borderId="2" xfId="0" applyFont="1" applyBorder="1" applyProtection="1"/>
    <xf numFmtId="0" fontId="0" fillId="0" borderId="3" xfId="0" applyFont="1" applyBorder="1" applyProtection="1"/>
    <xf numFmtId="0" fontId="11" fillId="4" borderId="22" xfId="0" applyFont="1" applyFill="1" applyBorder="1" applyAlignment="1" applyProtection="1">
      <alignment vertical="center"/>
    </xf>
    <xf numFmtId="0" fontId="11" fillId="0" borderId="22" xfId="0" applyFont="1" applyFill="1" applyBorder="1" applyAlignment="1" applyProtection="1">
      <alignment vertical="center"/>
    </xf>
    <xf numFmtId="0" fontId="0" fillId="0" borderId="22" xfId="0" applyFont="1" applyFill="1" applyBorder="1" applyProtection="1"/>
    <xf numFmtId="0" fontId="0" fillId="0" borderId="28" xfId="0" applyFont="1" applyBorder="1" applyProtection="1"/>
    <xf numFmtId="0" fontId="0" fillId="0" borderId="29" xfId="0" applyFont="1" applyBorder="1" applyProtection="1"/>
    <xf numFmtId="0" fontId="0" fillId="0" borderId="19" xfId="0" applyFont="1" applyFill="1" applyBorder="1" applyProtection="1"/>
    <xf numFmtId="0" fontId="0" fillId="4" borderId="18" xfId="0" applyFont="1" applyFill="1" applyBorder="1" applyAlignment="1" applyProtection="1">
      <alignment horizontal="left" wrapText="1"/>
    </xf>
    <xf numFmtId="0" fontId="0" fillId="4" borderId="19" xfId="0" applyFont="1" applyFill="1" applyBorder="1" applyAlignment="1" applyProtection="1">
      <alignment horizontal="left" wrapText="1"/>
    </xf>
    <xf numFmtId="0" fontId="0" fillId="4" borderId="19" xfId="0" applyFont="1" applyFill="1" applyBorder="1" applyAlignment="1" applyProtection="1">
      <alignment wrapText="1"/>
    </xf>
    <xf numFmtId="0" fontId="0" fillId="2" borderId="0" xfId="0" applyFont="1" applyFill="1" applyProtection="1"/>
    <xf numFmtId="0" fontId="13" fillId="6" borderId="2"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5" fillId="0" borderId="0" xfId="0" quotePrefix="1" applyFont="1" applyAlignment="1" applyProtection="1">
      <alignment horizontal="left"/>
    </xf>
    <xf numFmtId="0" fontId="0" fillId="0" borderId="19" xfId="0" applyFont="1" applyBorder="1" applyAlignment="1" applyProtection="1">
      <alignment horizontal="center"/>
    </xf>
    <xf numFmtId="0" fontId="0" fillId="0" borderId="0" xfId="0" applyFont="1" applyAlignment="1" applyProtection="1">
      <alignment horizontal="center"/>
    </xf>
    <xf numFmtId="0" fontId="6" fillId="4" borderId="19" xfId="0" applyFont="1" applyFill="1" applyBorder="1" applyProtection="1"/>
    <xf numFmtId="0" fontId="18" fillId="0" borderId="0" xfId="0" applyFont="1" applyProtection="1"/>
    <xf numFmtId="0" fontId="13" fillId="0" borderId="17"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22"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5" fillId="0" borderId="17" xfId="0" applyFont="1" applyFill="1" applyBorder="1" applyAlignment="1" applyProtection="1">
      <alignment horizontal="left" vertical="center" wrapText="1"/>
    </xf>
    <xf numFmtId="0" fontId="19" fillId="4" borderId="17" xfId="0" applyFont="1" applyFill="1" applyBorder="1" applyAlignment="1" applyProtection="1">
      <alignment vertical="center" wrapText="1"/>
    </xf>
    <xf numFmtId="0" fontId="17" fillId="0" borderId="17" xfId="0" applyFont="1" applyBorder="1" applyProtection="1"/>
    <xf numFmtId="0" fontId="6" fillId="0" borderId="19" xfId="0" applyFont="1" applyBorder="1" applyProtection="1"/>
    <xf numFmtId="0" fontId="0" fillId="0" borderId="0" xfId="0" applyFont="1" applyProtection="1">
      <protection locked="0"/>
    </xf>
    <xf numFmtId="0" fontId="0" fillId="0" borderId="0" xfId="0" applyFont="1" applyBorder="1" applyProtection="1">
      <protection locked="0"/>
    </xf>
    <xf numFmtId="0" fontId="5" fillId="0" borderId="0" xfId="0" applyFont="1" applyProtection="1">
      <protection locked="0"/>
    </xf>
    <xf numFmtId="0" fontId="8" fillId="4" borderId="0" xfId="0" applyFont="1" applyFill="1" applyAlignment="1" applyProtection="1">
      <alignment vertical="center" wrapText="1"/>
      <protection locked="0"/>
    </xf>
    <xf numFmtId="0" fontId="8" fillId="0" borderId="0" xfId="0" applyFont="1" applyProtection="1">
      <protection locked="0"/>
    </xf>
    <xf numFmtId="15" fontId="6" fillId="0" borderId="0" xfId="0" applyNumberFormat="1" applyFont="1" applyFill="1" applyBorder="1" applyAlignment="1" applyProtection="1">
      <alignment horizontal="center" vertical="center" wrapText="1"/>
    </xf>
    <xf numFmtId="17" fontId="11" fillId="0" borderId="0" xfId="0" applyNumberFormat="1" applyFont="1" applyFill="1" applyBorder="1" applyAlignment="1" applyProtection="1">
      <alignment horizontal="center" vertical="center" wrapText="1"/>
    </xf>
    <xf numFmtId="17" fontId="13" fillId="4" borderId="0" xfId="0" applyNumberFormat="1" applyFont="1" applyFill="1" applyBorder="1" applyAlignment="1" applyProtection="1">
      <alignment horizontal="center" vertical="center" wrapText="1"/>
    </xf>
    <xf numFmtId="17" fontId="13" fillId="4" borderId="0" xfId="0" applyNumberFormat="1" applyFont="1" applyFill="1" applyBorder="1" applyAlignment="1" applyProtection="1">
      <alignment vertical="center" wrapText="1"/>
    </xf>
    <xf numFmtId="17" fontId="13" fillId="4" borderId="0" xfId="0" quotePrefix="1" applyNumberFormat="1" applyFont="1" applyFill="1" applyBorder="1" applyAlignment="1" applyProtection="1">
      <alignment vertical="center" wrapText="1"/>
    </xf>
    <xf numFmtId="0" fontId="5" fillId="4" borderId="0" xfId="0" applyFont="1" applyFill="1" applyBorder="1" applyAlignment="1" applyProtection="1">
      <alignment horizontal="left" vertical="center" wrapText="1"/>
    </xf>
    <xf numFmtId="0" fontId="5" fillId="4" borderId="0" xfId="0" applyFont="1" applyFill="1" applyBorder="1" applyAlignment="1" applyProtection="1">
      <alignment wrapText="1"/>
    </xf>
    <xf numFmtId="0" fontId="0" fillId="4" borderId="0" xfId="0"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xf>
    <xf numFmtId="0" fontId="0" fillId="0" borderId="0" xfId="0" quotePrefix="1" applyFont="1" applyFill="1" applyBorder="1" applyAlignment="1" applyProtection="1">
      <alignment horizontal="left" vertical="center" wrapText="1"/>
      <protection locked="0"/>
    </xf>
    <xf numFmtId="0" fontId="0" fillId="0" borderId="17" xfId="0" quotePrefix="1" applyFont="1" applyFill="1" applyBorder="1" applyAlignment="1" applyProtection="1">
      <alignment horizontal="left" vertical="center" wrapText="1"/>
      <protection locked="0"/>
    </xf>
    <xf numFmtId="0" fontId="11" fillId="6" borderId="7" xfId="0" quotePrefix="1"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5" fillId="0" borderId="0" xfId="0" quotePrefix="1" applyFont="1" applyFill="1" applyBorder="1" applyAlignment="1" applyProtection="1">
      <alignment horizontal="left" wrapText="1"/>
    </xf>
    <xf numFmtId="17" fontId="13"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horizontal="left" wrapText="1"/>
    </xf>
    <xf numFmtId="0" fontId="5" fillId="0" borderId="17" xfId="0" applyFont="1" applyFill="1" applyBorder="1" applyAlignment="1" applyProtection="1">
      <alignment horizontal="left" wrapText="1"/>
    </xf>
    <xf numFmtId="17" fontId="11" fillId="6" borderId="67" xfId="0" applyNumberFormat="1" applyFont="1" applyFill="1" applyBorder="1" applyAlignment="1" applyProtection="1">
      <alignment horizontal="center" vertical="center" wrapText="1"/>
    </xf>
    <xf numFmtId="0" fontId="2" fillId="8" borderId="3" xfId="1" applyFill="1" applyBorder="1" applyAlignment="1" applyProtection="1">
      <alignment horizontal="center" vertical="center"/>
    </xf>
    <xf numFmtId="0" fontId="16" fillId="0" borderId="22" xfId="0" quotePrefix="1" applyFont="1" applyFill="1" applyBorder="1" applyAlignment="1" applyProtection="1">
      <alignment horizontal="center" vertical="center" wrapText="1"/>
    </xf>
    <xf numFmtId="0" fontId="17" fillId="0" borderId="0" xfId="0" applyFont="1" applyFill="1" applyBorder="1" applyAlignment="1" applyProtection="1">
      <alignment horizontal="left" vertical="center" wrapText="1"/>
    </xf>
    <xf numFmtId="0" fontId="11" fillId="6" borderId="22" xfId="0" applyFont="1" applyFill="1" applyBorder="1" applyAlignment="1" applyProtection="1">
      <alignment horizontal="center" vertical="center"/>
    </xf>
    <xf numFmtId="0" fontId="7" fillId="6" borderId="22" xfId="0" applyFont="1" applyFill="1" applyBorder="1" applyAlignment="1" applyProtection="1">
      <alignment horizontal="center" vertical="center"/>
    </xf>
    <xf numFmtId="0" fontId="13" fillId="0" borderId="0" xfId="0" quotePrefix="1" applyFont="1" applyFill="1" applyBorder="1" applyAlignment="1" applyProtection="1">
      <alignment horizontal="center" vertical="center" wrapText="1"/>
    </xf>
    <xf numFmtId="0" fontId="8" fillId="0" borderId="17" xfId="0" applyFont="1" applyBorder="1" applyProtection="1">
      <protection locked="0"/>
    </xf>
    <xf numFmtId="0" fontId="8" fillId="0" borderId="19" xfId="0" applyFont="1" applyBorder="1" applyProtection="1">
      <protection locked="0"/>
    </xf>
    <xf numFmtId="0" fontId="8" fillId="0" borderId="20" xfId="0" applyFont="1" applyBorder="1" applyProtection="1">
      <protection locked="0"/>
    </xf>
    <xf numFmtId="0" fontId="11" fillId="4" borderId="22" xfId="0" applyFont="1" applyFill="1" applyBorder="1" applyAlignment="1" applyProtection="1">
      <alignment horizontal="center" vertical="center"/>
    </xf>
    <xf numFmtId="0" fontId="11" fillId="4" borderId="13" xfId="0" applyFont="1" applyFill="1" applyBorder="1" applyAlignment="1" applyProtection="1">
      <alignment horizontal="center" vertical="center"/>
    </xf>
    <xf numFmtId="0" fontId="11" fillId="4" borderId="17" xfId="0" applyFont="1" applyFill="1" applyBorder="1" applyAlignment="1" applyProtection="1">
      <alignment horizontal="center" vertical="center" wrapText="1"/>
      <protection locked="0"/>
    </xf>
    <xf numFmtId="165" fontId="0" fillId="4" borderId="17" xfId="0" applyNumberFormat="1" applyFont="1" applyFill="1" applyBorder="1" applyAlignment="1" applyProtection="1">
      <alignment horizontal="center" vertical="center" wrapText="1"/>
      <protection locked="0"/>
    </xf>
    <xf numFmtId="0" fontId="0" fillId="0" borderId="19" xfId="0" applyFont="1" applyBorder="1" applyProtection="1">
      <protection locked="0"/>
    </xf>
    <xf numFmtId="0" fontId="0" fillId="0" borderId="20" xfId="0" applyFont="1" applyBorder="1" applyProtection="1">
      <protection locked="0"/>
    </xf>
    <xf numFmtId="0" fontId="15" fillId="5" borderId="0"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5" fillId="5" borderId="0" xfId="0" applyFont="1" applyFill="1" applyBorder="1" applyAlignment="1" applyProtection="1">
      <alignment horizontal="center" vertical="center"/>
    </xf>
    <xf numFmtId="0" fontId="0" fillId="0" borderId="22" xfId="0" applyFont="1" applyBorder="1" applyProtection="1">
      <protection locked="0"/>
    </xf>
    <xf numFmtId="0" fontId="0" fillId="0" borderId="13" xfId="0" applyFont="1" applyBorder="1" applyProtection="1">
      <protection locked="0"/>
    </xf>
    <xf numFmtId="0" fontId="0" fillId="0" borderId="17" xfId="0" applyFont="1" applyBorder="1" applyProtection="1">
      <protection locked="0"/>
    </xf>
    <xf numFmtId="17" fontId="11" fillId="6" borderId="7" xfId="0" applyNumberFormat="1" applyFont="1" applyFill="1" applyBorder="1" applyAlignment="1" applyProtection="1">
      <alignment horizontal="center" vertical="center" wrapText="1"/>
    </xf>
    <xf numFmtId="0" fontId="11" fillId="6" borderId="7" xfId="0" applyFont="1" applyFill="1" applyBorder="1" applyAlignment="1" applyProtection="1">
      <alignment horizontal="center" vertical="center" wrapText="1"/>
    </xf>
    <xf numFmtId="0" fontId="0" fillId="0" borderId="7" xfId="0" applyFont="1" applyBorder="1" applyProtection="1"/>
    <xf numFmtId="0" fontId="0" fillId="0" borderId="7" xfId="0" applyFont="1" applyBorder="1" applyAlignment="1" applyProtection="1">
      <alignment horizontal="center" vertical="center"/>
    </xf>
    <xf numFmtId="17" fontId="0" fillId="0" borderId="7" xfId="0" applyNumberFormat="1" applyFont="1" applyBorder="1" applyAlignment="1" applyProtection="1">
      <alignment horizontal="center" vertical="center"/>
    </xf>
    <xf numFmtId="0" fontId="11" fillId="6" borderId="2" xfId="0" applyFont="1" applyFill="1" applyBorder="1" applyAlignment="1" applyProtection="1">
      <alignment vertical="center"/>
    </xf>
    <xf numFmtId="0" fontId="6" fillId="0" borderId="0" xfId="0" applyFont="1" applyFill="1" applyBorder="1" applyProtection="1"/>
    <xf numFmtId="0" fontId="11" fillId="6" borderId="3" xfId="0" applyFont="1" applyFill="1" applyBorder="1" applyAlignment="1" applyProtection="1">
      <alignment vertical="center"/>
    </xf>
    <xf numFmtId="0" fontId="11" fillId="6" borderId="67" xfId="0" applyNumberFormat="1" applyFont="1" applyFill="1" applyBorder="1" applyAlignment="1" applyProtection="1">
      <alignment horizontal="center" vertical="center" wrapText="1"/>
    </xf>
    <xf numFmtId="0" fontId="0" fillId="0" borderId="0" xfId="0" applyFont="1" applyFill="1" applyBorder="1" applyAlignment="1" applyProtection="1">
      <alignment horizontal="center" wrapText="1"/>
    </xf>
    <xf numFmtId="0" fontId="5" fillId="0" borderId="0" xfId="0" applyFont="1" applyFill="1" applyBorder="1" applyProtection="1"/>
    <xf numFmtId="17" fontId="0" fillId="0" borderId="0" xfId="0" applyNumberFormat="1" applyFont="1" applyBorder="1" applyProtection="1"/>
    <xf numFmtId="0" fontId="0" fillId="0" borderId="1" xfId="0" applyFont="1" applyBorder="1" applyProtection="1"/>
    <xf numFmtId="17" fontId="0" fillId="0" borderId="17" xfId="0" applyNumberFormat="1" applyFont="1" applyBorder="1" applyProtection="1"/>
    <xf numFmtId="17" fontId="0" fillId="0" borderId="19" xfId="0" applyNumberFormat="1" applyFont="1" applyBorder="1" applyProtection="1"/>
    <xf numFmtId="0" fontId="11" fillId="4" borderId="19" xfId="0" applyFont="1" applyFill="1" applyBorder="1" applyAlignment="1" applyProtection="1">
      <alignment vertical="center"/>
    </xf>
    <xf numFmtId="0" fontId="0" fillId="0" borderId="13" xfId="0" applyFont="1" applyFill="1" applyBorder="1" applyProtection="1"/>
    <xf numFmtId="0" fontId="0" fillId="0" borderId="17" xfId="0" applyFont="1" applyFill="1" applyBorder="1" applyProtection="1"/>
    <xf numFmtId="0" fontId="0" fillId="0" borderId="20" xfId="0" applyFont="1" applyFill="1" applyBorder="1" applyProtection="1"/>
    <xf numFmtId="0" fontId="22" fillId="0" borderId="0" xfId="0" applyFont="1" applyProtection="1"/>
    <xf numFmtId="49" fontId="0" fillId="8" borderId="7" xfId="0" applyNumberFormat="1" applyFont="1" applyFill="1" applyBorder="1" applyAlignment="1" applyProtection="1">
      <alignment horizontal="center" vertical="center"/>
    </xf>
    <xf numFmtId="0" fontId="6" fillId="0" borderId="0" xfId="0" applyFont="1" applyBorder="1" applyProtection="1"/>
    <xf numFmtId="0" fontId="6" fillId="0" borderId="0" xfId="0" applyFont="1" applyBorder="1" applyAlignment="1" applyProtection="1">
      <alignment wrapText="1"/>
    </xf>
    <xf numFmtId="17" fontId="6" fillId="0" borderId="0" xfId="0" applyNumberFormat="1" applyFont="1" applyBorder="1" applyAlignment="1" applyProtection="1">
      <alignment vertical="center"/>
    </xf>
    <xf numFmtId="0" fontId="6" fillId="0" borderId="0" xfId="0" applyNumberFormat="1" applyFont="1" applyBorder="1" applyAlignment="1" applyProtection="1">
      <alignment vertical="center"/>
    </xf>
    <xf numFmtId="17" fontId="6" fillId="0" borderId="0" xfId="0" applyNumberFormat="1" applyFont="1" applyBorder="1" applyProtection="1"/>
    <xf numFmtId="0" fontId="14" fillId="0" borderId="0" xfId="0" applyFont="1" applyFill="1" applyBorder="1" applyAlignment="1" applyProtection="1">
      <alignment horizontal="center" vertical="center"/>
    </xf>
    <xf numFmtId="165" fontId="19" fillId="4" borderId="0" xfId="0" applyNumberFormat="1" applyFont="1" applyFill="1" applyBorder="1" applyAlignment="1" applyProtection="1">
      <alignment horizontal="center" vertical="center" wrapText="1"/>
    </xf>
    <xf numFmtId="0" fontId="16" fillId="6" borderId="2" xfId="0" applyFont="1" applyFill="1" applyBorder="1" applyAlignment="1" applyProtection="1">
      <alignment horizontal="center" vertical="center"/>
    </xf>
    <xf numFmtId="0" fontId="16" fillId="6" borderId="2" xfId="0" applyFont="1" applyFill="1" applyBorder="1" applyAlignment="1" applyProtection="1">
      <alignment horizontal="center" vertical="center" wrapText="1"/>
    </xf>
    <xf numFmtId="0" fontId="16" fillId="6" borderId="2" xfId="0" quotePrefix="1" applyFont="1" applyFill="1" applyBorder="1" applyAlignment="1" applyProtection="1">
      <alignment horizontal="center" vertical="center" wrapText="1"/>
    </xf>
    <xf numFmtId="0" fontId="17" fillId="0" borderId="2" xfId="0" applyFont="1" applyBorder="1" applyProtection="1"/>
    <xf numFmtId="0" fontId="17" fillId="0" borderId="22" xfId="0" applyFont="1" applyBorder="1" applyProtection="1">
      <protection locked="0"/>
    </xf>
    <xf numFmtId="14" fontId="0" fillId="0" borderId="0" xfId="0" applyNumberFormat="1" applyFont="1" applyProtection="1"/>
    <xf numFmtId="0" fontId="14" fillId="6" borderId="17" xfId="0" applyFont="1" applyFill="1" applyBorder="1" applyAlignment="1" applyProtection="1">
      <alignment horizontal="center" vertical="center"/>
    </xf>
    <xf numFmtId="0" fontId="6" fillId="0" borderId="22" xfId="0" quotePrefix="1"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15" fillId="5" borderId="0" xfId="0" applyFont="1" applyFill="1" applyBorder="1" applyAlignment="1" applyProtection="1">
      <alignment horizontal="center" vertical="center"/>
    </xf>
    <xf numFmtId="0" fontId="9" fillId="0" borderId="19" xfId="0" applyFont="1" applyBorder="1" applyProtection="1"/>
    <xf numFmtId="0" fontId="5" fillId="0" borderId="17" xfId="0" applyFont="1" applyBorder="1" applyProtection="1"/>
    <xf numFmtId="15" fontId="6" fillId="4" borderId="0" xfId="0" applyNumberFormat="1" applyFont="1" applyFill="1" applyBorder="1" applyAlignment="1" applyProtection="1">
      <alignment horizontal="center" vertical="center"/>
    </xf>
    <xf numFmtId="0" fontId="14" fillId="0" borderId="2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9" fontId="0" fillId="0" borderId="7" xfId="0" applyNumberFormat="1" applyFont="1" applyBorder="1" applyAlignment="1" applyProtection="1">
      <alignment horizontal="left" vertical="center" wrapText="1"/>
      <protection locked="0"/>
    </xf>
    <xf numFmtId="0" fontId="17" fillId="0" borderId="0" xfId="0" applyFont="1"/>
    <xf numFmtId="0" fontId="17" fillId="4" borderId="0" xfId="0" applyFont="1" applyFill="1" applyProtection="1"/>
    <xf numFmtId="0" fontId="17" fillId="4" borderId="0" xfId="0" applyFont="1" applyFill="1" applyAlignment="1" applyProtection="1">
      <alignment wrapText="1"/>
    </xf>
    <xf numFmtId="0" fontId="31" fillId="0" borderId="0" xfId="0" applyFont="1"/>
    <xf numFmtId="15" fontId="17" fillId="4" borderId="0" xfId="0" applyNumberFormat="1" applyFont="1" applyFill="1" applyAlignment="1" applyProtection="1">
      <alignment wrapText="1"/>
    </xf>
    <xf numFmtId="0" fontId="32" fillId="10" borderId="13" xfId="0" applyFont="1" applyFill="1" applyBorder="1" applyAlignment="1" applyProtection="1">
      <alignment horizontal="center" vertical="center" wrapText="1"/>
    </xf>
    <xf numFmtId="0" fontId="32" fillId="9" borderId="30" xfId="0" applyFont="1" applyFill="1" applyBorder="1" applyAlignment="1" applyProtection="1">
      <alignment vertical="center" wrapText="1"/>
    </xf>
    <xf numFmtId="0" fontId="32" fillId="9" borderId="8" xfId="0" applyFont="1" applyFill="1" applyBorder="1" applyAlignment="1" applyProtection="1">
      <alignment vertical="center" wrapText="1"/>
    </xf>
    <xf numFmtId="0" fontId="32" fillId="9" borderId="10" xfId="0" applyFont="1" applyFill="1" applyBorder="1" applyAlignment="1" applyProtection="1">
      <alignment vertical="center" wrapText="1"/>
    </xf>
    <xf numFmtId="0" fontId="32" fillId="9" borderId="63" xfId="0" applyFont="1" applyFill="1" applyBorder="1" applyAlignment="1" applyProtection="1">
      <alignment vertical="center" wrapText="1"/>
    </xf>
    <xf numFmtId="0" fontId="32" fillId="10" borderId="17" xfId="0" applyFont="1" applyFill="1" applyBorder="1" applyAlignment="1" applyProtection="1">
      <alignment vertical="center" wrapText="1"/>
    </xf>
    <xf numFmtId="1" fontId="29" fillId="8" borderId="50" xfId="0" applyNumberFormat="1" applyFont="1" applyFill="1" applyBorder="1" applyAlignment="1" applyProtection="1">
      <alignment horizontal="center" vertical="center" wrapText="1"/>
    </xf>
    <xf numFmtId="0" fontId="29" fillId="0" borderId="51" xfId="0" applyFont="1" applyBorder="1" applyAlignment="1" applyProtection="1">
      <alignment horizontal="left" vertical="center" wrapText="1"/>
    </xf>
    <xf numFmtId="0" fontId="29" fillId="0" borderId="50" xfId="0" applyFont="1" applyBorder="1" applyAlignment="1" applyProtection="1">
      <alignment horizontal="center" vertical="center" wrapText="1"/>
    </xf>
    <xf numFmtId="0" fontId="29" fillId="0" borderId="51" xfId="0" applyFont="1" applyBorder="1" applyAlignment="1" applyProtection="1">
      <alignment horizontal="center" vertical="center" wrapText="1"/>
    </xf>
    <xf numFmtId="0" fontId="29" fillId="0" borderId="52" xfId="0" applyFont="1" applyBorder="1" applyAlignment="1" applyProtection="1">
      <alignment horizontal="center" vertical="center" wrapText="1"/>
    </xf>
    <xf numFmtId="0" fontId="29" fillId="0" borderId="64" xfId="0" applyFont="1" applyBorder="1" applyAlignment="1" applyProtection="1">
      <alignment horizontal="center" vertical="center" wrapText="1"/>
    </xf>
    <xf numFmtId="15" fontId="29" fillId="0" borderId="52" xfId="0" applyNumberFormat="1" applyFont="1" applyBorder="1" applyAlignment="1" applyProtection="1">
      <alignment horizontal="center" vertical="center" wrapText="1"/>
    </xf>
    <xf numFmtId="15" fontId="29" fillId="0" borderId="64" xfId="0" applyNumberFormat="1" applyFont="1" applyBorder="1" applyAlignment="1" applyProtection="1">
      <alignment horizontal="center" vertical="center" wrapText="1"/>
    </xf>
    <xf numFmtId="0" fontId="29" fillId="0" borderId="52" xfId="0" applyFont="1" applyBorder="1" applyAlignment="1" applyProtection="1">
      <alignment horizontal="left" vertical="center" wrapText="1"/>
    </xf>
    <xf numFmtId="0" fontId="29" fillId="10" borderId="17" xfId="0" applyFont="1" applyFill="1" applyBorder="1" applyAlignment="1" applyProtection="1">
      <alignment horizontal="left" vertical="center" wrapText="1"/>
    </xf>
    <xf numFmtId="0" fontId="17" fillId="0" borderId="58" xfId="0" applyFont="1" applyBorder="1"/>
    <xf numFmtId="0" fontId="29" fillId="8" borderId="51" xfId="0" applyFont="1" applyFill="1" applyBorder="1" applyAlignment="1" applyProtection="1">
      <alignment horizontal="left" vertical="center" wrapText="1"/>
    </xf>
    <xf numFmtId="0" fontId="29" fillId="8" borderId="41" xfId="0" applyFont="1" applyFill="1" applyBorder="1" applyAlignment="1" applyProtection="1">
      <alignment horizontal="center" vertical="center" wrapText="1"/>
    </xf>
    <xf numFmtId="0" fontId="29" fillId="8" borderId="42" xfId="0" applyFont="1" applyFill="1" applyBorder="1" applyAlignment="1" applyProtection="1">
      <alignment horizontal="center" vertical="center" wrapText="1"/>
    </xf>
    <xf numFmtId="0" fontId="29" fillId="8" borderId="43" xfId="0" applyFont="1" applyFill="1" applyBorder="1" applyAlignment="1" applyProtection="1">
      <alignment horizontal="center" vertical="center" wrapText="1"/>
    </xf>
    <xf numFmtId="0" fontId="29" fillId="8" borderId="53" xfId="0" applyFont="1" applyFill="1" applyBorder="1" applyAlignment="1" applyProtection="1">
      <alignment horizontal="center" vertical="center" wrapText="1"/>
    </xf>
    <xf numFmtId="15" fontId="29" fillId="8" borderId="43" xfId="0" applyNumberFormat="1" applyFont="1" applyFill="1" applyBorder="1" applyAlignment="1" applyProtection="1">
      <alignment horizontal="center" vertical="center" wrapText="1"/>
    </xf>
    <xf numFmtId="15" fontId="29" fillId="8" borderId="53" xfId="0" applyNumberFormat="1" applyFont="1" applyFill="1" applyBorder="1" applyAlignment="1" applyProtection="1">
      <alignment horizontal="center" vertical="center" wrapText="1"/>
    </xf>
    <xf numFmtId="0" fontId="29" fillId="8" borderId="43" xfId="0" applyFont="1" applyFill="1" applyBorder="1" applyAlignment="1" applyProtection="1">
      <alignment horizontal="left" vertical="center" wrapText="1"/>
    </xf>
    <xf numFmtId="0" fontId="17" fillId="8" borderId="58" xfId="0" applyFont="1" applyFill="1" applyBorder="1"/>
    <xf numFmtId="0" fontId="29" fillId="0" borderId="41" xfId="0" applyFont="1" applyBorder="1" applyAlignment="1" applyProtection="1">
      <alignment horizontal="center" vertical="center" wrapText="1"/>
    </xf>
    <xf numFmtId="0" fontId="29" fillId="0" borderId="42" xfId="0" applyFont="1" applyBorder="1" applyAlignment="1" applyProtection="1">
      <alignment horizontal="center" vertical="center" wrapText="1"/>
    </xf>
    <xf numFmtId="0" fontId="29" fillId="0" borderId="43" xfId="0" applyFont="1" applyBorder="1" applyAlignment="1" applyProtection="1">
      <alignment horizontal="center" vertical="center" wrapText="1"/>
    </xf>
    <xf numFmtId="0" fontId="29" fillId="0" borderId="53" xfId="0" applyFont="1" applyBorder="1" applyAlignment="1" applyProtection="1">
      <alignment horizontal="center" vertical="center" wrapText="1"/>
    </xf>
    <xf numFmtId="15" fontId="29" fillId="0" borderId="43" xfId="0" applyNumberFormat="1" applyFont="1" applyBorder="1" applyAlignment="1" applyProtection="1">
      <alignment horizontal="center" vertical="center" wrapText="1"/>
    </xf>
    <xf numFmtId="15" fontId="29" fillId="0" borderId="53" xfId="0" applyNumberFormat="1" applyFont="1" applyBorder="1" applyAlignment="1" applyProtection="1">
      <alignment horizontal="center" vertical="center" wrapText="1"/>
    </xf>
    <xf numFmtId="0" fontId="29" fillId="0" borderId="43" xfId="0" applyFont="1" applyBorder="1" applyAlignment="1" applyProtection="1">
      <alignment horizontal="left" vertical="center" wrapText="1"/>
    </xf>
    <xf numFmtId="0" fontId="29" fillId="0" borderId="45" xfId="0" applyFont="1" applyBorder="1" applyAlignment="1" applyProtection="1">
      <alignment horizontal="center" vertical="center" wrapText="1"/>
    </xf>
    <xf numFmtId="0" fontId="29" fillId="0" borderId="46" xfId="0" applyFont="1" applyBorder="1" applyAlignment="1" applyProtection="1">
      <alignment horizontal="center" vertical="center" wrapText="1"/>
    </xf>
    <xf numFmtId="0" fontId="29" fillId="0" borderId="47" xfId="0" applyFont="1" applyBorder="1" applyAlignment="1" applyProtection="1">
      <alignment horizontal="center" vertical="center" wrapText="1"/>
    </xf>
    <xf numFmtId="0" fontId="29" fillId="0" borderId="56" xfId="0" applyFont="1" applyBorder="1" applyAlignment="1" applyProtection="1">
      <alignment horizontal="center" vertical="center" wrapText="1"/>
    </xf>
    <xf numFmtId="15" fontId="29" fillId="0" borderId="47" xfId="0" applyNumberFormat="1" applyFont="1" applyBorder="1" applyAlignment="1" applyProtection="1">
      <alignment horizontal="center" vertical="center" wrapText="1"/>
    </xf>
    <xf numFmtId="15" fontId="29" fillId="0" borderId="56" xfId="0" applyNumberFormat="1" applyFont="1" applyBorder="1" applyAlignment="1" applyProtection="1">
      <alignment horizontal="center" vertical="center" wrapText="1"/>
    </xf>
    <xf numFmtId="0" fontId="29" fillId="0" borderId="47" xfId="0" applyFont="1" applyBorder="1" applyAlignment="1" applyProtection="1">
      <alignment horizontal="left" vertical="center" wrapText="1"/>
    </xf>
    <xf numFmtId="0" fontId="29" fillId="10" borderId="20" xfId="0" applyFont="1" applyFill="1" applyBorder="1" applyAlignment="1" applyProtection="1">
      <alignment horizontal="left" vertical="center" wrapText="1"/>
    </xf>
    <xf numFmtId="0" fontId="32" fillId="9" borderId="45" xfId="0" applyFont="1" applyFill="1" applyBorder="1" applyAlignment="1" applyProtection="1">
      <alignment horizontal="center" vertical="center" wrapText="1"/>
    </xf>
    <xf numFmtId="0" fontId="32" fillId="9" borderId="46" xfId="0" applyFont="1" applyFill="1" applyBorder="1" applyAlignment="1" applyProtection="1">
      <alignment horizontal="center" vertical="center" wrapText="1"/>
    </xf>
    <xf numFmtId="0" fontId="32" fillId="9" borderId="47" xfId="0" applyFont="1" applyFill="1" applyBorder="1" applyAlignment="1" applyProtection="1">
      <alignment horizontal="center" vertical="center" wrapText="1"/>
    </xf>
    <xf numFmtId="0" fontId="32" fillId="9" borderId="56" xfId="0" applyFont="1" applyFill="1" applyBorder="1" applyAlignment="1" applyProtection="1">
      <alignment horizontal="center" vertical="center" wrapText="1"/>
    </xf>
    <xf numFmtId="0" fontId="29" fillId="4" borderId="51" xfId="0" applyNumberFormat="1" applyFont="1" applyFill="1" applyBorder="1" applyAlignment="1" applyProtection="1">
      <alignment horizontal="left" vertical="center" wrapText="1"/>
    </xf>
    <xf numFmtId="0" fontId="17" fillId="0" borderId="50" xfId="0" applyFont="1" applyBorder="1" applyAlignment="1" applyProtection="1">
      <alignment wrapText="1"/>
    </xf>
    <xf numFmtId="0" fontId="17" fillId="0" borderId="51" xfId="0" applyFont="1" applyBorder="1" applyAlignment="1" applyProtection="1">
      <alignment wrapText="1"/>
    </xf>
    <xf numFmtId="0" fontId="17" fillId="0" borderId="52" xfId="0" applyFont="1" applyBorder="1" applyAlignment="1" applyProtection="1">
      <alignment wrapText="1"/>
    </xf>
    <xf numFmtId="0" fontId="17" fillId="0" borderId="64" xfId="0" applyFont="1" applyBorder="1" applyAlignment="1" applyProtection="1">
      <alignment wrapText="1"/>
    </xf>
    <xf numFmtId="0" fontId="17" fillId="0" borderId="62" xfId="0" applyFont="1" applyBorder="1" applyAlignment="1" applyProtection="1">
      <alignment wrapText="1"/>
    </xf>
    <xf numFmtId="0" fontId="17" fillId="0" borderId="55" xfId="0" applyFont="1" applyBorder="1" applyAlignment="1" applyProtection="1">
      <alignment wrapText="1"/>
    </xf>
    <xf numFmtId="0" fontId="17" fillId="0" borderId="0" xfId="0" applyFont="1" applyAlignment="1">
      <alignment wrapText="1"/>
    </xf>
    <xf numFmtId="1" fontId="29" fillId="8" borderId="41" xfId="0" applyNumberFormat="1" applyFont="1" applyFill="1" applyBorder="1" applyAlignment="1" applyProtection="1">
      <alignment horizontal="center" vertical="center" wrapText="1"/>
    </xf>
    <xf numFmtId="0" fontId="29" fillId="8" borderId="51" xfId="0" applyNumberFormat="1" applyFont="1" applyFill="1" applyBorder="1" applyAlignment="1" applyProtection="1">
      <alignment horizontal="left" vertical="center" wrapText="1"/>
    </xf>
    <xf numFmtId="0" fontId="17" fillId="8" borderId="50" xfId="0" applyFont="1" applyFill="1" applyBorder="1" applyAlignment="1" applyProtection="1">
      <alignment wrapText="1"/>
    </xf>
    <xf numFmtId="0" fontId="17" fillId="8" borderId="51" xfId="0" applyFont="1" applyFill="1" applyBorder="1" applyAlignment="1" applyProtection="1">
      <alignment wrapText="1"/>
    </xf>
    <xf numFmtId="0" fontId="17" fillId="8" borderId="52" xfId="0" applyFont="1" applyFill="1" applyBorder="1" applyAlignment="1" applyProtection="1">
      <alignment wrapText="1"/>
    </xf>
    <xf numFmtId="0" fontId="17" fillId="8" borderId="64" xfId="0" applyFont="1" applyFill="1" applyBorder="1" applyAlignment="1" applyProtection="1">
      <alignment wrapText="1"/>
    </xf>
    <xf numFmtId="0" fontId="17" fillId="8" borderId="53" xfId="0" applyFont="1" applyFill="1" applyBorder="1" applyAlignment="1" applyProtection="1">
      <alignment wrapText="1"/>
    </xf>
    <xf numFmtId="0" fontId="17" fillId="8" borderId="42" xfId="0" applyFont="1" applyFill="1" applyBorder="1" applyAlignment="1" applyProtection="1">
      <alignment wrapText="1"/>
    </xf>
    <xf numFmtId="0" fontId="17" fillId="8" borderId="43" xfId="0" applyFont="1" applyFill="1" applyBorder="1" applyAlignment="1" applyProtection="1">
      <alignment wrapText="1"/>
    </xf>
    <xf numFmtId="0" fontId="17" fillId="8" borderId="54" xfId="0" applyFont="1" applyFill="1" applyBorder="1" applyAlignment="1" applyProtection="1">
      <alignment wrapText="1"/>
    </xf>
    <xf numFmtId="0" fontId="17" fillId="8" borderId="55" xfId="0" applyFont="1" applyFill="1" applyBorder="1" applyAlignment="1" applyProtection="1">
      <alignment wrapText="1"/>
    </xf>
    <xf numFmtId="0" fontId="17" fillId="0" borderId="53" xfId="0" applyFont="1" applyBorder="1" applyAlignment="1" applyProtection="1">
      <alignment wrapText="1"/>
    </xf>
    <xf numFmtId="0" fontId="17" fillId="0" borderId="42" xfId="0" applyFont="1" applyBorder="1" applyAlignment="1" applyProtection="1">
      <alignment wrapText="1"/>
    </xf>
    <xf numFmtId="0" fontId="17" fillId="0" borderId="43" xfId="0" applyFont="1" applyBorder="1" applyAlignment="1" applyProtection="1">
      <alignment wrapText="1"/>
    </xf>
    <xf numFmtId="0" fontId="17" fillId="0" borderId="54" xfId="0" applyFont="1" applyBorder="1" applyAlignment="1" applyProtection="1">
      <alignment wrapText="1"/>
    </xf>
    <xf numFmtId="1" fontId="29" fillId="8" borderId="45" xfId="0" applyNumberFormat="1" applyFont="1" applyFill="1" applyBorder="1" applyAlignment="1" applyProtection="1">
      <alignment horizontal="center" vertical="center" wrapText="1"/>
    </xf>
    <xf numFmtId="0" fontId="29" fillId="8" borderId="8" xfId="0" applyNumberFormat="1" applyFont="1" applyFill="1" applyBorder="1" applyAlignment="1" applyProtection="1">
      <alignment horizontal="left" vertical="center" wrapText="1"/>
    </xf>
    <xf numFmtId="0" fontId="17" fillId="8" borderId="63" xfId="0" applyFont="1" applyFill="1" applyBorder="1" applyAlignment="1" applyProtection="1">
      <alignment wrapText="1"/>
    </xf>
    <xf numFmtId="0" fontId="17" fillId="8" borderId="8" xfId="0" applyFont="1" applyFill="1" applyBorder="1" applyAlignment="1" applyProtection="1">
      <alignment wrapText="1"/>
    </xf>
    <xf numFmtId="0" fontId="17" fillId="8" borderId="10" xfId="0" applyFont="1" applyFill="1" applyBorder="1" applyAlignment="1" applyProtection="1">
      <alignment wrapText="1"/>
    </xf>
    <xf numFmtId="0" fontId="17" fillId="8" borderId="30" xfId="0" applyFont="1" applyFill="1" applyBorder="1" applyAlignment="1" applyProtection="1">
      <alignment wrapText="1"/>
    </xf>
    <xf numFmtId="0" fontId="17" fillId="8" borderId="56" xfId="0" applyFont="1" applyFill="1" applyBorder="1" applyAlignment="1" applyProtection="1">
      <alignment wrapText="1"/>
    </xf>
    <xf numFmtId="0" fontId="17" fillId="8" borderId="46" xfId="0" applyFont="1" applyFill="1" applyBorder="1" applyAlignment="1" applyProtection="1">
      <alignment wrapText="1"/>
    </xf>
    <xf numFmtId="0" fontId="17" fillId="8" borderId="47" xfId="0" applyFont="1" applyFill="1" applyBorder="1" applyAlignment="1" applyProtection="1">
      <alignment wrapText="1"/>
    </xf>
    <xf numFmtId="0" fontId="17" fillId="8" borderId="57" xfId="0" applyFont="1" applyFill="1" applyBorder="1" applyAlignment="1" applyProtection="1">
      <alignment wrapText="1"/>
    </xf>
    <xf numFmtId="0" fontId="17" fillId="8" borderId="20" xfId="0" applyFont="1" applyFill="1" applyBorder="1" applyAlignment="1" applyProtection="1">
      <alignment wrapText="1"/>
    </xf>
    <xf numFmtId="0" fontId="29" fillId="4" borderId="0" xfId="0" applyFont="1" applyFill="1" applyBorder="1" applyAlignment="1" applyProtection="1">
      <alignment horizontal="center" vertical="center"/>
    </xf>
    <xf numFmtId="0" fontId="29" fillId="4" borderId="0" xfId="0" applyFont="1" applyFill="1" applyBorder="1" applyAlignment="1" applyProtection="1">
      <alignment horizontal="left" wrapText="1"/>
    </xf>
    <xf numFmtId="0" fontId="29" fillId="4" borderId="0" xfId="0" applyFont="1" applyFill="1" applyBorder="1" applyAlignment="1" applyProtection="1">
      <alignment wrapText="1"/>
    </xf>
    <xf numFmtId="0" fontId="17" fillId="0" borderId="0" xfId="0" applyFont="1" applyProtection="1"/>
    <xf numFmtId="15" fontId="32" fillId="9" borderId="39" xfId="0" applyNumberFormat="1" applyFont="1" applyFill="1" applyBorder="1" applyAlignment="1" applyProtection="1">
      <alignment vertical="center"/>
    </xf>
    <xf numFmtId="15" fontId="32" fillId="9" borderId="40" xfId="0" applyNumberFormat="1" applyFont="1" applyFill="1" applyBorder="1" applyAlignment="1" applyProtection="1">
      <alignment vertical="center"/>
    </xf>
    <xf numFmtId="15" fontId="32" fillId="9" borderId="38" xfId="0" applyNumberFormat="1" applyFont="1" applyFill="1" applyBorder="1" applyAlignment="1" applyProtection="1">
      <alignment vertical="center"/>
    </xf>
    <xf numFmtId="15" fontId="32" fillId="9" borderId="13" xfId="0" applyNumberFormat="1" applyFont="1" applyFill="1" applyBorder="1" applyAlignment="1" applyProtection="1">
      <alignment horizontal="center" vertical="center"/>
    </xf>
    <xf numFmtId="0" fontId="32" fillId="6" borderId="42" xfId="0" applyNumberFormat="1" applyFont="1" applyFill="1" applyBorder="1" applyAlignment="1" applyProtection="1">
      <alignment vertical="center" wrapText="1"/>
    </xf>
    <xf numFmtId="0" fontId="32" fillId="6" borderId="42" xfId="0" quotePrefix="1" applyNumberFormat="1" applyFont="1" applyFill="1" applyBorder="1" applyAlignment="1" applyProtection="1">
      <alignment vertical="center" wrapText="1"/>
    </xf>
    <xf numFmtId="0" fontId="32" fillId="6" borderId="43" xfId="0" applyNumberFormat="1" applyFont="1" applyFill="1" applyBorder="1" applyAlignment="1" applyProtection="1">
      <alignment vertical="center" wrapText="1"/>
    </xf>
    <xf numFmtId="0" fontId="32" fillId="6" borderId="41" xfId="0" applyNumberFormat="1" applyFont="1" applyFill="1" applyBorder="1" applyAlignment="1" applyProtection="1">
      <alignment vertical="center" wrapText="1"/>
    </xf>
    <xf numFmtId="0" fontId="32" fillId="6" borderId="41" xfId="0" quotePrefix="1" applyNumberFormat="1" applyFont="1" applyFill="1" applyBorder="1" applyAlignment="1" applyProtection="1">
      <alignment horizontal="left" vertical="center" wrapText="1"/>
    </xf>
    <xf numFmtId="0" fontId="32" fillId="6" borderId="55" xfId="0" applyNumberFormat="1" applyFont="1" applyFill="1" applyBorder="1" applyAlignment="1" applyProtection="1">
      <alignment horizontal="center" vertical="center" wrapText="1"/>
    </xf>
    <xf numFmtId="49" fontId="17" fillId="0" borderId="41" xfId="0" applyNumberFormat="1" applyFont="1" applyBorder="1" applyProtection="1"/>
    <xf numFmtId="0" fontId="17" fillId="0" borderId="42" xfId="0" applyFont="1" applyBorder="1" applyProtection="1"/>
    <xf numFmtId="0" fontId="17" fillId="0" borderId="43" xfId="0" applyFont="1" applyBorder="1" applyProtection="1"/>
    <xf numFmtId="0" fontId="17" fillId="0" borderId="32" xfId="0" applyFont="1" applyBorder="1" applyAlignment="1" applyProtection="1">
      <alignment horizontal="center"/>
    </xf>
    <xf numFmtId="0" fontId="17" fillId="0" borderId="15" xfId="0" applyFont="1" applyBorder="1" applyProtection="1"/>
    <xf numFmtId="49" fontId="17" fillId="0" borderId="45" xfId="0" applyNumberFormat="1" applyFont="1" applyBorder="1" applyProtection="1"/>
    <xf numFmtId="0" fontId="17" fillId="0" borderId="46" xfId="0" applyFont="1" applyBorder="1" applyProtection="1"/>
    <xf numFmtId="0" fontId="17" fillId="0" borderId="47" xfId="0" applyFont="1" applyBorder="1" applyProtection="1"/>
    <xf numFmtId="0" fontId="17" fillId="0" borderId="37" xfId="0" applyFont="1" applyBorder="1" applyAlignment="1" applyProtection="1">
      <alignment horizontal="center"/>
    </xf>
    <xf numFmtId="0" fontId="17" fillId="0" borderId="16" xfId="0" applyFont="1" applyBorder="1" applyProtection="1"/>
    <xf numFmtId="49" fontId="17" fillId="0" borderId="0" xfId="0" applyNumberFormat="1" applyFont="1" applyProtection="1"/>
    <xf numFmtId="0" fontId="0" fillId="16" borderId="72" xfId="0" applyFont="1" applyFill="1" applyBorder="1"/>
    <xf numFmtId="0" fontId="0" fillId="13" borderId="72" xfId="0" applyFont="1" applyFill="1" applyBorder="1"/>
    <xf numFmtId="0" fontId="0" fillId="13" borderId="73" xfId="0" applyFont="1" applyFill="1" applyBorder="1"/>
    <xf numFmtId="0" fontId="0" fillId="17" borderId="72" xfId="0" applyFont="1" applyFill="1" applyBorder="1"/>
    <xf numFmtId="0" fontId="0" fillId="17" borderId="73" xfId="0" applyFont="1" applyFill="1" applyBorder="1"/>
    <xf numFmtId="0" fontId="0" fillId="15" borderId="72" xfId="0" applyFont="1" applyFill="1" applyBorder="1"/>
    <xf numFmtId="0" fontId="0" fillId="15" borderId="73" xfId="0" applyFont="1" applyFill="1" applyBorder="1"/>
    <xf numFmtId="0" fontId="0" fillId="14" borderId="72" xfId="0" applyFont="1" applyFill="1" applyBorder="1"/>
    <xf numFmtId="0" fontId="0" fillId="14" borderId="73" xfId="0" applyFont="1" applyFill="1" applyBorder="1"/>
    <xf numFmtId="0" fontId="0" fillId="17" borderId="75" xfId="0" applyFont="1" applyFill="1" applyBorder="1"/>
    <xf numFmtId="0" fontId="17" fillId="11" borderId="80" xfId="0" applyFont="1" applyFill="1" applyBorder="1" applyProtection="1"/>
    <xf numFmtId="0" fontId="17" fillId="11" borderId="81" xfId="0" applyFont="1" applyFill="1" applyBorder="1" applyProtection="1"/>
    <xf numFmtId="0" fontId="0" fillId="13" borderId="72" xfId="0" applyFont="1" applyFill="1" applyBorder="1" applyAlignment="1"/>
    <xf numFmtId="0" fontId="0" fillId="16" borderId="72" xfId="0" applyFont="1" applyFill="1" applyBorder="1" applyAlignment="1"/>
    <xf numFmtId="0" fontId="0" fillId="16" borderId="75" xfId="0" applyFont="1" applyFill="1" applyBorder="1" applyAlignment="1"/>
    <xf numFmtId="0" fontId="35" fillId="12" borderId="68" xfId="0" applyFont="1" applyFill="1" applyBorder="1" applyAlignment="1">
      <alignment horizontal="center" vertical="center" wrapText="1"/>
    </xf>
    <xf numFmtId="0" fontId="36" fillId="12" borderId="69" xfId="0" applyFont="1" applyFill="1" applyBorder="1" applyAlignment="1">
      <alignment horizontal="center" vertical="center" wrapText="1"/>
    </xf>
    <xf numFmtId="0" fontId="35" fillId="12" borderId="69" xfId="0" applyFont="1" applyFill="1" applyBorder="1" applyAlignment="1">
      <alignment horizontal="center" vertical="center" wrapText="1"/>
    </xf>
    <xf numFmtId="0" fontId="35" fillId="12" borderId="70" xfId="0" applyFont="1" applyFill="1" applyBorder="1" applyAlignment="1">
      <alignment horizontal="center" vertical="center" wrapText="1"/>
    </xf>
    <xf numFmtId="0" fontId="35" fillId="12" borderId="84" xfId="0" applyFont="1" applyFill="1" applyBorder="1" applyAlignment="1">
      <alignment horizontal="center" vertical="center" wrapText="1"/>
    </xf>
    <xf numFmtId="0" fontId="35" fillId="12" borderId="87" xfId="0" applyFont="1" applyFill="1" applyBorder="1" applyAlignment="1">
      <alignment horizontal="center" vertical="center" wrapText="1"/>
    </xf>
    <xf numFmtId="0" fontId="0" fillId="13" borderId="88" xfId="0" applyFont="1" applyFill="1" applyBorder="1"/>
    <xf numFmtId="0" fontId="0" fillId="17" borderId="88" xfId="0" applyFont="1" applyFill="1" applyBorder="1"/>
    <xf numFmtId="0" fontId="0" fillId="15" borderId="88" xfId="0" applyFont="1" applyFill="1" applyBorder="1"/>
    <xf numFmtId="0" fontId="0" fillId="14" borderId="88" xfId="0" applyFont="1" applyFill="1" applyBorder="1"/>
    <xf numFmtId="0" fontId="0" fillId="16" borderId="88" xfId="0" applyFont="1" applyFill="1" applyBorder="1"/>
    <xf numFmtId="0" fontId="0" fillId="17" borderId="89" xfId="0" applyFont="1" applyFill="1" applyBorder="1"/>
    <xf numFmtId="0" fontId="0" fillId="16" borderId="71" xfId="0" applyFont="1" applyFill="1" applyBorder="1"/>
    <xf numFmtId="0" fontId="0" fillId="17" borderId="71" xfId="0" applyFont="1" applyFill="1" applyBorder="1"/>
    <xf numFmtId="0" fontId="0" fillId="15" borderId="71" xfId="0" applyFont="1" applyFill="1" applyBorder="1"/>
    <xf numFmtId="0" fontId="0" fillId="14" borderId="71" xfId="0" applyFont="1" applyFill="1" applyBorder="1"/>
    <xf numFmtId="0" fontId="0" fillId="13" borderId="71" xfId="0" applyFont="1" applyFill="1" applyBorder="1"/>
    <xf numFmtId="0" fontId="0" fillId="16" borderId="73" xfId="0" applyFont="1" applyFill="1" applyBorder="1"/>
    <xf numFmtId="0" fontId="0" fillId="17" borderId="74" xfId="0" applyFont="1" applyFill="1" applyBorder="1"/>
    <xf numFmtId="0" fontId="0" fillId="17" borderId="76" xfId="0" applyFont="1" applyFill="1" applyBorder="1"/>
    <xf numFmtId="15" fontId="29" fillId="4" borderId="0" xfId="0" applyNumberFormat="1" applyFont="1" applyFill="1" applyBorder="1" applyAlignment="1" applyProtection="1">
      <alignment horizontal="center" vertical="center" wrapText="1"/>
    </xf>
    <xf numFmtId="0" fontId="35" fillId="18" borderId="69" xfId="0" applyFont="1" applyFill="1" applyBorder="1" applyAlignment="1">
      <alignment horizontal="center" vertical="center" wrapText="1"/>
    </xf>
    <xf numFmtId="168" fontId="34" fillId="16" borderId="71" xfId="0" applyNumberFormat="1" applyFont="1" applyFill="1" applyBorder="1"/>
    <xf numFmtId="168" fontId="0" fillId="13" borderId="71" xfId="0" applyNumberFormat="1" applyFont="1" applyFill="1" applyBorder="1"/>
    <xf numFmtId="168" fontId="0" fillId="15" borderId="71" xfId="0" applyNumberFormat="1" applyFont="1" applyFill="1" applyBorder="1"/>
    <xf numFmtId="168" fontId="0" fillId="16" borderId="71" xfId="0" applyNumberFormat="1" applyFont="1" applyFill="1" applyBorder="1"/>
    <xf numFmtId="3" fontId="0" fillId="17" borderId="74" xfId="0" applyNumberFormat="1" applyFont="1" applyFill="1" applyBorder="1"/>
    <xf numFmtId="3" fontId="0" fillId="14" borderId="71" xfId="0" applyNumberFormat="1" applyFont="1" applyFill="1" applyBorder="1"/>
    <xf numFmtId="3" fontId="0" fillId="17" borderId="71" xfId="0" applyNumberFormat="1" applyFont="1" applyFill="1" applyBorder="1"/>
    <xf numFmtId="0" fontId="19" fillId="0" borderId="13" xfId="0" applyFont="1" applyBorder="1" applyProtection="1"/>
    <xf numFmtId="0" fontId="0" fillId="8" borderId="51" xfId="0" applyFont="1" applyFill="1" applyBorder="1" applyProtection="1"/>
    <xf numFmtId="0" fontId="0" fillId="0" borderId="51" xfId="0" applyFont="1" applyBorder="1" applyProtection="1"/>
    <xf numFmtId="0" fontId="15" fillId="6" borderId="2" xfId="0" applyFont="1" applyFill="1" applyBorder="1" applyAlignment="1" applyProtection="1"/>
    <xf numFmtId="0" fontId="0" fillId="8" borderId="15" xfId="0" quotePrefix="1" applyFont="1" applyFill="1" applyBorder="1" applyAlignment="1" applyProtection="1">
      <alignment horizontal="center" vertical="center" wrapText="1"/>
      <protection hidden="1"/>
    </xf>
    <xf numFmtId="0" fontId="0" fillId="8" borderId="14" xfId="0" applyFont="1" applyFill="1" applyBorder="1" applyAlignment="1" applyProtection="1">
      <alignment horizontal="center" vertical="center" wrapText="1"/>
      <protection hidden="1"/>
    </xf>
    <xf numFmtId="0" fontId="6" fillId="0" borderId="17" xfId="0" applyFont="1" applyBorder="1" applyProtection="1">
      <protection locked="0"/>
    </xf>
    <xf numFmtId="0" fontId="6" fillId="0" borderId="0" xfId="0" applyFont="1" applyBorder="1" applyAlignment="1" applyProtection="1">
      <alignment horizontal="center" vertical="center" wrapText="1"/>
    </xf>
    <xf numFmtId="0" fontId="39" fillId="8" borderId="40" xfId="0" quotePrefix="1" applyNumberFormat="1" applyFont="1" applyFill="1" applyBorder="1" applyAlignment="1" applyProtection="1">
      <alignment horizontal="center" vertical="center" wrapText="1"/>
    </xf>
    <xf numFmtId="0" fontId="39" fillId="8" borderId="43" xfId="0" quotePrefix="1" applyNumberFormat="1" applyFont="1" applyFill="1" applyBorder="1" applyAlignment="1" applyProtection="1">
      <alignment horizontal="center" vertical="center" wrapText="1"/>
    </xf>
    <xf numFmtId="15" fontId="39" fillId="8" borderId="43" xfId="0" quotePrefix="1" applyNumberFormat="1" applyFont="1" applyFill="1" applyBorder="1" applyAlignment="1" applyProtection="1">
      <alignment horizontal="center" vertical="center" wrapText="1"/>
    </xf>
    <xf numFmtId="15" fontId="39" fillId="8" borderId="47" xfId="0" quotePrefix="1" applyNumberFormat="1" applyFont="1" applyFill="1" applyBorder="1" applyAlignment="1" applyProtection="1">
      <alignment horizontal="center" vertical="center" wrapText="1"/>
    </xf>
    <xf numFmtId="0" fontId="5" fillId="11" borderId="81" xfId="0" applyFont="1" applyFill="1" applyBorder="1"/>
    <xf numFmtId="0" fontId="5" fillId="11" borderId="83" xfId="0" applyFont="1" applyFill="1" applyBorder="1"/>
    <xf numFmtId="0" fontId="11" fillId="6" borderId="11" xfId="0" applyFont="1" applyFill="1" applyBorder="1" applyAlignment="1" applyProtection="1">
      <alignment horizontal="center" vertical="center" wrapText="1"/>
    </xf>
    <xf numFmtId="0" fontId="23" fillId="6" borderId="22" xfId="0" applyFont="1" applyFill="1" applyBorder="1" applyAlignment="1" applyProtection="1">
      <alignment horizontal="center" vertical="center"/>
    </xf>
    <xf numFmtId="0" fontId="0" fillId="0" borderId="0" xfId="0" applyFont="1" applyFill="1" applyAlignment="1" applyProtection="1">
      <alignment horizontal="center" wrapText="1"/>
    </xf>
    <xf numFmtId="0" fontId="0" fillId="0" borderId="0" xfId="0" applyFont="1" applyFill="1" applyAlignment="1" applyProtection="1">
      <alignment horizontal="center" vertical="center" wrapText="1"/>
    </xf>
    <xf numFmtId="49" fontId="0" fillId="0" borderId="0" xfId="0" applyNumberFormat="1"/>
    <xf numFmtId="170" fontId="0" fillId="4" borderId="16" xfId="0" applyNumberFormat="1" applyFont="1" applyFill="1" applyBorder="1" applyAlignment="1" applyProtection="1">
      <alignment horizontal="center" vertical="center"/>
      <protection locked="0"/>
    </xf>
    <xf numFmtId="49" fontId="22" fillId="0" borderId="0" xfId="0" applyNumberFormat="1" applyFont="1" applyProtection="1"/>
    <xf numFmtId="49" fontId="3" fillId="0" borderId="0" xfId="2" applyNumberFormat="1"/>
    <xf numFmtId="170" fontId="6" fillId="0" borderId="0" xfId="0" applyNumberFormat="1" applyFont="1" applyProtection="1"/>
    <xf numFmtId="17" fontId="13" fillId="6" borderId="67" xfId="0" applyNumberFormat="1" applyFont="1" applyFill="1" applyBorder="1" applyAlignment="1" applyProtection="1">
      <alignment horizontal="center" vertical="center" wrapText="1"/>
    </xf>
    <xf numFmtId="17" fontId="13" fillId="6" borderId="67" xfId="0" quotePrefix="1" applyNumberFormat="1" applyFont="1" applyFill="1" applyBorder="1" applyAlignment="1" applyProtection="1">
      <alignment horizontal="center" vertical="center" wrapText="1"/>
    </xf>
    <xf numFmtId="17" fontId="24" fillId="6" borderId="67" xfId="0" applyNumberFormat="1" applyFont="1" applyFill="1" applyBorder="1" applyAlignment="1" applyProtection="1">
      <alignment horizontal="center" vertical="center" wrapText="1"/>
    </xf>
    <xf numFmtId="0" fontId="25" fillId="4" borderId="67" xfId="0" applyFont="1" applyFill="1" applyBorder="1" applyProtection="1"/>
    <xf numFmtId="0" fontId="25" fillId="4" borderId="67" xfId="0" applyFont="1" applyFill="1" applyBorder="1" applyAlignment="1" applyProtection="1">
      <alignment vertical="center" wrapText="1"/>
    </xf>
    <xf numFmtId="0" fontId="25" fillId="4" borderId="67" xfId="0" quotePrefix="1" applyFont="1" applyFill="1" applyBorder="1" applyAlignment="1" applyProtection="1">
      <alignment horizontal="left" vertical="center" wrapText="1"/>
    </xf>
    <xf numFmtId="49" fontId="0" fillId="8" borderId="67" xfId="0" applyNumberFormat="1" applyFont="1" applyFill="1" applyBorder="1" applyAlignment="1" applyProtection="1">
      <alignment horizontal="center" vertical="center" wrapText="1"/>
    </xf>
    <xf numFmtId="0" fontId="0" fillId="4" borderId="67" xfId="0" applyFont="1" applyFill="1" applyBorder="1" applyAlignment="1" applyProtection="1">
      <alignment horizontal="left" vertical="center" wrapText="1"/>
      <protection locked="0"/>
    </xf>
    <xf numFmtId="49" fontId="0" fillId="4" borderId="67" xfId="0" quotePrefix="1" applyNumberFormat="1" applyFont="1" applyFill="1" applyBorder="1" applyAlignment="1" applyProtection="1">
      <alignment horizontal="left" vertical="center" wrapText="1"/>
      <protection locked="0"/>
    </xf>
    <xf numFmtId="49" fontId="0" fillId="4" borderId="67" xfId="0" quotePrefix="1" applyNumberFormat="1" applyFont="1" applyFill="1" applyBorder="1" applyAlignment="1" applyProtection="1">
      <alignment horizontal="center" vertical="center" wrapText="1"/>
      <protection locked="0"/>
    </xf>
    <xf numFmtId="0" fontId="0" fillId="7" borderId="67" xfId="0" applyFont="1" applyFill="1" applyBorder="1" applyAlignment="1" applyProtection="1">
      <alignment horizontal="center" vertical="center" wrapText="1"/>
    </xf>
    <xf numFmtId="0" fontId="0" fillId="0" borderId="67" xfId="0" applyFont="1" applyFill="1" applyBorder="1" applyAlignment="1" applyProtection="1">
      <alignment horizontal="center" vertical="center" wrapText="1"/>
      <protection locked="0"/>
    </xf>
    <xf numFmtId="0" fontId="0" fillId="0" borderId="67" xfId="0" applyFont="1" applyFill="1" applyBorder="1" applyAlignment="1" applyProtection="1">
      <alignment horizontal="center" vertical="center" wrapText="1"/>
    </xf>
    <xf numFmtId="0" fontId="5" fillId="4" borderId="67" xfId="0" quotePrefix="1" applyFont="1" applyFill="1" applyBorder="1" applyAlignment="1" applyProtection="1">
      <alignment horizontal="center" vertical="center" wrapText="1"/>
      <protection locked="0"/>
    </xf>
    <xf numFmtId="0" fontId="19" fillId="4" borderId="67" xfId="0" applyFont="1" applyFill="1" applyBorder="1" applyProtection="1"/>
    <xf numFmtId="49" fontId="5" fillId="4" borderId="67" xfId="0" quotePrefix="1" applyNumberFormat="1" applyFont="1" applyFill="1" applyBorder="1" applyAlignment="1" applyProtection="1">
      <alignment horizontal="left" vertical="center" wrapText="1"/>
      <protection locked="0"/>
    </xf>
    <xf numFmtId="49" fontId="25" fillId="4" borderId="67" xfId="0" applyNumberFormat="1" applyFont="1" applyFill="1" applyBorder="1" applyAlignment="1" applyProtection="1">
      <alignment vertical="center" wrapText="1"/>
    </xf>
    <xf numFmtId="49" fontId="5" fillId="4" borderId="67" xfId="0" quotePrefix="1" applyNumberFormat="1" applyFont="1" applyFill="1" applyBorder="1" applyAlignment="1" applyProtection="1">
      <alignment horizontal="center" vertical="center" wrapText="1"/>
      <protection locked="0"/>
    </xf>
    <xf numFmtId="0" fontId="11" fillId="6" borderId="67" xfId="0" applyFont="1" applyFill="1" applyBorder="1" applyAlignment="1" applyProtection="1">
      <alignment horizontal="center" vertical="center" wrapText="1"/>
    </xf>
    <xf numFmtId="0" fontId="11" fillId="6" borderId="67" xfId="0" quotePrefix="1" applyFont="1" applyFill="1" applyBorder="1" applyAlignment="1" applyProtection="1">
      <alignment horizontal="center" vertical="center" wrapText="1"/>
    </xf>
    <xf numFmtId="0" fontId="14" fillId="4" borderId="67" xfId="0" quotePrefix="1" applyFont="1" applyFill="1" applyBorder="1" applyAlignment="1" applyProtection="1">
      <alignment horizontal="center" vertical="center" wrapText="1"/>
    </xf>
    <xf numFmtId="0" fontId="14" fillId="4" borderId="67" xfId="0" applyFont="1" applyFill="1" applyBorder="1" applyAlignment="1" applyProtection="1">
      <alignment horizontal="center" vertical="center" wrapText="1"/>
    </xf>
    <xf numFmtId="0" fontId="14" fillId="0" borderId="67" xfId="0" applyFont="1" applyFill="1" applyBorder="1" applyAlignment="1" applyProtection="1">
      <alignment horizontal="center" vertical="center" wrapText="1"/>
    </xf>
    <xf numFmtId="0" fontId="0" fillId="8" borderId="67" xfId="0" applyFont="1" applyFill="1" applyBorder="1" applyAlignment="1" applyProtection="1">
      <alignment horizontal="left" vertical="center" wrapText="1"/>
    </xf>
    <xf numFmtId="0" fontId="0" fillId="8" borderId="67" xfId="0" applyNumberFormat="1" applyFont="1" applyFill="1" applyBorder="1" applyAlignment="1" applyProtection="1">
      <alignment horizontal="center" vertical="center" wrapText="1"/>
    </xf>
    <xf numFmtId="4" fontId="0" fillId="4" borderId="67" xfId="0" applyNumberFormat="1" applyFont="1" applyFill="1" applyBorder="1" applyAlignment="1" applyProtection="1">
      <alignment horizontal="center" vertical="center" wrapText="1"/>
      <protection locked="0"/>
    </xf>
    <xf numFmtId="3" fontId="0" fillId="4" borderId="67" xfId="0" applyNumberFormat="1" applyFont="1" applyFill="1" applyBorder="1" applyAlignment="1" applyProtection="1">
      <alignment horizontal="center" vertical="center" wrapText="1"/>
      <protection locked="0"/>
    </xf>
    <xf numFmtId="166" fontId="0" fillId="4" borderId="67" xfId="0" applyNumberFormat="1" applyFont="1" applyFill="1" applyBorder="1" applyAlignment="1" applyProtection="1">
      <alignment horizontal="center" vertical="center" wrapText="1"/>
      <protection locked="0"/>
    </xf>
    <xf numFmtId="15" fontId="0" fillId="4" borderId="67" xfId="0" applyNumberFormat="1" applyFont="1" applyFill="1" applyBorder="1" applyAlignment="1" applyProtection="1">
      <alignment horizontal="center" vertical="center" wrapText="1"/>
      <protection locked="0"/>
    </xf>
    <xf numFmtId="49" fontId="0" fillId="4" borderId="67" xfId="0" applyNumberFormat="1" applyFont="1" applyFill="1" applyBorder="1" applyAlignment="1" applyProtection="1">
      <alignment horizontal="center" vertical="center" wrapText="1"/>
      <protection locked="0"/>
    </xf>
    <xf numFmtId="165" fontId="6" fillId="4" borderId="67" xfId="0" applyNumberFormat="1" applyFont="1" applyFill="1" applyBorder="1" applyAlignment="1" applyProtection="1">
      <alignment horizontal="center" vertical="center" wrapText="1"/>
    </xf>
    <xf numFmtId="15" fontId="6" fillId="4" borderId="67" xfId="0" applyNumberFormat="1" applyFont="1" applyFill="1" applyBorder="1" applyAlignment="1" applyProtection="1">
      <alignment horizontal="center" vertical="center" wrapText="1"/>
    </xf>
    <xf numFmtId="49" fontId="6" fillId="4" borderId="67" xfId="0" applyNumberFormat="1" applyFont="1" applyFill="1" applyBorder="1" applyAlignment="1" applyProtection="1">
      <alignment horizontal="center" vertical="center" wrapText="1"/>
    </xf>
    <xf numFmtId="0" fontId="11" fillId="0" borderId="67" xfId="0" applyFont="1" applyFill="1" applyBorder="1" applyAlignment="1" applyProtection="1">
      <alignment horizontal="center" vertical="center" wrapText="1"/>
    </xf>
    <xf numFmtId="49" fontId="0" fillId="8" borderId="67" xfId="0" applyNumberFormat="1" applyFont="1" applyFill="1" applyBorder="1" applyAlignment="1" applyProtection="1">
      <alignment horizontal="center" vertical="center"/>
    </xf>
    <xf numFmtId="49" fontId="0" fillId="8" borderId="67" xfId="0" applyNumberFormat="1" applyFont="1" applyFill="1" applyBorder="1" applyAlignment="1" applyProtection="1">
      <alignment horizontal="left" vertical="center" wrapText="1"/>
    </xf>
    <xf numFmtId="0" fontId="0" fillId="0" borderId="67" xfId="0" quotePrefix="1" applyFont="1" applyFill="1" applyBorder="1" applyAlignment="1" applyProtection="1">
      <alignment horizontal="left" vertical="center" wrapText="1"/>
      <protection locked="0"/>
    </xf>
    <xf numFmtId="0" fontId="6" fillId="0" borderId="67" xfId="0" quotePrefix="1" applyFont="1" applyFill="1" applyBorder="1" applyAlignment="1" applyProtection="1">
      <alignment horizontal="left" vertical="center" wrapText="1"/>
    </xf>
    <xf numFmtId="0" fontId="13" fillId="6" borderId="67" xfId="0" applyFont="1" applyFill="1" applyBorder="1" applyAlignment="1" applyProtection="1">
      <alignment horizontal="center" vertical="center"/>
    </xf>
    <xf numFmtId="17" fontId="13" fillId="6" borderId="67" xfId="0" applyNumberFormat="1" applyFont="1" applyFill="1" applyBorder="1" applyAlignment="1" applyProtection="1">
      <alignment horizontal="center" vertical="center"/>
    </xf>
    <xf numFmtId="17" fontId="14" fillId="0" borderId="67" xfId="0" applyNumberFormat="1" applyFont="1" applyFill="1" applyBorder="1" applyAlignment="1" applyProtection="1">
      <alignment horizontal="center" vertical="center"/>
    </xf>
    <xf numFmtId="49" fontId="0" fillId="4" borderId="67" xfId="0" applyNumberFormat="1" applyFont="1" applyFill="1" applyBorder="1" applyAlignment="1" applyProtection="1">
      <alignment horizontal="left" vertical="center" wrapText="1"/>
      <protection locked="0"/>
    </xf>
    <xf numFmtId="0" fontId="6" fillId="0" borderId="67" xfId="0" applyFont="1" applyFill="1" applyBorder="1" applyAlignment="1" applyProtection="1">
      <alignment horizontal="left" wrapText="1"/>
    </xf>
    <xf numFmtId="0" fontId="14" fillId="0" borderId="67" xfId="0" applyFont="1" applyFill="1" applyBorder="1" applyAlignment="1" applyProtection="1">
      <alignment horizontal="center" vertical="center"/>
    </xf>
    <xf numFmtId="0" fontId="0" fillId="4" borderId="67" xfId="0" quotePrefix="1" applyFont="1" applyFill="1" applyBorder="1" applyAlignment="1" applyProtection="1">
      <alignment horizontal="left" vertical="center" wrapText="1"/>
      <protection locked="0"/>
    </xf>
    <xf numFmtId="0" fontId="6" fillId="0" borderId="67" xfId="0" quotePrefix="1" applyFont="1" applyFill="1" applyBorder="1" applyAlignment="1" applyProtection="1">
      <alignment horizontal="left" wrapText="1"/>
    </xf>
    <xf numFmtId="0" fontId="6" fillId="0" borderId="67" xfId="0" quotePrefix="1" applyFont="1" applyFill="1" applyBorder="1" applyAlignment="1" applyProtection="1">
      <alignment horizontal="center" wrapText="1"/>
    </xf>
    <xf numFmtId="0" fontId="13" fillId="6" borderId="67" xfId="0" quotePrefix="1" applyFont="1" applyFill="1" applyBorder="1" applyAlignment="1" applyProtection="1">
      <alignment horizontal="center" vertical="center"/>
    </xf>
    <xf numFmtId="0" fontId="20" fillId="6" borderId="67" xfId="0" applyFont="1" applyFill="1" applyBorder="1" applyAlignment="1" applyProtection="1">
      <alignment horizontal="center" vertical="center"/>
    </xf>
    <xf numFmtId="0" fontId="13" fillId="6" borderId="67" xfId="0" applyFont="1" applyFill="1" applyBorder="1" applyAlignment="1" applyProtection="1">
      <alignment horizontal="center" vertical="center" wrapText="1"/>
    </xf>
    <xf numFmtId="17" fontId="14" fillId="4" borderId="67" xfId="0" applyNumberFormat="1" applyFont="1" applyFill="1" applyBorder="1" applyAlignment="1" applyProtection="1">
      <alignment vertical="center"/>
    </xf>
    <xf numFmtId="17" fontId="23" fillId="4" borderId="67" xfId="0" applyNumberFormat="1" applyFont="1" applyFill="1" applyBorder="1" applyAlignment="1" applyProtection="1">
      <alignment vertical="center"/>
    </xf>
    <xf numFmtId="17" fontId="14" fillId="4" borderId="67" xfId="0" quotePrefix="1" applyNumberFormat="1" applyFont="1" applyFill="1" applyBorder="1" applyAlignment="1" applyProtection="1">
      <alignment horizontal="center" vertical="center" wrapText="1"/>
    </xf>
    <xf numFmtId="49" fontId="6" fillId="4" borderId="67" xfId="0" applyNumberFormat="1" applyFont="1" applyFill="1" applyBorder="1" applyAlignment="1" applyProtection="1">
      <alignment horizontal="center" vertical="center"/>
    </xf>
    <xf numFmtId="0" fontId="5" fillId="4" borderId="67" xfId="0" applyFont="1" applyFill="1" applyBorder="1" applyAlignment="1" applyProtection="1">
      <alignment horizontal="left" vertical="center" wrapText="1"/>
      <protection locked="0"/>
    </xf>
    <xf numFmtId="49" fontId="6" fillId="4" borderId="67" xfId="0" applyNumberFormat="1" applyFont="1" applyFill="1" applyBorder="1" applyAlignment="1" applyProtection="1">
      <alignment horizontal="left" vertical="center" wrapText="1"/>
    </xf>
    <xf numFmtId="0" fontId="6" fillId="4" borderId="67" xfId="0" applyFont="1" applyFill="1" applyBorder="1" applyAlignment="1" applyProtection="1">
      <alignment horizontal="left" vertical="center" wrapText="1"/>
    </xf>
    <xf numFmtId="0" fontId="5" fillId="4" borderId="67" xfId="0" applyFont="1" applyFill="1" applyBorder="1" applyAlignment="1" applyProtection="1">
      <alignment horizontal="left" vertical="center" wrapText="1"/>
    </xf>
    <xf numFmtId="49" fontId="5" fillId="4" borderId="67" xfId="0" applyNumberFormat="1" applyFont="1" applyFill="1" applyBorder="1" applyAlignment="1" applyProtection="1">
      <alignment horizontal="left" vertical="center" wrapText="1"/>
      <protection locked="0"/>
    </xf>
    <xf numFmtId="0" fontId="6" fillId="4" borderId="67" xfId="0" applyFont="1" applyFill="1" applyBorder="1" applyProtection="1"/>
    <xf numFmtId="0" fontId="5" fillId="4" borderId="67" xfId="0" applyFont="1" applyFill="1" applyBorder="1" applyAlignment="1">
      <alignment horizontal="left" vertical="center" wrapText="1"/>
    </xf>
    <xf numFmtId="0" fontId="6" fillId="4" borderId="67" xfId="0" applyFont="1" applyFill="1" applyBorder="1"/>
    <xf numFmtId="0" fontId="7" fillId="6" borderId="67" xfId="0" applyFont="1" applyFill="1" applyBorder="1" applyAlignment="1" applyProtection="1">
      <alignment horizontal="center" vertical="center" wrapText="1"/>
    </xf>
    <xf numFmtId="0" fontId="21" fillId="6" borderId="67" xfId="0" applyFont="1" applyFill="1" applyBorder="1" applyAlignment="1" applyProtection="1">
      <alignment horizontal="center" vertical="center" wrapText="1"/>
    </xf>
    <xf numFmtId="0" fontId="26" fillId="4" borderId="67" xfId="0" quotePrefix="1" applyFont="1" applyFill="1" applyBorder="1" applyAlignment="1" applyProtection="1">
      <alignment horizontal="center" vertical="center" wrapText="1"/>
    </xf>
    <xf numFmtId="0" fontId="26" fillId="4" borderId="67" xfId="0" applyFont="1" applyFill="1" applyBorder="1" applyAlignment="1" applyProtection="1">
      <alignment horizontal="center" vertical="center" wrapText="1"/>
    </xf>
    <xf numFmtId="49" fontId="5" fillId="8" borderId="67" xfId="0" applyNumberFormat="1" applyFont="1" applyFill="1" applyBorder="1" applyAlignment="1" applyProtection="1">
      <alignment horizontal="center" vertical="center" wrapText="1"/>
    </xf>
    <xf numFmtId="168" fontId="0" fillId="4" borderId="67" xfId="0" applyNumberFormat="1" applyFont="1" applyFill="1" applyBorder="1" applyAlignment="1" applyProtection="1">
      <alignment horizontal="center" vertical="center" wrapText="1"/>
      <protection locked="0"/>
    </xf>
    <xf numFmtId="165" fontId="25" fillId="4" borderId="67" xfId="0" applyNumberFormat="1" applyFont="1" applyFill="1" applyBorder="1" applyAlignment="1" applyProtection="1">
      <alignment horizontal="center" vertical="center" wrapText="1"/>
    </xf>
    <xf numFmtId="15" fontId="25" fillId="4" borderId="67" xfId="0" applyNumberFormat="1" applyFont="1" applyFill="1" applyBorder="1" applyAlignment="1" applyProtection="1">
      <alignment horizontal="center" vertical="center" wrapText="1"/>
    </xf>
    <xf numFmtId="0" fontId="25" fillId="4" borderId="67" xfId="0" applyNumberFormat="1" applyFont="1" applyFill="1" applyBorder="1" applyAlignment="1" applyProtection="1">
      <alignment horizontal="center" vertical="center" wrapText="1"/>
    </xf>
    <xf numFmtId="0" fontId="6" fillId="4" borderId="67" xfId="0" applyFont="1" applyFill="1" applyBorder="1" applyAlignment="1" applyProtection="1">
      <alignment horizontal="center" vertical="center" wrapText="1"/>
    </xf>
    <xf numFmtId="0" fontId="6" fillId="4" borderId="67" xfId="0" applyFont="1" applyFill="1" applyBorder="1" applyAlignment="1" applyProtection="1">
      <alignment horizontal="center" vertical="center"/>
    </xf>
    <xf numFmtId="0" fontId="6" fillId="4" borderId="67" xfId="0" quotePrefix="1" applyFont="1" applyFill="1" applyBorder="1" applyAlignment="1" applyProtection="1">
      <alignment horizontal="center" vertical="center"/>
    </xf>
    <xf numFmtId="0" fontId="0" fillId="4" borderId="67" xfId="0" applyFont="1" applyFill="1" applyBorder="1" applyAlignment="1" applyProtection="1">
      <alignment horizontal="center" vertical="center" wrapText="1"/>
      <protection locked="0"/>
    </xf>
    <xf numFmtId="0" fontId="6" fillId="0" borderId="67" xfId="0" applyFont="1" applyBorder="1" applyAlignment="1" applyProtection="1">
      <alignment horizontal="center" vertical="center"/>
    </xf>
    <xf numFmtId="49" fontId="6" fillId="0" borderId="67" xfId="0" applyNumberFormat="1" applyFont="1" applyBorder="1" applyAlignment="1" applyProtection="1">
      <alignment horizontal="center" vertical="center"/>
    </xf>
    <xf numFmtId="0" fontId="13" fillId="6" borderId="67" xfId="0" quotePrefix="1" applyFont="1" applyFill="1" applyBorder="1" applyAlignment="1" applyProtection="1">
      <alignment horizontal="center" vertical="center" wrapText="1"/>
    </xf>
    <xf numFmtId="0" fontId="6" fillId="0" borderId="67" xfId="0" applyFont="1" applyBorder="1" applyProtection="1"/>
    <xf numFmtId="0" fontId="6" fillId="4" borderId="67" xfId="0" applyFont="1" applyFill="1" applyBorder="1" applyAlignment="1" applyProtection="1">
      <alignment wrapText="1"/>
    </xf>
    <xf numFmtId="0" fontId="6" fillId="4" borderId="67" xfId="0" quotePrefix="1" applyFont="1" applyFill="1" applyBorder="1" applyAlignment="1" applyProtection="1">
      <alignment horizontal="left" wrapText="1"/>
    </xf>
    <xf numFmtId="169" fontId="0" fillId="4" borderId="67" xfId="0" applyNumberFormat="1" applyFont="1" applyFill="1" applyBorder="1" applyAlignment="1" applyProtection="1">
      <alignment horizontal="center" vertical="center" wrapText="1"/>
      <protection locked="0"/>
    </xf>
    <xf numFmtId="0" fontId="0" fillId="4" borderId="67" xfId="0" applyFont="1" applyFill="1" applyBorder="1" applyAlignment="1" applyProtection="1">
      <alignment horizontal="center" vertical="center" wrapText="1"/>
    </xf>
    <xf numFmtId="0" fontId="0" fillId="0" borderId="67" xfId="0" applyFont="1" applyFill="1" applyBorder="1" applyAlignment="1" applyProtection="1">
      <alignment horizontal="left" vertical="center" wrapText="1"/>
      <protection locked="0"/>
    </xf>
    <xf numFmtId="49" fontId="6" fillId="4" borderId="67" xfId="0" applyNumberFormat="1" applyFont="1" applyFill="1" applyBorder="1" applyProtection="1"/>
    <xf numFmtId="171" fontId="6" fillId="4" borderId="67" xfId="0" applyNumberFormat="1" applyFont="1" applyFill="1" applyBorder="1" applyProtection="1"/>
    <xf numFmtId="172" fontId="6" fillId="4" borderId="67" xfId="0" applyNumberFormat="1" applyFont="1" applyFill="1" applyBorder="1" applyAlignment="1" applyProtection="1">
      <alignment horizontal="center" vertical="center" wrapText="1"/>
    </xf>
    <xf numFmtId="0" fontId="17" fillId="4" borderId="67" xfId="0" applyFont="1" applyFill="1" applyBorder="1" applyAlignment="1" applyProtection="1">
      <alignment horizontal="center" vertical="center" wrapText="1"/>
    </xf>
    <xf numFmtId="0" fontId="6" fillId="0" borderId="67" xfId="0" quotePrefix="1" applyFont="1" applyFill="1" applyBorder="1" applyAlignment="1" applyProtection="1">
      <alignment horizontal="center" vertical="center" wrapText="1"/>
    </xf>
    <xf numFmtId="0" fontId="0" fillId="0" borderId="67" xfId="0" applyFont="1" applyBorder="1" applyAlignment="1" applyProtection="1">
      <alignment horizontal="left" vertical="center" wrapText="1"/>
      <protection locked="0"/>
    </xf>
    <xf numFmtId="49" fontId="0" fillId="0" borderId="67" xfId="0" applyNumberFormat="1" applyFont="1" applyBorder="1" applyAlignment="1" applyProtection="1">
      <alignment horizontal="left" vertical="center" wrapText="1"/>
      <protection locked="0"/>
    </xf>
    <xf numFmtId="0" fontId="0" fillId="0" borderId="67" xfId="0" applyFont="1" applyBorder="1" applyAlignment="1" applyProtection="1">
      <alignment horizontal="center" vertical="center" wrapText="1"/>
      <protection locked="0"/>
    </xf>
    <xf numFmtId="0" fontId="6" fillId="0" borderId="67" xfId="0" applyFont="1" applyBorder="1" applyAlignment="1" applyProtection="1">
      <alignment horizontal="center" vertical="center" wrapText="1"/>
    </xf>
    <xf numFmtId="0" fontId="5" fillId="0" borderId="67" xfId="0" applyFont="1" applyBorder="1" applyAlignment="1" applyProtection="1">
      <alignment horizontal="center" vertical="center" wrapText="1"/>
      <protection locked="0"/>
    </xf>
    <xf numFmtId="0" fontId="0" fillId="0" borderId="67" xfId="0" quotePrefix="1" applyFont="1" applyBorder="1" applyAlignment="1" applyProtection="1">
      <alignment horizontal="center" vertical="center" wrapText="1"/>
      <protection locked="0"/>
    </xf>
    <xf numFmtId="49" fontId="0" fillId="0" borderId="67" xfId="0" quotePrefix="1" applyNumberFormat="1" applyFont="1" applyBorder="1" applyAlignment="1" applyProtection="1">
      <alignment horizontal="left" vertical="center" wrapText="1"/>
      <protection locked="0"/>
    </xf>
    <xf numFmtId="49" fontId="0" fillId="0" borderId="67" xfId="0" quotePrefix="1" applyNumberFormat="1" applyFont="1" applyBorder="1" applyAlignment="1" applyProtection="1">
      <alignment horizontal="center" vertical="center" wrapText="1"/>
      <protection locked="0"/>
    </xf>
    <xf numFmtId="0" fontId="17" fillId="4" borderId="67" xfId="0" applyFont="1" applyFill="1" applyBorder="1" applyAlignment="1" applyProtection="1">
      <alignment horizontal="center" vertical="center"/>
    </xf>
    <xf numFmtId="0" fontId="6" fillId="0" borderId="67" xfId="0" applyFont="1" applyFill="1" applyBorder="1" applyAlignment="1" applyProtection="1">
      <alignment horizontal="left" vertical="center" wrapText="1"/>
    </xf>
    <xf numFmtId="49" fontId="6" fillId="0" borderId="67" xfId="0" applyNumberFormat="1" applyFont="1" applyFill="1" applyBorder="1" applyAlignment="1" applyProtection="1">
      <alignment horizontal="left" vertical="center" wrapText="1"/>
    </xf>
    <xf numFmtId="0" fontId="13" fillId="0" borderId="67" xfId="0" applyFont="1" applyFill="1" applyBorder="1" applyAlignment="1" applyProtection="1">
      <alignment horizontal="center" vertical="center" wrapText="1"/>
    </xf>
    <xf numFmtId="49" fontId="5" fillId="0" borderId="67" xfId="0" applyNumberFormat="1" applyFont="1" applyFill="1" applyBorder="1" applyAlignment="1" applyProtection="1">
      <alignment horizontal="left" vertical="center" wrapText="1"/>
      <protection locked="0"/>
    </xf>
    <xf numFmtId="15" fontId="6" fillId="0" borderId="67" xfId="0" applyNumberFormat="1" applyFont="1" applyFill="1" applyBorder="1" applyAlignment="1" applyProtection="1">
      <alignment horizontal="center" vertical="center" wrapText="1"/>
    </xf>
    <xf numFmtId="0" fontId="6" fillId="0" borderId="67" xfId="0" applyFont="1" applyFill="1" applyBorder="1" applyAlignment="1" applyProtection="1">
      <alignment horizontal="center" vertical="center" wrapText="1"/>
    </xf>
    <xf numFmtId="0" fontId="5" fillId="0" borderId="67" xfId="0" applyFont="1" applyFill="1" applyBorder="1" applyAlignment="1" applyProtection="1">
      <alignment horizontal="center" vertical="center" wrapText="1"/>
    </xf>
    <xf numFmtId="0" fontId="14" fillId="0" borderId="67" xfId="0" quotePrefix="1" applyFont="1" applyFill="1" applyBorder="1" applyAlignment="1" applyProtection="1">
      <alignment horizontal="center" vertical="center" wrapText="1"/>
    </xf>
    <xf numFmtId="0" fontId="0" fillId="8" borderId="67" xfId="0" applyFont="1" applyFill="1" applyBorder="1" applyAlignment="1" applyProtection="1">
      <alignment horizontal="center" vertical="center" wrapText="1"/>
    </xf>
    <xf numFmtId="0" fontId="6" fillId="0" borderId="67" xfId="0" applyFont="1" applyFill="1" applyBorder="1" applyAlignment="1" applyProtection="1">
      <alignment horizontal="center" vertical="center"/>
    </xf>
    <xf numFmtId="0" fontId="6" fillId="0" borderId="67" xfId="0" applyFont="1" applyFill="1" applyBorder="1" applyProtection="1"/>
    <xf numFmtId="0" fontId="23" fillId="0" borderId="67" xfId="0" applyFont="1" applyFill="1" applyBorder="1" applyAlignment="1" applyProtection="1">
      <alignment horizontal="center" vertical="center" wrapText="1"/>
    </xf>
    <xf numFmtId="0" fontId="0" fillId="4" borderId="67" xfId="0" applyNumberFormat="1" applyFont="1" applyFill="1" applyBorder="1" applyAlignment="1" applyProtection="1">
      <alignment horizontal="center" vertical="center" wrapText="1"/>
      <protection locked="0"/>
    </xf>
    <xf numFmtId="0" fontId="22" fillId="0" borderId="67" xfId="0" applyFont="1" applyFill="1" applyBorder="1" applyAlignment="1" applyProtection="1">
      <alignment horizontal="center" vertical="center"/>
    </xf>
    <xf numFmtId="0" fontId="14" fillId="4" borderId="67" xfId="0" applyFont="1" applyFill="1" applyBorder="1" applyAlignment="1" applyProtection="1">
      <alignment vertical="center"/>
    </xf>
    <xf numFmtId="0" fontId="13" fillId="4" borderId="67" xfId="0" applyFont="1" applyFill="1" applyBorder="1" applyAlignment="1" applyProtection="1">
      <alignment vertical="center"/>
    </xf>
    <xf numFmtId="0" fontId="0" fillId="0" borderId="67" xfId="0" applyFont="1" applyBorder="1" applyProtection="1"/>
    <xf numFmtId="15" fontId="0" fillId="8" borderId="67" xfId="0" applyNumberFormat="1" applyFont="1" applyFill="1" applyBorder="1" applyAlignment="1" applyProtection="1">
      <alignment horizontal="center" vertical="center"/>
    </xf>
    <xf numFmtId="0" fontId="0" fillId="0" borderId="67" xfId="0" applyNumberFormat="1" applyFont="1" applyBorder="1" applyAlignment="1" applyProtection="1">
      <alignment horizontal="center" vertical="center"/>
    </xf>
    <xf numFmtId="15" fontId="0" fillId="0" borderId="67" xfId="0" applyNumberFormat="1" applyFont="1" applyFill="1" applyBorder="1" applyAlignment="1" applyProtection="1">
      <alignment horizontal="center" vertical="center"/>
      <protection locked="0"/>
    </xf>
    <xf numFmtId="0" fontId="0" fillId="0" borderId="67" xfId="0" applyNumberFormat="1" applyFont="1" applyFill="1" applyBorder="1" applyAlignment="1" applyProtection="1">
      <alignment horizontal="center" vertical="center"/>
      <protection locked="0"/>
    </xf>
    <xf numFmtId="14" fontId="6" fillId="0" borderId="67" xfId="0" applyNumberFormat="1" applyFont="1" applyBorder="1" applyProtection="1"/>
    <xf numFmtId="15" fontId="6" fillId="0" borderId="67" xfId="0" applyNumberFormat="1" applyFont="1" applyBorder="1" applyProtection="1"/>
    <xf numFmtId="0" fontId="3" fillId="0" borderId="67" xfId="2" applyFill="1" applyBorder="1"/>
    <xf numFmtId="49" fontId="3" fillId="0" borderId="67" xfId="2" applyNumberFormat="1" applyFill="1" applyBorder="1"/>
    <xf numFmtId="0" fontId="3" fillId="0" borderId="67" xfId="2" applyFont="1" applyFill="1" applyBorder="1"/>
    <xf numFmtId="49" fontId="3" fillId="0" borderId="67" xfId="2" quotePrefix="1" applyNumberFormat="1" applyFill="1" applyBorder="1"/>
    <xf numFmtId="0" fontId="0" fillId="0" borderId="67" xfId="0" quotePrefix="1" applyFont="1" applyFill="1" applyBorder="1" applyAlignment="1" applyProtection="1">
      <alignment horizontal="center" wrapText="1"/>
    </xf>
    <xf numFmtId="0" fontId="3" fillId="0" borderId="67" xfId="2" quotePrefix="1" applyFill="1" applyBorder="1" applyAlignment="1">
      <alignment horizontal="left"/>
    </xf>
    <xf numFmtId="0" fontId="3" fillId="0" borderId="67" xfId="2" quotePrefix="1" applyFill="1" applyBorder="1"/>
    <xf numFmtId="0" fontId="3" fillId="0" borderId="105" xfId="2" quotePrefix="1" applyFill="1" applyBorder="1" applyAlignment="1">
      <alignment horizontal="left"/>
    </xf>
    <xf numFmtId="0" fontId="3" fillId="0" borderId="105" xfId="2" applyFill="1" applyBorder="1"/>
    <xf numFmtId="49" fontId="3" fillId="0" borderId="105" xfId="2" applyNumberFormat="1" applyFill="1" applyBorder="1"/>
    <xf numFmtId="49" fontId="3" fillId="0" borderId="105" xfId="2" quotePrefix="1" applyNumberFormat="1" applyFill="1" applyBorder="1"/>
    <xf numFmtId="173" fontId="3" fillId="0" borderId="67" xfId="2" applyNumberFormat="1" applyFill="1" applyBorder="1"/>
    <xf numFmtId="171" fontId="3" fillId="0" borderId="67" xfId="2" applyNumberFormat="1" applyFill="1" applyBorder="1"/>
    <xf numFmtId="174" fontId="0" fillId="4" borderId="67" xfId="0" applyNumberFormat="1" applyFont="1" applyFill="1" applyBorder="1" applyAlignment="1" applyProtection="1">
      <alignment horizontal="center" vertical="center" wrapText="1"/>
      <protection locked="0"/>
    </xf>
    <xf numFmtId="175" fontId="0" fillId="4" borderId="67" xfId="0" applyNumberFormat="1" applyFont="1" applyFill="1" applyBorder="1" applyAlignment="1" applyProtection="1">
      <alignment horizontal="center" vertical="center" wrapText="1"/>
      <protection locked="0"/>
    </xf>
    <xf numFmtId="176" fontId="0" fillId="4" borderId="67" xfId="0" applyNumberFormat="1" applyFont="1" applyFill="1" applyBorder="1" applyAlignment="1" applyProtection="1">
      <alignment horizontal="center" vertical="center" wrapText="1"/>
      <protection locked="0"/>
    </xf>
    <xf numFmtId="0" fontId="11" fillId="8" borderId="11" xfId="0" applyFont="1" applyFill="1" applyBorder="1" applyAlignment="1" applyProtection="1">
      <alignment horizontal="center" vertical="center"/>
    </xf>
    <xf numFmtId="0" fontId="0" fillId="0" borderId="0" xfId="0" applyFont="1" applyFill="1" applyAlignment="1" applyProtection="1">
      <alignment horizontal="center" wrapText="1"/>
    </xf>
    <xf numFmtId="0" fontId="11" fillId="0" borderId="0" xfId="0" applyFont="1" applyFill="1" applyBorder="1" applyAlignment="1" applyProtection="1">
      <alignment horizontal="center" vertical="center"/>
    </xf>
    <xf numFmtId="0" fontId="11" fillId="6" borderId="12" xfId="0" applyFont="1" applyFill="1" applyBorder="1" applyAlignment="1" applyProtection="1">
      <alignment horizontal="center" vertical="center"/>
    </xf>
    <xf numFmtId="0" fontId="11" fillId="6" borderId="22" xfId="0" applyFont="1" applyFill="1" applyBorder="1" applyAlignment="1" applyProtection="1">
      <alignment horizontal="center" vertical="center"/>
    </xf>
    <xf numFmtId="0" fontId="11" fillId="6" borderId="13" xfId="0" applyFont="1" applyFill="1" applyBorder="1" applyAlignment="1" applyProtection="1">
      <alignment horizontal="center" vertical="center"/>
    </xf>
    <xf numFmtId="0" fontId="11" fillId="6" borderId="18" xfId="0" applyFont="1" applyFill="1" applyBorder="1" applyAlignment="1" applyProtection="1">
      <alignment horizontal="center" vertical="center"/>
    </xf>
    <xf numFmtId="0" fontId="11" fillId="6" borderId="19" xfId="0" applyFont="1" applyFill="1" applyBorder="1" applyAlignment="1" applyProtection="1">
      <alignment horizontal="center" vertical="center"/>
    </xf>
    <xf numFmtId="0" fontId="11" fillId="6" borderId="20" xfId="0" applyFont="1" applyFill="1" applyBorder="1" applyAlignment="1" applyProtection="1">
      <alignment horizontal="center" vertical="center"/>
    </xf>
    <xf numFmtId="0" fontId="11" fillId="6" borderId="4" xfId="0" applyFont="1" applyFill="1" applyBorder="1" applyAlignment="1" applyProtection="1">
      <alignment horizontal="center" vertical="center"/>
    </xf>
    <xf numFmtId="0" fontId="11" fillId="6" borderId="2" xfId="0" applyFont="1" applyFill="1" applyBorder="1" applyAlignment="1" applyProtection="1">
      <alignment horizontal="center" vertical="center"/>
    </xf>
    <xf numFmtId="0" fontId="17" fillId="0" borderId="0" xfId="0" applyFont="1" applyFill="1" applyBorder="1" applyAlignment="1" applyProtection="1">
      <alignment horizontal="center" vertical="center" wrapText="1"/>
    </xf>
    <xf numFmtId="0" fontId="11" fillId="6" borderId="5" xfId="0" applyFont="1" applyFill="1" applyBorder="1" applyAlignment="1" applyProtection="1">
      <alignment horizontal="center" vertical="center"/>
    </xf>
    <xf numFmtId="0" fontId="11" fillId="6" borderId="21" xfId="0" applyFont="1" applyFill="1" applyBorder="1" applyAlignment="1" applyProtection="1">
      <alignment horizontal="center" vertical="center"/>
    </xf>
    <xf numFmtId="0" fontId="11" fillId="6" borderId="6" xfId="0" applyFont="1" applyFill="1" applyBorder="1" applyAlignment="1" applyProtection="1">
      <alignment horizontal="center" vertical="center"/>
    </xf>
    <xf numFmtId="0" fontId="11" fillId="6" borderId="27" xfId="0" applyFont="1" applyFill="1" applyBorder="1" applyAlignment="1" applyProtection="1">
      <alignment horizontal="center" vertical="center"/>
    </xf>
    <xf numFmtId="0" fontId="11" fillId="5" borderId="23" xfId="0" applyFont="1" applyFill="1" applyBorder="1" applyAlignment="1" applyProtection="1">
      <alignment horizontal="center" vertical="center"/>
    </xf>
    <xf numFmtId="0" fontId="11" fillId="5" borderId="24" xfId="0" applyFont="1" applyFill="1" applyBorder="1" applyAlignment="1" applyProtection="1">
      <alignment horizontal="center" vertical="center"/>
    </xf>
    <xf numFmtId="0" fontId="11" fillId="5" borderId="25" xfId="0" applyFont="1" applyFill="1" applyBorder="1" applyAlignment="1" applyProtection="1">
      <alignment horizontal="center" vertical="center"/>
    </xf>
    <xf numFmtId="0" fontId="11" fillId="5" borderId="26" xfId="0" applyFont="1" applyFill="1" applyBorder="1" applyAlignment="1" applyProtection="1">
      <alignment horizontal="center" vertical="center"/>
    </xf>
    <xf numFmtId="0" fontId="0" fillId="0" borderId="0" xfId="0" applyFont="1" applyFill="1" applyAlignment="1" applyProtection="1">
      <alignment horizontal="center" vertical="center" wrapText="1"/>
    </xf>
    <xf numFmtId="0" fontId="7" fillId="6" borderId="4" xfId="0" applyFont="1" applyFill="1" applyBorder="1" applyAlignment="1" applyProtection="1">
      <alignment horizontal="center" vertical="center"/>
    </xf>
    <xf numFmtId="0" fontId="7" fillId="6" borderId="2" xfId="0" applyFont="1" applyFill="1" applyBorder="1" applyAlignment="1" applyProtection="1">
      <alignment horizontal="center" vertical="center"/>
    </xf>
    <xf numFmtId="0" fontId="15" fillId="6" borderId="12" xfId="0" applyFont="1" applyFill="1" applyBorder="1" applyAlignment="1" applyProtection="1">
      <alignment horizontal="center" vertical="center"/>
    </xf>
    <xf numFmtId="0" fontId="15" fillId="6" borderId="22" xfId="0" applyFont="1" applyFill="1" applyBorder="1" applyAlignment="1" applyProtection="1">
      <alignment horizontal="center" vertical="center"/>
    </xf>
    <xf numFmtId="0" fontId="15" fillId="6" borderId="13" xfId="0" applyFont="1" applyFill="1" applyBorder="1" applyAlignment="1" applyProtection="1">
      <alignment horizontal="center" vertical="center"/>
    </xf>
    <xf numFmtId="0" fontId="15" fillId="6" borderId="18" xfId="0" applyFont="1" applyFill="1" applyBorder="1" applyAlignment="1" applyProtection="1">
      <alignment horizontal="center" vertical="center"/>
    </xf>
    <xf numFmtId="0" fontId="15" fillId="6" borderId="19" xfId="0" applyFont="1" applyFill="1" applyBorder="1" applyAlignment="1" applyProtection="1">
      <alignment horizontal="center" vertical="center"/>
    </xf>
    <xf numFmtId="0" fontId="15" fillId="6" borderId="20" xfId="0" applyFont="1" applyFill="1" applyBorder="1" applyAlignment="1" applyProtection="1">
      <alignment horizontal="center" vertical="center"/>
    </xf>
    <xf numFmtId="0" fontId="15" fillId="6" borderId="12" xfId="0" quotePrefix="1" applyFont="1" applyFill="1" applyBorder="1" applyAlignment="1" applyProtection="1">
      <alignment horizontal="center" vertical="center"/>
    </xf>
    <xf numFmtId="0" fontId="15" fillId="6" borderId="22" xfId="0" quotePrefix="1" applyFont="1" applyFill="1" applyBorder="1" applyAlignment="1" applyProtection="1">
      <alignment horizontal="center" vertical="center"/>
    </xf>
    <xf numFmtId="0" fontId="15" fillId="6" borderId="13" xfId="0" quotePrefix="1" applyFont="1" applyFill="1" applyBorder="1" applyAlignment="1" applyProtection="1">
      <alignment horizontal="center" vertical="center"/>
    </xf>
    <xf numFmtId="0" fontId="15" fillId="6" borderId="18" xfId="0" quotePrefix="1" applyFont="1" applyFill="1" applyBorder="1" applyAlignment="1" applyProtection="1">
      <alignment horizontal="center" vertical="center"/>
    </xf>
    <xf numFmtId="0" fontId="15" fillId="6" borderId="19" xfId="0" quotePrefix="1" applyFont="1" applyFill="1" applyBorder="1" applyAlignment="1" applyProtection="1">
      <alignment horizontal="center" vertical="center"/>
    </xf>
    <xf numFmtId="0" fontId="15" fillId="6" borderId="20" xfId="0" quotePrefix="1" applyFont="1" applyFill="1" applyBorder="1" applyAlignment="1" applyProtection="1">
      <alignment horizontal="center" vertical="center"/>
    </xf>
    <xf numFmtId="0" fontId="13" fillId="6" borderId="4"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167" fontId="0" fillId="16" borderId="77" xfId="0" applyNumberFormat="1" applyFont="1" applyFill="1" applyBorder="1" applyAlignment="1">
      <alignment horizontal="center"/>
    </xf>
    <xf numFmtId="167" fontId="0" fillId="16" borderId="79" xfId="0" applyNumberFormat="1" applyFont="1" applyFill="1" applyBorder="1" applyAlignment="1">
      <alignment horizontal="center"/>
    </xf>
    <xf numFmtId="0" fontId="0" fillId="16" borderId="77" xfId="0" applyFont="1" applyFill="1" applyBorder="1" applyAlignment="1">
      <alignment horizontal="center"/>
    </xf>
    <xf numFmtId="0" fontId="0" fillId="16" borderId="79" xfId="0" applyFont="1" applyFill="1" applyBorder="1" applyAlignment="1">
      <alignment horizontal="center"/>
    </xf>
    <xf numFmtId="0" fontId="0" fillId="16" borderId="101" xfId="0" applyFont="1" applyFill="1" applyBorder="1" applyAlignment="1">
      <alignment horizontal="center"/>
    </xf>
    <xf numFmtId="0" fontId="0" fillId="16" borderId="103" xfId="0" applyFont="1" applyFill="1" applyBorder="1" applyAlignment="1">
      <alignment horizontal="center"/>
    </xf>
    <xf numFmtId="167" fontId="0" fillId="15" borderId="77" xfId="0" applyNumberFormat="1" applyFont="1" applyFill="1" applyBorder="1" applyAlignment="1">
      <alignment horizontal="center"/>
    </xf>
    <xf numFmtId="167" fontId="0" fillId="15" borderId="78" xfId="0" applyNumberFormat="1" applyFont="1" applyFill="1" applyBorder="1" applyAlignment="1">
      <alignment horizontal="center"/>
    </xf>
    <xf numFmtId="0" fontId="0" fillId="15" borderId="77" xfId="0" applyFont="1" applyFill="1" applyBorder="1" applyAlignment="1">
      <alignment horizontal="center"/>
    </xf>
    <xf numFmtId="0" fontId="0" fillId="15" borderId="78" xfId="0" applyFont="1" applyFill="1" applyBorder="1" applyAlignment="1">
      <alignment horizontal="center"/>
    </xf>
    <xf numFmtId="0" fontId="0" fillId="15" borderId="101" xfId="0" applyFont="1" applyFill="1" applyBorder="1" applyAlignment="1">
      <alignment horizontal="center"/>
    </xf>
    <xf numFmtId="0" fontId="0" fillId="15" borderId="102" xfId="0" applyFont="1" applyFill="1" applyBorder="1" applyAlignment="1">
      <alignment horizontal="center"/>
    </xf>
    <xf numFmtId="167" fontId="0" fillId="16" borderId="78" xfId="0" applyNumberFormat="1" applyFont="1" applyFill="1" applyBorder="1" applyAlignment="1">
      <alignment horizontal="center"/>
    </xf>
    <xf numFmtId="0" fontId="0" fillId="16" borderId="78" xfId="0" applyFont="1" applyFill="1" applyBorder="1" applyAlignment="1">
      <alignment horizontal="center"/>
    </xf>
    <xf numFmtId="0" fontId="0" fillId="16" borderId="102" xfId="0" applyFont="1" applyFill="1" applyBorder="1" applyAlignment="1">
      <alignment horizontal="center"/>
    </xf>
    <xf numFmtId="0" fontId="0" fillId="13" borderId="101" xfId="0" applyFont="1" applyFill="1" applyBorder="1" applyAlignment="1">
      <alignment horizontal="center"/>
    </xf>
    <xf numFmtId="0" fontId="0" fillId="13" borderId="102" xfId="0" applyFont="1" applyFill="1" applyBorder="1" applyAlignment="1">
      <alignment horizontal="center"/>
    </xf>
    <xf numFmtId="167" fontId="0" fillId="13" borderId="77" xfId="0" applyNumberFormat="1" applyFont="1" applyFill="1" applyBorder="1" applyAlignment="1">
      <alignment horizontal="center"/>
    </xf>
    <xf numFmtId="167" fontId="0" fillId="13" borderId="78" xfId="0" applyNumberFormat="1" applyFont="1" applyFill="1" applyBorder="1" applyAlignment="1">
      <alignment horizontal="center"/>
    </xf>
    <xf numFmtId="0" fontId="0" fillId="13" borderId="77" xfId="0" applyFont="1" applyFill="1" applyBorder="1" applyAlignment="1">
      <alignment horizontal="center"/>
    </xf>
    <xf numFmtId="0" fontId="0" fillId="13" borderId="78" xfId="0" applyFont="1" applyFill="1" applyBorder="1" applyAlignment="1">
      <alignment horizontal="center"/>
    </xf>
    <xf numFmtId="0" fontId="0" fillId="16" borderId="73" xfId="0" applyFont="1" applyFill="1" applyBorder="1" applyAlignment="1">
      <alignment horizontal="center"/>
    </xf>
    <xf numFmtId="0" fontId="0" fillId="16" borderId="76" xfId="0" applyFont="1" applyFill="1" applyBorder="1" applyAlignment="1">
      <alignment horizontal="center"/>
    </xf>
    <xf numFmtId="0" fontId="36" fillId="12" borderId="92" xfId="0" applyFont="1" applyFill="1" applyBorder="1" applyAlignment="1">
      <alignment horizontal="center" vertical="center" wrapText="1"/>
    </xf>
    <xf numFmtId="0" fontId="36" fillId="12" borderId="93" xfId="0" applyFont="1" applyFill="1" applyBorder="1" applyAlignment="1">
      <alignment horizontal="center" vertical="center" wrapText="1"/>
    </xf>
    <xf numFmtId="0" fontId="0" fillId="13" borderId="73" xfId="0" applyFont="1" applyFill="1" applyBorder="1" applyAlignment="1">
      <alignment horizontal="center"/>
    </xf>
    <xf numFmtId="0" fontId="34" fillId="15" borderId="71" xfId="0" applyFont="1" applyFill="1" applyBorder="1" applyAlignment="1">
      <alignment horizontal="center" vertical="center"/>
    </xf>
    <xf numFmtId="0" fontId="34" fillId="16" borderId="71" xfId="0" applyFont="1" applyFill="1" applyBorder="1" applyAlignment="1">
      <alignment horizontal="center" vertical="center"/>
    </xf>
    <xf numFmtId="0" fontId="27" fillId="8" borderId="96" xfId="0" applyNumberFormat="1" applyFont="1" applyFill="1" applyBorder="1" applyAlignment="1" applyProtection="1">
      <alignment horizontal="left" vertical="center" wrapText="1"/>
    </xf>
    <xf numFmtId="0" fontId="27" fillId="8" borderId="42" xfId="0" applyNumberFormat="1" applyFont="1" applyFill="1" applyBorder="1" applyAlignment="1" applyProtection="1">
      <alignment horizontal="left" vertical="center" wrapText="1"/>
    </xf>
    <xf numFmtId="0" fontId="27" fillId="8" borderId="97" xfId="0" applyNumberFormat="1" applyFont="1" applyFill="1" applyBorder="1" applyAlignment="1" applyProtection="1">
      <alignment horizontal="left" vertical="center" wrapText="1"/>
    </xf>
    <xf numFmtId="0" fontId="38" fillId="9" borderId="90" xfId="0" applyFont="1" applyFill="1" applyBorder="1" applyAlignment="1" applyProtection="1">
      <alignment horizontal="center" vertical="center" wrapText="1"/>
    </xf>
    <xf numFmtId="0" fontId="38" fillId="9" borderId="82" xfId="0" applyFont="1" applyFill="1" applyBorder="1" applyAlignment="1" applyProtection="1">
      <alignment horizontal="center" vertical="center" wrapText="1"/>
    </xf>
    <xf numFmtId="0" fontId="38" fillId="9" borderId="91" xfId="0" applyFont="1" applyFill="1" applyBorder="1" applyAlignment="1" applyProtection="1">
      <alignment horizontal="center" vertical="center" wrapText="1"/>
    </xf>
    <xf numFmtId="0" fontId="38" fillId="9" borderId="90" xfId="0" applyNumberFormat="1" applyFont="1" applyFill="1" applyBorder="1" applyAlignment="1" applyProtection="1">
      <alignment horizontal="center" vertical="center" wrapText="1"/>
    </xf>
    <xf numFmtId="0" fontId="32" fillId="9" borderId="21" xfId="0" applyFont="1" applyFill="1" applyBorder="1" applyAlignment="1" applyProtection="1">
      <alignment horizontal="center" vertical="center" wrapText="1"/>
    </xf>
    <xf numFmtId="0" fontId="32" fillId="9" borderId="6" xfId="0" applyFont="1" applyFill="1" applyBorder="1" applyAlignment="1" applyProtection="1">
      <alignment horizontal="center" vertical="center" wrapText="1"/>
    </xf>
    <xf numFmtId="0" fontId="32" fillId="9" borderId="48" xfId="0" applyFont="1" applyFill="1" applyBorder="1" applyAlignment="1" applyProtection="1">
      <alignment horizontal="center" vertical="center" wrapText="1"/>
    </xf>
    <xf numFmtId="0" fontId="32" fillId="9" borderId="5" xfId="0" applyFont="1" applyFill="1" applyBorder="1" applyAlignment="1" applyProtection="1">
      <alignment horizontal="center" vertical="center" wrapText="1"/>
    </xf>
    <xf numFmtId="17" fontId="32" fillId="9" borderId="14" xfId="0" applyNumberFormat="1" applyFont="1" applyFill="1" applyBorder="1" applyAlignment="1" applyProtection="1">
      <alignment horizontal="center" vertical="center" wrapText="1"/>
    </xf>
    <xf numFmtId="17" fontId="32" fillId="9" borderId="16" xfId="0" applyNumberFormat="1" applyFont="1" applyFill="1" applyBorder="1" applyAlignment="1" applyProtection="1">
      <alignment horizontal="center" vertical="center" wrapText="1"/>
    </xf>
    <xf numFmtId="0" fontId="27" fillId="8" borderId="98" xfId="0" applyNumberFormat="1" applyFont="1" applyFill="1" applyBorder="1" applyAlignment="1" applyProtection="1">
      <alignment horizontal="left" vertical="center" wrapText="1"/>
    </xf>
    <xf numFmtId="0" fontId="27" fillId="8" borderId="99" xfId="0" applyNumberFormat="1" applyFont="1" applyFill="1" applyBorder="1" applyAlignment="1" applyProtection="1">
      <alignment horizontal="left" vertical="center" wrapText="1"/>
    </xf>
    <xf numFmtId="0" fontId="27" fillId="8" borderId="100" xfId="0" applyNumberFormat="1" applyFont="1" applyFill="1" applyBorder="1" applyAlignment="1" applyProtection="1">
      <alignment horizontal="left" vertical="center" wrapText="1"/>
    </xf>
    <xf numFmtId="0" fontId="38" fillId="9" borderId="86" xfId="0" applyFont="1" applyFill="1" applyBorder="1" applyAlignment="1" applyProtection="1">
      <alignment horizontal="center" vertical="center" wrapText="1"/>
    </xf>
    <xf numFmtId="17" fontId="32" fillId="9" borderId="39" xfId="0" applyNumberFormat="1" applyFont="1" applyFill="1" applyBorder="1" applyAlignment="1" applyProtection="1">
      <alignment horizontal="center" vertical="center" wrapText="1"/>
    </xf>
    <xf numFmtId="0" fontId="32" fillId="9" borderId="46" xfId="0" applyFont="1" applyFill="1" applyBorder="1" applyAlignment="1" applyProtection="1">
      <alignment horizontal="center" vertical="center" wrapText="1"/>
    </xf>
    <xf numFmtId="17" fontId="32" fillId="9" borderId="40" xfId="0" applyNumberFormat="1" applyFont="1" applyFill="1" applyBorder="1" applyAlignment="1" applyProtection="1">
      <alignment horizontal="center" vertical="center" wrapText="1"/>
    </xf>
    <xf numFmtId="0" fontId="32" fillId="9" borderId="47" xfId="0" applyFont="1" applyFill="1" applyBorder="1" applyAlignment="1" applyProtection="1">
      <alignment horizontal="center" vertical="center" wrapText="1"/>
    </xf>
    <xf numFmtId="0" fontId="17" fillId="0" borderId="44" xfId="0" applyFont="1" applyBorder="1" applyAlignment="1" applyProtection="1">
      <alignment horizontal="center"/>
    </xf>
    <xf numFmtId="0" fontId="17" fillId="0" borderId="56" xfId="0" applyFont="1" applyBorder="1" applyAlignment="1" applyProtection="1">
      <alignment horizontal="center"/>
    </xf>
    <xf numFmtId="0" fontId="17" fillId="0" borderId="57" xfId="0" applyFont="1" applyBorder="1" applyAlignment="1" applyProtection="1">
      <alignment horizontal="center"/>
    </xf>
    <xf numFmtId="0" fontId="17" fillId="0" borderId="37" xfId="0" applyFont="1" applyBorder="1" applyAlignment="1" applyProtection="1">
      <alignment horizontal="center"/>
    </xf>
    <xf numFmtId="0" fontId="17" fillId="0" borderId="36" xfId="0" applyFont="1" applyBorder="1" applyAlignment="1" applyProtection="1">
      <alignment horizontal="center"/>
    </xf>
    <xf numFmtId="0" fontId="17" fillId="0" borderId="33" xfId="0" applyFont="1" applyBorder="1" applyAlignment="1" applyProtection="1">
      <alignment horizontal="center"/>
    </xf>
    <xf numFmtId="0" fontId="17" fillId="0" borderId="61" xfId="0" applyFont="1" applyBorder="1" applyAlignment="1" applyProtection="1">
      <alignment horizontal="center"/>
    </xf>
    <xf numFmtId="0" fontId="17" fillId="0" borderId="53" xfId="0" applyFont="1" applyBorder="1" applyAlignment="1" applyProtection="1">
      <alignment horizontal="center"/>
    </xf>
    <xf numFmtId="0" fontId="17" fillId="0" borderId="54" xfId="0" applyFont="1" applyBorder="1" applyAlignment="1" applyProtection="1">
      <alignment horizontal="center"/>
    </xf>
    <xf numFmtId="0" fontId="17" fillId="0" borderId="32" xfId="0" applyFont="1" applyBorder="1" applyAlignment="1" applyProtection="1">
      <alignment horizontal="center"/>
    </xf>
    <xf numFmtId="15" fontId="32" fillId="9" borderId="34" xfId="0" applyNumberFormat="1" applyFont="1" applyFill="1" applyBorder="1" applyAlignment="1" applyProtection="1">
      <alignment horizontal="center" vertical="center"/>
    </xf>
    <xf numFmtId="15" fontId="32" fillId="9" borderId="58" xfId="0" applyNumberFormat="1" applyFont="1" applyFill="1" applyBorder="1" applyAlignment="1" applyProtection="1">
      <alignment horizontal="center" vertical="center"/>
    </xf>
    <xf numFmtId="0" fontId="30" fillId="6" borderId="5" xfId="0" applyFont="1" applyFill="1" applyBorder="1" applyAlignment="1" applyProtection="1">
      <alignment horizontal="center" vertical="center" wrapText="1"/>
    </xf>
    <xf numFmtId="0" fontId="30" fillId="6" borderId="6" xfId="0" applyFont="1" applyFill="1" applyBorder="1" applyAlignment="1" applyProtection="1">
      <alignment horizontal="center" vertical="center" wrapText="1"/>
    </xf>
    <xf numFmtId="0" fontId="30" fillId="6" borderId="48" xfId="0" applyFont="1" applyFill="1" applyBorder="1" applyAlignment="1" applyProtection="1">
      <alignment horizontal="center" vertical="center" wrapText="1"/>
    </xf>
    <xf numFmtId="0" fontId="28" fillId="6" borderId="38" xfId="0" applyFont="1" applyFill="1" applyBorder="1" applyAlignment="1" applyProtection="1">
      <alignment horizontal="center" vertical="center" wrapText="1"/>
    </xf>
    <xf numFmtId="0" fontId="28" fillId="6" borderId="41" xfId="0" applyFont="1" applyFill="1" applyBorder="1" applyAlignment="1" applyProtection="1">
      <alignment horizontal="center" vertical="center" wrapText="1"/>
    </xf>
    <xf numFmtId="17" fontId="32" fillId="9" borderId="25" xfId="0" applyNumberFormat="1" applyFont="1" applyFill="1" applyBorder="1" applyAlignment="1" applyProtection="1">
      <alignment horizontal="center" vertical="center" wrapText="1"/>
    </xf>
    <xf numFmtId="17" fontId="32" fillId="9" borderId="8" xfId="0" applyNumberFormat="1" applyFont="1" applyFill="1" applyBorder="1" applyAlignment="1" applyProtection="1">
      <alignment horizontal="center" vertical="center" wrapText="1"/>
    </xf>
    <xf numFmtId="17" fontId="32" fillId="9" borderId="66" xfId="0" applyNumberFormat="1" applyFont="1" applyFill="1" applyBorder="1" applyAlignment="1" applyProtection="1">
      <alignment horizontal="center" vertical="center" wrapText="1"/>
    </xf>
    <xf numFmtId="17" fontId="32" fillId="9" borderId="10" xfId="0" applyNumberFormat="1" applyFont="1" applyFill="1" applyBorder="1" applyAlignment="1" applyProtection="1">
      <alignment horizontal="center" vertical="center" wrapText="1"/>
    </xf>
    <xf numFmtId="15" fontId="32" fillId="9" borderId="65" xfId="0" applyNumberFormat="1" applyFont="1" applyFill="1" applyBorder="1" applyAlignment="1" applyProtection="1">
      <alignment horizontal="center" vertical="center"/>
    </xf>
    <xf numFmtId="15" fontId="32" fillId="9" borderId="31" xfId="0" applyNumberFormat="1" applyFont="1" applyFill="1" applyBorder="1" applyAlignment="1" applyProtection="1">
      <alignment horizontal="center" vertical="center"/>
    </xf>
    <xf numFmtId="17" fontId="32" fillId="9" borderId="34" xfId="0" applyNumberFormat="1" applyFont="1" applyFill="1" applyBorder="1" applyAlignment="1" applyProtection="1">
      <alignment horizontal="center" vertical="center" wrapText="1"/>
    </xf>
    <xf numFmtId="17" fontId="32" fillId="9" borderId="35" xfId="0" applyNumberFormat="1" applyFont="1" applyFill="1" applyBorder="1" applyAlignment="1" applyProtection="1">
      <alignment horizontal="center" vertical="center" wrapText="1"/>
    </xf>
    <xf numFmtId="0" fontId="32" fillId="9" borderId="59" xfId="0" applyFont="1" applyFill="1" applyBorder="1" applyAlignment="1" applyProtection="1">
      <alignment horizontal="center" vertical="center"/>
    </xf>
    <xf numFmtId="0" fontId="32" fillId="9" borderId="60" xfId="0" applyFont="1" applyFill="1" applyBorder="1" applyAlignment="1" applyProtection="1">
      <alignment horizontal="center" vertical="center"/>
    </xf>
    <xf numFmtId="0" fontId="33" fillId="9" borderId="65" xfId="0" applyFont="1" applyFill="1" applyBorder="1" applyAlignment="1" applyProtection="1">
      <alignment horizontal="center"/>
    </xf>
    <xf numFmtId="0" fontId="33" fillId="9" borderId="49" xfId="0" applyFont="1" applyFill="1" applyBorder="1" applyAlignment="1" applyProtection="1">
      <alignment horizontal="center"/>
    </xf>
    <xf numFmtId="0" fontId="33" fillId="9" borderId="31" xfId="0" applyFont="1" applyFill="1" applyBorder="1" applyAlignment="1" applyProtection="1">
      <alignment horizontal="center"/>
    </xf>
    <xf numFmtId="0" fontId="32" fillId="9" borderId="31" xfId="0" applyFont="1" applyFill="1" applyBorder="1" applyAlignment="1" applyProtection="1">
      <alignment horizontal="center" vertical="center"/>
    </xf>
    <xf numFmtId="0" fontId="32" fillId="9" borderId="65" xfId="0" applyFont="1" applyFill="1" applyBorder="1" applyAlignment="1" applyProtection="1">
      <alignment horizontal="center" vertical="center"/>
    </xf>
    <xf numFmtId="15" fontId="32" fillId="9" borderId="60" xfId="0" applyNumberFormat="1" applyFont="1" applyFill="1" applyBorder="1" applyAlignment="1" applyProtection="1">
      <alignment horizontal="center" vertical="center"/>
    </xf>
    <xf numFmtId="17" fontId="32" fillId="9" borderId="23" xfId="0" applyNumberFormat="1" applyFont="1" applyFill="1" applyBorder="1" applyAlignment="1" applyProtection="1">
      <alignment horizontal="center" vertical="center" wrapText="1"/>
    </xf>
    <xf numFmtId="17" fontId="32" fillId="9" borderId="63" xfId="0" applyNumberFormat="1" applyFont="1" applyFill="1" applyBorder="1" applyAlignment="1" applyProtection="1">
      <alignment horizontal="center" vertical="center" wrapText="1"/>
    </xf>
    <xf numFmtId="17" fontId="32" fillId="9" borderId="38" xfId="0" applyNumberFormat="1" applyFont="1" applyFill="1" applyBorder="1" applyAlignment="1" applyProtection="1">
      <alignment horizontal="center" vertical="center" wrapText="1"/>
    </xf>
    <xf numFmtId="0" fontId="32" fillId="9" borderId="45" xfId="0" applyFont="1" applyFill="1" applyBorder="1" applyAlignment="1" applyProtection="1">
      <alignment horizontal="center" vertical="center" wrapText="1"/>
    </xf>
    <xf numFmtId="0" fontId="37" fillId="19" borderId="4" xfId="0" applyFont="1" applyFill="1" applyBorder="1" applyAlignment="1" applyProtection="1">
      <alignment horizontal="center" vertical="center" wrapText="1"/>
    </xf>
    <xf numFmtId="0" fontId="37" fillId="19" borderId="2" xfId="0" applyFont="1" applyFill="1" applyBorder="1" applyAlignment="1" applyProtection="1">
      <alignment horizontal="center" vertical="center" wrapText="1"/>
    </xf>
    <xf numFmtId="0" fontId="37" fillId="19" borderId="3" xfId="0" applyFont="1" applyFill="1" applyBorder="1" applyAlignment="1" applyProtection="1">
      <alignment horizontal="center" vertical="center" wrapText="1"/>
    </xf>
    <xf numFmtId="0" fontId="0" fillId="13" borderId="85" xfId="0" applyFont="1" applyFill="1" applyBorder="1" applyAlignment="1">
      <alignment horizontal="center"/>
    </xf>
    <xf numFmtId="0" fontId="34" fillId="13" borderId="71" xfId="0" applyFont="1" applyFill="1" applyBorder="1" applyAlignment="1">
      <alignment horizontal="center" vertical="center"/>
    </xf>
    <xf numFmtId="0" fontId="0" fillId="13" borderId="72" xfId="0" applyFont="1" applyFill="1" applyBorder="1" applyAlignment="1">
      <alignment horizontal="center"/>
    </xf>
    <xf numFmtId="0" fontId="34" fillId="16" borderId="74" xfId="0" applyFont="1" applyFill="1" applyBorder="1" applyAlignment="1">
      <alignment horizontal="center" vertical="center"/>
    </xf>
    <xf numFmtId="0" fontId="36" fillId="12" borderId="94" xfId="0" applyFont="1" applyFill="1" applyBorder="1" applyAlignment="1">
      <alignment horizontal="center" vertical="center" wrapText="1"/>
    </xf>
    <xf numFmtId="0" fontId="36" fillId="12" borderId="95" xfId="0" applyFont="1" applyFill="1" applyBorder="1" applyAlignment="1">
      <alignment horizontal="center" vertical="center" wrapText="1"/>
    </xf>
    <xf numFmtId="0" fontId="41" fillId="8" borderId="41" xfId="0" applyNumberFormat="1" applyFont="1" applyFill="1" applyBorder="1" applyAlignment="1" applyProtection="1">
      <alignment horizontal="center" vertical="center" wrapText="1"/>
    </xf>
    <xf numFmtId="0" fontId="41" fillId="8" borderId="42" xfId="0" applyNumberFormat="1" applyFont="1" applyFill="1" applyBorder="1" applyAlignment="1" applyProtection="1">
      <alignment horizontal="center" vertical="center" wrapText="1"/>
    </xf>
    <xf numFmtId="0" fontId="41" fillId="8" borderId="43" xfId="0" applyNumberFormat="1" applyFont="1" applyFill="1" applyBorder="1" applyAlignment="1" applyProtection="1">
      <alignment horizontal="center" vertical="center" wrapText="1"/>
    </xf>
    <xf numFmtId="15" fontId="40" fillId="8" borderId="33" xfId="0" applyNumberFormat="1" applyFont="1" applyFill="1" applyBorder="1" applyAlignment="1" applyProtection="1">
      <alignment horizontal="center" vertical="center" wrapText="1"/>
    </xf>
    <xf numFmtId="15" fontId="40" fillId="8" borderId="53" xfId="0" applyNumberFormat="1" applyFont="1" applyFill="1" applyBorder="1" applyAlignment="1" applyProtection="1">
      <alignment horizontal="center" vertical="center" wrapText="1"/>
    </xf>
    <xf numFmtId="15" fontId="40" fillId="8" borderId="54" xfId="0" applyNumberFormat="1" applyFont="1" applyFill="1" applyBorder="1" applyAlignment="1" applyProtection="1">
      <alignment horizontal="center" vertical="center" wrapText="1"/>
    </xf>
    <xf numFmtId="15" fontId="40" fillId="8" borderId="32" xfId="0" applyNumberFormat="1" applyFont="1" applyFill="1" applyBorder="1" applyAlignment="1" applyProtection="1">
      <alignment horizontal="center" vertical="center" wrapText="1"/>
    </xf>
    <xf numFmtId="15" fontId="40" fillId="8" borderId="57" xfId="0" applyNumberFormat="1" applyFont="1" applyFill="1" applyBorder="1" applyAlignment="1" applyProtection="1">
      <alignment horizontal="center" vertical="center" wrapText="1"/>
    </xf>
    <xf numFmtId="15" fontId="40" fillId="8" borderId="37" xfId="0" applyNumberFormat="1" applyFont="1" applyFill="1" applyBorder="1" applyAlignment="1" applyProtection="1">
      <alignment horizontal="center" vertical="center" wrapText="1"/>
    </xf>
    <xf numFmtId="15" fontId="40" fillId="8" borderId="65" xfId="0" applyNumberFormat="1" applyFont="1" applyFill="1" applyBorder="1" applyAlignment="1" applyProtection="1">
      <alignment horizontal="center" vertical="center" wrapText="1"/>
    </xf>
    <xf numFmtId="15" fontId="40" fillId="8" borderId="60" xfId="0" applyNumberFormat="1" applyFont="1" applyFill="1" applyBorder="1" applyAlignment="1" applyProtection="1">
      <alignment horizontal="center" vertical="center" wrapText="1"/>
    </xf>
    <xf numFmtId="15" fontId="40" fillId="8" borderId="59" xfId="0" applyNumberFormat="1" applyFont="1" applyFill="1" applyBorder="1" applyAlignment="1" applyProtection="1">
      <alignment horizontal="center" vertical="center" wrapText="1"/>
    </xf>
    <xf numFmtId="15" fontId="40" fillId="8" borderId="31" xfId="0" applyNumberFormat="1" applyFont="1" applyFill="1" applyBorder="1" applyAlignment="1" applyProtection="1">
      <alignment horizontal="center" vertical="center" wrapText="1"/>
    </xf>
    <xf numFmtId="0" fontId="36" fillId="12" borderId="45" xfId="0" applyFont="1" applyFill="1" applyBorder="1" applyAlignment="1">
      <alignment horizontal="center" vertical="center" wrapText="1"/>
    </xf>
    <xf numFmtId="0" fontId="36" fillId="12" borderId="46" xfId="0" applyFont="1" applyFill="1" applyBorder="1" applyAlignment="1">
      <alignment horizontal="center" vertical="center" wrapText="1"/>
    </xf>
    <xf numFmtId="0" fontId="27" fillId="5" borderId="1" xfId="0" applyFont="1" applyFill="1" applyBorder="1" applyAlignment="1" applyProtection="1">
      <alignment horizontal="center" vertical="center"/>
    </xf>
    <xf numFmtId="0" fontId="27" fillId="5" borderId="0" xfId="0" applyFont="1" applyFill="1" applyBorder="1" applyAlignment="1" applyProtection="1">
      <alignment horizontal="center" vertical="center"/>
    </xf>
    <xf numFmtId="0" fontId="42" fillId="12" borderId="104" xfId="0" applyFont="1" applyFill="1" applyBorder="1" applyAlignment="1">
      <alignment horizontal="center" vertical="center" wrapText="1"/>
    </xf>
    <xf numFmtId="0" fontId="42" fillId="12" borderId="81" xfId="0" applyFont="1" applyFill="1" applyBorder="1" applyAlignment="1">
      <alignment horizontal="center" vertical="center" wrapText="1"/>
    </xf>
    <xf numFmtId="17" fontId="42" fillId="12" borderId="104" xfId="0" applyNumberFormat="1" applyFont="1" applyFill="1" applyBorder="1" applyAlignment="1">
      <alignment horizontal="center" vertical="center" wrapText="1"/>
    </xf>
    <xf numFmtId="0" fontId="41" fillId="8" borderId="38" xfId="0" applyNumberFormat="1" applyFont="1" applyFill="1" applyBorder="1" applyAlignment="1" applyProtection="1">
      <alignment horizontal="center" vertical="center" wrapText="1"/>
    </xf>
    <xf numFmtId="0" fontId="41" fillId="8" borderId="39" xfId="0" applyNumberFormat="1" applyFont="1" applyFill="1" applyBorder="1" applyAlignment="1" applyProtection="1">
      <alignment horizontal="center" vertical="center" wrapText="1"/>
    </xf>
    <xf numFmtId="0" fontId="41" fillId="8" borderId="40" xfId="0" applyNumberFormat="1" applyFont="1" applyFill="1" applyBorder="1" applyAlignment="1" applyProtection="1">
      <alignment horizontal="center" vertical="center" wrapText="1"/>
    </xf>
    <xf numFmtId="0" fontId="36" fillId="12" borderId="38" xfId="0" applyFont="1" applyFill="1" applyBorder="1" applyAlignment="1">
      <alignment horizontal="center" vertical="center" wrapText="1"/>
    </xf>
    <xf numFmtId="0" fontId="36" fillId="12" borderId="39" xfId="0" applyFont="1" applyFill="1" applyBorder="1" applyAlignment="1">
      <alignment horizontal="center" vertical="center" wrapText="1"/>
    </xf>
    <xf numFmtId="0" fontId="36" fillId="12" borderId="41" xfId="0" applyFont="1" applyFill="1" applyBorder="1" applyAlignment="1">
      <alignment horizontal="center" vertical="center" wrapText="1"/>
    </xf>
    <xf numFmtId="0" fontId="36" fillId="12" borderId="42" xfId="0" applyFont="1" applyFill="1" applyBorder="1" applyAlignment="1">
      <alignment horizontal="center" vertical="center" wrapText="1"/>
    </xf>
    <xf numFmtId="15" fontId="40" fillId="8" borderId="36" xfId="0" applyNumberFormat="1" applyFont="1" applyFill="1" applyBorder="1" applyAlignment="1" applyProtection="1">
      <alignment horizontal="center" vertical="center" wrapText="1"/>
    </xf>
    <xf numFmtId="15" fontId="40" fillId="8" borderId="56" xfId="0" applyNumberFormat="1" applyFont="1" applyFill="1" applyBorder="1" applyAlignment="1" applyProtection="1">
      <alignment horizontal="center" vertical="center" wrapText="1"/>
    </xf>
    <xf numFmtId="0" fontId="41" fillId="8" borderId="45" xfId="0" applyNumberFormat="1" applyFont="1" applyFill="1" applyBorder="1" applyAlignment="1" applyProtection="1">
      <alignment horizontal="center" vertical="center" wrapText="1"/>
    </xf>
    <xf numFmtId="0" fontId="41" fillId="8" borderId="46" xfId="0" applyNumberFormat="1" applyFont="1" applyFill="1" applyBorder="1" applyAlignment="1" applyProtection="1">
      <alignment horizontal="center" vertical="center" wrapText="1"/>
    </xf>
    <xf numFmtId="0" fontId="41" fillId="8" borderId="47" xfId="0" applyNumberFormat="1" applyFont="1" applyFill="1" applyBorder="1" applyAlignment="1" applyProtection="1">
      <alignment horizontal="center" vertical="center" wrapText="1"/>
    </xf>
    <xf numFmtId="0" fontId="4" fillId="0" borderId="0" xfId="2" applyFont="1" applyAlignment="1">
      <alignment horizontal="center"/>
    </xf>
  </cellXfs>
  <cellStyles count="26">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Hyperlink" xfId="1" builtinId="8"/>
    <cellStyle name="Normal" xfId="0" builtinId="0"/>
    <cellStyle name="Normal 2" xfId="2"/>
  </cellStyles>
  <dxfs count="74">
    <dxf>
      <fill>
        <patternFill patternType="lightGray"/>
      </fill>
    </dxf>
    <dxf>
      <fill>
        <patternFill patternType="lightGray"/>
      </fill>
    </dxf>
    <dxf>
      <fill>
        <patternFill>
          <bgColor theme="7" tint="0.79998168889431442"/>
        </patternFill>
      </fill>
    </dxf>
    <dxf>
      <fill>
        <patternFill>
          <bgColor theme="4" tint="0.7999816888943144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patternType="lightGray"/>
      </fill>
    </dxf>
    <dxf>
      <fill>
        <patternFill patternType="lightGray"/>
      </fill>
    </dxf>
    <dxf>
      <fill>
        <patternFill>
          <bgColor rgb="FFFFC000"/>
        </patternFill>
      </fill>
    </dxf>
    <dxf>
      <fill>
        <patternFill>
          <bgColor theme="7" tint="0.79998168889431442"/>
        </patternFill>
      </fill>
    </dxf>
    <dxf>
      <fill>
        <patternFill>
          <bgColor theme="4" tint="0.79998168889431442"/>
        </patternFill>
      </fill>
    </dxf>
    <dxf>
      <fill>
        <patternFill patternType="lightGray"/>
      </fill>
    </dxf>
    <dxf>
      <fill>
        <patternFill patternType="lightGray"/>
      </fill>
    </dxf>
    <dxf>
      <fill>
        <patternFill>
          <bgColor rgb="FFFFC000"/>
        </patternFill>
      </fill>
    </dxf>
    <dxf>
      <fill>
        <patternFill>
          <bgColor theme="7" tint="0.79998168889431442"/>
        </patternFill>
      </fill>
    </dxf>
    <dxf>
      <fill>
        <patternFill>
          <bgColor theme="4" tint="0.79998168889431442"/>
        </patternFill>
      </fill>
    </dxf>
    <dxf>
      <fill>
        <patternFill patternType="lightGray"/>
      </fill>
    </dxf>
    <dxf>
      <fill>
        <patternFill patternType="lightGray"/>
      </fill>
    </dxf>
    <dxf>
      <fill>
        <patternFill>
          <bgColor rgb="FFFFC000"/>
        </patternFill>
      </fill>
    </dxf>
    <dxf>
      <fill>
        <patternFill>
          <bgColor theme="7" tint="0.79998168889431442"/>
        </patternFill>
      </fill>
    </dxf>
    <dxf>
      <fill>
        <patternFill>
          <bgColor theme="4" tint="0.79998168889431442"/>
        </patternFill>
      </fill>
    </dxf>
    <dxf>
      <numFmt numFmtId="30" formatCode="@"/>
    </dxf>
    <dxf>
      <numFmt numFmtId="30" formatCode="@"/>
    </dxf>
    <dxf>
      <numFmt numFmtId="30" formatCode="@"/>
    </dxf>
    <dxf>
      <border diagonalUp="0" diagonalDown="0" outline="0">
        <left style="hair">
          <color auto="1"/>
        </left>
        <right style="hair">
          <color indexed="64"/>
        </right>
        <top style="hair">
          <color auto="1"/>
        </top>
        <bottom style="hair">
          <color indexed="64"/>
        </bottom>
      </border>
    </dxf>
    <dxf>
      <border diagonalUp="0" diagonalDown="0" outline="0">
        <left style="thin">
          <color indexed="64"/>
        </left>
        <right style="thin">
          <color indexed="64"/>
        </right>
        <top/>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numFmt numFmtId="30" formatCode="@"/>
      <border diagonalUp="0" diagonalDown="0" outline="0">
        <left style="hair">
          <color theme="8"/>
        </left>
        <right style="hair">
          <color theme="8"/>
        </right>
        <top style="hair">
          <color theme="8"/>
        </top>
        <bottom style="hair">
          <color theme="8"/>
        </bottom>
      </border>
    </dxf>
    <dxf>
      <border outline="0">
        <right style="hair">
          <color theme="8"/>
        </right>
      </border>
    </dxf>
    <dxf>
      <font>
        <b val="0"/>
        <i val="0"/>
        <strike val="0"/>
        <condense val="0"/>
        <extend val="0"/>
        <outline val="0"/>
        <shadow val="0"/>
        <u val="none"/>
        <vertAlign val="baseline"/>
        <sz val="12"/>
        <color theme="0"/>
        <name val="Calibri"/>
        <scheme val="minor"/>
      </font>
      <fill>
        <patternFill patternType="solid">
          <fgColor indexed="64"/>
          <bgColor theme="0"/>
        </patternFill>
      </fill>
      <border diagonalUp="0" diagonalDown="0" outline="0">
        <left style="hair">
          <color theme="8"/>
        </left>
        <right/>
        <top style="hair">
          <color theme="8"/>
        </top>
        <bottom style="hair">
          <color theme="8"/>
        </bottom>
      </border>
      <protection locked="1" hidden="0"/>
    </dxf>
    <dxf>
      <font>
        <b val="0"/>
        <i val="0"/>
        <strike val="0"/>
        <condense val="0"/>
        <extend val="0"/>
        <outline val="0"/>
        <shadow val="0"/>
        <u val="none"/>
        <vertAlign val="baseline"/>
        <sz val="12"/>
        <color theme="0"/>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theme="0"/>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numFmt numFmtId="30" formatCode="@"/>
      <fill>
        <patternFill patternType="solid">
          <fgColor indexed="64"/>
          <bgColor theme="0"/>
        </patternFill>
      </fill>
      <alignment horizontal="left" vertical="center" textRotation="0" wrapText="1" indent="0" relativeIndent="255" justifyLastLine="0" shrinkToFit="0" readingOrder="0"/>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theme="0"/>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theme="0"/>
        <name val="Calibri"/>
        <scheme val="minor"/>
      </font>
      <numFmt numFmtId="30" formatCode="@"/>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left" vertical="center" textRotation="0" wrapText="1" indent="0" relativeIndent="255" justifyLastLine="0" shrinkToFit="0" readingOrder="0"/>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left" vertical="center" textRotation="0" wrapText="1" indent="0" relativeIndent="255" justifyLastLine="0" shrinkToFit="0" readingOrder="0"/>
      <border diagonalUp="0" diagonalDown="0" outline="0">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theme="0"/>
        <name val="Calibri"/>
        <scheme val="minor"/>
      </font>
      <fill>
        <patternFill patternType="solid">
          <fgColor indexed="64"/>
          <bgColor theme="0"/>
        </patternFill>
      </fill>
      <protection locked="1" hidden="0"/>
    </dxf>
    <dxf>
      <border diagonalUp="0" diagonalDown="0" outline="0">
        <left style="hair">
          <color theme="8"/>
        </left>
        <right style="hair">
          <color theme="8"/>
        </right>
        <top/>
        <bottom/>
      </border>
    </dxf>
    <dxf>
      <fill>
        <patternFill>
          <bgColor rgb="FFFF0000"/>
        </patternFill>
      </fill>
    </dxf>
    <dxf>
      <fill>
        <patternFill>
          <bgColor rgb="FFFFC000"/>
        </patternFill>
      </fill>
    </dxf>
    <dxf>
      <font>
        <color rgb="FFFF0000"/>
      </font>
    </dxf>
    <dxf>
      <font>
        <color auto="1"/>
      </font>
      <fill>
        <patternFill patternType="darkGray">
          <fgColor auto="1"/>
          <bgColor theme="1" tint="0.499984740745262"/>
        </patternFill>
      </fill>
      <border>
        <left/>
        <right/>
        <top/>
        <bottom/>
      </border>
    </dxf>
    <dxf>
      <font>
        <color auto="1"/>
      </font>
      <fill>
        <patternFill patternType="darkGray">
          <bgColor theme="1" tint="0.499984740745262"/>
        </patternFill>
      </fill>
      <border>
        <left/>
        <right/>
        <top/>
        <bottom/>
      </border>
    </dxf>
    <dxf>
      <font>
        <color theme="1"/>
      </font>
      <fill>
        <patternFill patternType="darkGray">
          <fgColor auto="1"/>
          <bgColor theme="1" tint="0.499984740745262"/>
        </patternFill>
      </fill>
    </dxf>
    <dxf>
      <font>
        <color theme="1"/>
      </font>
      <fill>
        <patternFill patternType="darkGray">
          <bgColor theme="1" tint="0.499984740745262"/>
        </patternFill>
      </fill>
      <border>
        <left/>
        <right/>
        <top/>
        <bottom/>
      </border>
    </dxf>
    <dxf>
      <font>
        <color theme="1"/>
      </font>
      <fill>
        <patternFill patternType="darkGray">
          <bgColor theme="1" tint="0.499984740745262"/>
        </patternFill>
      </fill>
      <border>
        <left/>
        <right/>
        <top/>
        <bottom/>
      </border>
    </dxf>
    <dxf>
      <font>
        <color theme="1"/>
      </font>
      <fill>
        <patternFill patternType="darkGray">
          <fgColor auto="1"/>
          <bgColor theme="1" tint="0.499984740745262"/>
        </patternFill>
      </fill>
      <border>
        <left/>
        <right/>
        <top/>
        <bottom/>
      </border>
    </dxf>
    <dxf>
      <fill>
        <patternFill>
          <bgColor rgb="FFFF0000"/>
        </patternFill>
      </fill>
    </dxf>
  </dxfs>
  <tableStyles count="0" defaultTableStyle="TableStyleMedium9" defaultPivotStyle="PivotStyleMedium7"/>
  <colors>
    <mruColors>
      <color rgb="FFDAEEF3"/>
      <color rgb="FFDDEBF7"/>
      <color rgb="FF5B9BD5"/>
      <color rgb="FFFFFFFF"/>
      <color rgb="FF9BC2E6"/>
      <color rgb="FFA9D08E"/>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tables/table1.xml><?xml version="1.0" encoding="utf-8"?>
<table xmlns="http://schemas.openxmlformats.org/spreadsheetml/2006/main" id="4" name="WPTM_Intervention" displayName="WPTM_Intervention" ref="E118:W119" totalsRowShown="0" headerRowDxfId="63" dataDxfId="62">
  <tableColumns count="19">
    <tableColumn id="7" name="Modules" dataDxfId="61">
      <calculatedColumnFormula>IFERROR(IF(AND(K119="",T119=""),"",(VLOOKUP(Q119,'Reference Records'!$D$68:$F$81,3,FALSE))),"")</calculatedColumnFormula>
    </tableColumn>
    <tableColumn id="8" name="Column4" dataDxfId="60"/>
    <tableColumn id="9" name="Column5" dataDxfId="59"/>
    <tableColumn id="10" name="Column6" dataDxfId="58"/>
    <tableColumn id="11" name="Column7" dataDxfId="57"/>
    <tableColumn id="12" name="Column8" dataDxfId="56"/>
    <tableColumn id="3" name="Standard Intervention" dataDxfId="55">
      <calculatedColumnFormula>IFERROR(VLOOKUP(R119,'Reference Records'!$B$84:$C$148,2,FALSE),"")</calculatedColumnFormula>
    </tableColumn>
    <tableColumn id="14" name="Column2" dataDxfId="54"/>
    <tableColumn id="15" name="Column10" dataDxfId="53"/>
    <tableColumn id="16" name="Column11" dataDxfId="52"/>
    <tableColumn id="17" name="Column12" dataDxfId="51"/>
    <tableColumn id="18" name="Column13" dataDxfId="50"/>
    <tableColumn id="19" name="Module Reference (Name)" dataDxfId="49"/>
    <tableColumn id="20" name="Standard Intervention2" dataDxfId="48"/>
    <tableColumn id="21" name="Column9" dataDxfId="47"/>
    <tableColumn id="22" name="Custom Intervention (only if &quot;Other&quot; intervention is chosen)" dataDxfId="46"/>
    <tableColumn id="23" name="Module Name" dataDxfId="45">
      <calculatedColumnFormula>IFERROR(IF(VLOOKUP(E119,'Reference Records'!$C$68:$D$81,2,FALSE)=0,"",VLOOKUP(E119,'Reference Records'!$C$68:$D$81,2,FALSE)),"")</calculatedColumnFormula>
    </tableColumn>
    <tableColumn id="1" name="Column1" dataDxfId="44"/>
    <tableColumn id="2" name="Concatenation of Names" dataDxfId="43">
      <calculatedColumnFormula>K119&amp;T119</calculatedColumnFormula>
    </tableColumn>
  </tableColumns>
  <tableStyleInfo name="TableStyleMedium9" showFirstColumn="0" showLastColumn="0" showRowStripes="0" showColumnStripes="0"/>
</table>
</file>

<file path=xl/tables/table2.xml><?xml version="1.0" encoding="utf-8"?>
<table xmlns="http://schemas.openxmlformats.org/spreadsheetml/2006/main" id="1" name="Module" displayName="Module" ref="B67:H80" totalsRowShown="0" headerRowCellStyle="Normal 2" dataCellStyle="Normal 2">
  <autoFilter ref="B67:H80"/>
  <tableColumns count="7">
    <tableColumn id="1" name="Name" dataDxfId="42" dataCellStyle="Normal 2">
      <calculatedColumnFormula array="1">IFERROR(INDEX($C$68:$C$81, MATCH(0, COUNTIF($B$67:B67, $C$68:$C$81&amp;"") + IF($C$68:$C$81="",1,0), 0)), "")</calculatedColumnFormula>
    </tableColumn>
    <tableColumn id="2" name="Module Name" dataDxfId="41"/>
    <tableColumn id="3" name="Module-Coverage-Intervention Reference (Name)" dataDxfId="40" dataCellStyle="Normal 2"/>
    <tableColumn id="4" name="Component (Name)" dataDxfId="39" dataCellStyle="Normal 2"/>
    <tableColumn id="5" name="Name used on Overview Page for display" dataDxfId="38" dataCellStyle="Normal 2">
      <calculatedColumnFormula>C68</calculatedColumnFormula>
    </tableColumn>
    <tableColumn id="6" name="Record ID" dataDxfId="37" dataCellStyle="Normal 2"/>
    <tableColumn id="7" name="Reference Record Id" dataDxfId="36" dataCellStyle="Normal 2"/>
  </tableColumns>
  <tableStyleInfo name="TableStyleLight9" showFirstColumn="0" showLastColumn="0" showRowStripes="1" showColumnStripes="0"/>
</table>
</file>

<file path=xl/tables/table3.xml><?xml version="1.0" encoding="utf-8"?>
<table xmlns="http://schemas.openxmlformats.org/spreadsheetml/2006/main" id="2" name="Intervention" displayName="Intervention" ref="A83:I148" totalsRowShown="0" headerRowCellStyle="Normal 2" dataCellStyle="Normal 2">
  <autoFilter ref="A83:I148"/>
  <tableColumns count="9">
    <tableColumn id="1" name="Module" dataCellStyle="Normal 2"/>
    <tableColumn id="2" name="Name ID" dataCellStyle="Normal 2"/>
    <tableColumn id="3" name="Intervention"/>
    <tableColumn id="4" name="Disaggregation Categories" dataCellStyle="Normal 2"/>
    <tableColumn id="5" name="Record ID" dataCellStyle="Normal 2"/>
    <tableColumn id="6" name="Column1" dataCellStyle="Normal 2"/>
    <tableColumn id="7" name="Column2" dataCellStyle="Normal 2"/>
    <tableColumn id="8" name="Column3" dataCellStyle="Normal 2"/>
    <tableColumn id="9" name="Column4" dataCellStyle="Normal 2"/>
  </tableColumns>
  <tableStyleInfo name="TableStyleLight9" showFirstColumn="0" showLastColumn="0" showRowStripes="1" showColumnStripes="0"/>
</table>
</file>

<file path=xl/tables/table4.xml><?xml version="1.0" encoding="utf-8"?>
<table xmlns="http://schemas.openxmlformats.org/spreadsheetml/2006/main" id="3" name="Coverage" displayName="Coverage" ref="A27:G64" totalsRowShown="0" headerRowDxfId="35" tableBorderDxfId="34" headerRowCellStyle="Normal 2" dataCellStyle="Normal 2">
  <autoFilter ref="A27:G64"/>
  <tableColumns count="7">
    <tableColumn id="1" name="Module" dataCellStyle="Normal 2"/>
    <tableColumn id="2" name="Name ID" dataDxfId="33" dataCellStyle="Normal 2"/>
    <tableColumn id="3" name="Name" dataDxfId="32" dataCellStyle="Normal 2"/>
    <tableColumn id="4" name="Disaggregation Categories" dataDxfId="31" dataCellStyle="Normal 2"/>
    <tableColumn id="5" name="Column1" dataCellStyle="Normal 2"/>
    <tableColumn id="6" name="Column2" dataCellStyle="Normal 2"/>
    <tableColumn id="7" name="Record ID" dataCellStyle="Normal 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printerSettings" Target="../printerSettings/printerSettings12.bin"/><Relationship Id="rId5" Type="http://schemas.openxmlformats.org/officeDocument/2006/relationships/oleObject" Target="../embeddings/oleObject3.bin"/><Relationship Id="rId4" Type="http://schemas.openxmlformats.org/officeDocument/2006/relationships/oleObject" Target="../embeddings/oleObject2.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enableFormatConditionsCalculation="0">
    <pageSetUpPr fitToPage="1"/>
  </sheetPr>
  <dimension ref="A1:AX197"/>
  <sheetViews>
    <sheetView showGridLines="0" view="pageBreakPreview" zoomScale="70" zoomScaleNormal="80" zoomScaleSheetLayoutView="70" zoomScalePageLayoutView="80" workbookViewId="0">
      <selection activeCell="A60" sqref="A60"/>
    </sheetView>
  </sheetViews>
  <sheetFormatPr defaultColWidth="11" defaultRowHeight="15.75"/>
  <cols>
    <col min="1" max="1" width="32" style="6" customWidth="1"/>
    <col min="2" max="2" width="52.125" style="6" hidden="1" customWidth="1"/>
    <col min="3" max="3" width="54.625" style="6" hidden="1" customWidth="1"/>
    <col min="4" max="4" width="0.125" style="6" customWidth="1"/>
    <col min="5" max="5" width="43.625" style="6" customWidth="1"/>
    <col min="6" max="6" width="29.625" style="6" hidden="1" customWidth="1"/>
    <col min="7" max="7" width="31.125" style="6" hidden="1" customWidth="1"/>
    <col min="8" max="8" width="26.125" style="6" hidden="1" customWidth="1"/>
    <col min="9" max="10" width="0.125" style="6" customWidth="1"/>
    <col min="11" max="11" width="31" style="6" customWidth="1"/>
    <col min="12" max="12" width="28.625" style="6" hidden="1" customWidth="1"/>
    <col min="13" max="13" width="15.125" style="6" hidden="1" customWidth="1"/>
    <col min="14" max="14" width="21.625" style="6" hidden="1" customWidth="1"/>
    <col min="15" max="15" width="20.625" style="6" hidden="1" customWidth="1"/>
    <col min="16" max="16" width="16.625" style="6" hidden="1" customWidth="1"/>
    <col min="17" max="17" width="17.5" style="6" hidden="1" customWidth="1"/>
    <col min="18" max="18" width="12.625" style="6" hidden="1" customWidth="1"/>
    <col min="19" max="19" width="0.125" style="6" customWidth="1"/>
    <col min="20" max="20" width="35.125" style="6" customWidth="1"/>
    <col min="21" max="21" width="8.625" style="6" hidden="1" customWidth="1"/>
    <col min="22" max="22" width="0.125" style="68" customWidth="1"/>
    <col min="23" max="23" width="8.625" style="68" hidden="1" customWidth="1"/>
    <col min="24" max="24" width="18.125" style="68" hidden="1" customWidth="1"/>
    <col min="25" max="25" width="18.625" style="68" hidden="1" customWidth="1"/>
    <col min="26" max="26" width="19.5" style="68" hidden="1" customWidth="1"/>
    <col min="27" max="27" width="20.625" style="6" hidden="1" customWidth="1"/>
    <col min="28" max="28" width="19" style="6" hidden="1" customWidth="1"/>
    <col min="29" max="29" width="11.625" style="6" hidden="1" customWidth="1"/>
    <col min="30" max="30" width="18.625" style="6" customWidth="1"/>
    <col min="31" max="31" width="26.625" style="6" customWidth="1"/>
    <col min="32" max="32" width="20.125" style="6" customWidth="1"/>
    <col min="33" max="33" width="24.625" style="6" customWidth="1"/>
    <col min="34" max="38" width="11" style="6" customWidth="1"/>
    <col min="39" max="39" width="16.625" style="6" customWidth="1"/>
    <col min="40" max="40" width="11" style="6" customWidth="1"/>
    <col min="41" max="41" width="11" style="9" customWidth="1"/>
    <col min="42" max="42" width="16.125" style="9" customWidth="1"/>
    <col min="43" max="43" width="11" style="9" customWidth="1"/>
    <col min="44" max="50" width="11" style="9"/>
    <col min="51" max="16384" width="11" style="6"/>
  </cols>
  <sheetData>
    <row r="1" spans="1:50">
      <c r="A1" s="540" t="s">
        <v>43</v>
      </c>
      <c r="B1" s="541"/>
      <c r="C1" s="541"/>
      <c r="D1" s="541"/>
      <c r="E1" s="541"/>
      <c r="F1" s="541"/>
      <c r="G1" s="541"/>
      <c r="H1" s="541"/>
      <c r="I1" s="541"/>
      <c r="J1" s="541"/>
      <c r="K1" s="541"/>
      <c r="L1" s="541"/>
      <c r="M1" s="541"/>
      <c r="N1" s="541"/>
      <c r="O1" s="541"/>
      <c r="P1" s="541"/>
      <c r="Q1" s="541"/>
      <c r="R1" s="541"/>
      <c r="S1" s="541"/>
      <c r="T1" s="542"/>
    </row>
    <row r="2" spans="1:50" s="26" customFormat="1" ht="27" customHeight="1" thickBot="1">
      <c r="A2" s="543"/>
      <c r="B2" s="544"/>
      <c r="C2" s="544"/>
      <c r="D2" s="544"/>
      <c r="E2" s="544"/>
      <c r="F2" s="544"/>
      <c r="G2" s="544"/>
      <c r="H2" s="544"/>
      <c r="I2" s="544"/>
      <c r="J2" s="544"/>
      <c r="K2" s="544"/>
      <c r="L2" s="544"/>
      <c r="M2" s="544"/>
      <c r="N2" s="544"/>
      <c r="O2" s="544"/>
      <c r="P2" s="544"/>
      <c r="Q2" s="544"/>
      <c r="R2" s="544"/>
      <c r="S2" s="544"/>
      <c r="T2" s="545"/>
      <c r="V2" s="27"/>
      <c r="W2" s="27"/>
      <c r="X2" s="27"/>
      <c r="Y2" s="27"/>
      <c r="Z2" s="27"/>
      <c r="AO2" s="28"/>
      <c r="AP2" s="28"/>
      <c r="AQ2" s="28"/>
      <c r="AR2" s="28"/>
      <c r="AS2" s="28"/>
      <c r="AT2" s="28"/>
      <c r="AU2" s="28"/>
      <c r="AV2" s="28"/>
      <c r="AW2" s="28"/>
      <c r="AX2" s="28"/>
    </row>
    <row r="3" spans="1:50">
      <c r="A3" s="378" t="s">
        <v>283</v>
      </c>
      <c r="B3" s="379"/>
      <c r="C3" s="379"/>
      <c r="D3" s="379"/>
      <c r="E3" s="378" t="s">
        <v>284</v>
      </c>
    </row>
    <row r="4" spans="1:50" ht="19.5" customHeight="1" thickBot="1">
      <c r="F4" s="68"/>
      <c r="G4" s="68"/>
      <c r="H4" s="68"/>
      <c r="I4" s="68"/>
      <c r="J4" s="68"/>
      <c r="K4" s="68"/>
      <c r="L4" s="70"/>
      <c r="M4" s="70"/>
      <c r="N4" s="70"/>
      <c r="O4" s="70"/>
      <c r="P4" s="70"/>
      <c r="Q4" s="70"/>
      <c r="R4" s="70"/>
      <c r="S4" s="70"/>
      <c r="T4" s="70"/>
      <c r="V4" s="538"/>
      <c r="W4" s="538"/>
    </row>
    <row r="5" spans="1:50" ht="29.1" customHeight="1" thickBot="1">
      <c r="A5" s="71" t="s">
        <v>189</v>
      </c>
      <c r="B5" s="72"/>
      <c r="C5" s="72"/>
      <c r="D5" s="73"/>
      <c r="E5" s="382" t="str">
        <f>IFERROR(IF($AN$5="Funding Request",IF('Reference Records'!$B$157&lt;&gt;"",'Reference Records'!$B$157,'Reference Records'!$B$158),IF(OR($AN$5="Grant Making", $AN$5="Grant Revision"),'Reference Records'!B162,"")),"")</f>
        <v>Lao (Peoples Democratic Republic)</v>
      </c>
      <c r="F5" s="74"/>
      <c r="G5" s="74"/>
      <c r="H5" s="74"/>
      <c r="I5" s="74"/>
      <c r="J5" s="74"/>
      <c r="K5" s="74"/>
      <c r="L5" s="70"/>
      <c r="M5" s="70"/>
      <c r="N5" s="70"/>
      <c r="O5" s="70"/>
      <c r="P5" s="70"/>
      <c r="Q5" s="70"/>
      <c r="R5" s="70"/>
      <c r="S5" s="70"/>
      <c r="T5" s="70"/>
      <c r="V5" s="538"/>
      <c r="W5" s="538"/>
      <c r="AL5" s="9"/>
      <c r="AM5" s="199" t="s">
        <v>270</v>
      </c>
      <c r="AN5" s="397" t="s">
        <v>364</v>
      </c>
      <c r="AO5" s="199"/>
      <c r="AP5" s="199"/>
    </row>
    <row r="6" spans="1:50" ht="28.35" customHeight="1" thickBot="1">
      <c r="A6" s="71" t="s">
        <v>260</v>
      </c>
      <c r="B6" s="72"/>
      <c r="C6" s="72"/>
      <c r="D6" s="73"/>
      <c r="E6" s="381" t="str">
        <f>IF($AN$5="Funding Request",'Reference Records'!$B$156,IF(OR($AN$5="Grant Making", $AN$5="Grant Revision"),'Reference Records'!$B$161,""))</f>
        <v>LAO-T-GFMOH</v>
      </c>
      <c r="F6" s="74"/>
      <c r="G6" s="74"/>
      <c r="H6" s="74"/>
      <c r="I6" s="74"/>
      <c r="J6" s="74"/>
      <c r="K6" s="74"/>
      <c r="L6" s="70"/>
      <c r="M6" s="70"/>
      <c r="N6" s="70"/>
      <c r="O6" s="70"/>
      <c r="P6" s="70"/>
      <c r="Q6" s="70"/>
      <c r="R6" s="70"/>
      <c r="S6" s="70"/>
      <c r="T6" s="70"/>
      <c r="V6" s="75"/>
      <c r="W6" s="75"/>
    </row>
    <row r="7" spans="1:50" ht="31.5" customHeight="1" thickBot="1">
      <c r="A7" s="76" t="s">
        <v>190</v>
      </c>
      <c r="B7" s="72"/>
      <c r="C7" s="72"/>
      <c r="D7" s="73"/>
      <c r="E7" s="77">
        <v>43101</v>
      </c>
      <c r="F7" s="78"/>
      <c r="G7" s="78"/>
      <c r="H7" s="78"/>
      <c r="I7" s="78"/>
      <c r="J7" s="78"/>
      <c r="K7" s="78"/>
      <c r="L7" s="70"/>
      <c r="M7" s="70"/>
      <c r="N7" s="70"/>
      <c r="O7" s="70"/>
      <c r="P7" s="70"/>
      <c r="Q7" s="70"/>
      <c r="R7" s="70"/>
      <c r="S7" s="70"/>
      <c r="T7" s="70"/>
      <c r="V7" s="75" t="s">
        <v>46</v>
      </c>
      <c r="W7" s="75"/>
    </row>
    <row r="8" spans="1:50" ht="31.5" customHeight="1" thickBot="1">
      <c r="A8" s="76" t="s">
        <v>191</v>
      </c>
      <c r="B8" s="206"/>
      <c r="C8" s="206"/>
      <c r="D8" s="214" t="s">
        <v>274</v>
      </c>
      <c r="E8" s="77">
        <v>44196</v>
      </c>
      <c r="F8" s="78"/>
      <c r="G8" s="78"/>
      <c r="H8" s="78"/>
      <c r="I8" s="78"/>
      <c r="J8" s="78"/>
      <c r="K8" s="140" t="s">
        <v>277</v>
      </c>
      <c r="L8" s="70"/>
      <c r="M8" s="70"/>
      <c r="N8" s="70"/>
      <c r="O8" s="70"/>
      <c r="P8" s="70"/>
      <c r="Q8" s="70"/>
      <c r="R8" s="70"/>
      <c r="S8" s="70"/>
      <c r="T8" s="70"/>
      <c r="V8" s="75"/>
      <c r="W8" s="75"/>
      <c r="AL8" s="199"/>
      <c r="AM8" s="199"/>
      <c r="AN8" s="199"/>
      <c r="AO8" s="199"/>
    </row>
    <row r="9" spans="1:50" ht="32.25" customHeight="1" thickBot="1">
      <c r="A9" s="76" t="s">
        <v>169</v>
      </c>
      <c r="B9" s="4" t="s">
        <v>169</v>
      </c>
      <c r="C9" s="399">
        <v>12</v>
      </c>
      <c r="D9" s="6" t="s">
        <v>169</v>
      </c>
      <c r="E9" s="396">
        <f>IFERROR(IF(C9="","",C9),"")</f>
        <v>12</v>
      </c>
      <c r="F9" s="74"/>
      <c r="G9" s="74"/>
      <c r="H9" s="74"/>
      <c r="I9" s="74"/>
      <c r="J9" s="74"/>
      <c r="K9" s="74"/>
      <c r="L9" s="70"/>
      <c r="M9" s="70"/>
      <c r="N9" s="70"/>
      <c r="O9" s="70"/>
      <c r="P9" s="70"/>
      <c r="Q9" s="70"/>
      <c r="R9" s="70"/>
      <c r="S9" s="70"/>
      <c r="T9" s="70"/>
      <c r="W9" s="75"/>
      <c r="AL9" s="199"/>
      <c r="AM9" s="199" t="s">
        <v>276</v>
      </c>
      <c r="AN9" s="199">
        <f>'Reference Records'!$B$178</f>
        <v>0</v>
      </c>
      <c r="AO9" s="199"/>
    </row>
    <row r="10" spans="1:50" ht="32.25" customHeight="1" thickBot="1">
      <c r="A10" s="391" t="s">
        <v>304</v>
      </c>
      <c r="B10" s="68"/>
      <c r="C10" s="68"/>
      <c r="D10" s="68"/>
      <c r="E10" s="77">
        <v>43101</v>
      </c>
      <c r="F10" s="74"/>
      <c r="G10" s="74"/>
      <c r="H10" s="74"/>
      <c r="I10" s="74"/>
      <c r="J10" s="74"/>
      <c r="K10" s="548" t="str">
        <f>IF(E8&gt;E11,"Please note, the Implementation Period End Date is longer than the Allocation Utilisation Period End Date"," ")</f>
        <v/>
      </c>
      <c r="L10" s="70"/>
      <c r="M10" s="70"/>
      <c r="N10" s="70"/>
      <c r="O10" s="70"/>
      <c r="P10" s="70"/>
      <c r="Q10" s="70"/>
      <c r="R10" s="70"/>
      <c r="S10" s="70"/>
      <c r="T10" s="70"/>
      <c r="AM10" s="199" t="s">
        <v>280</v>
      </c>
      <c r="AN10" s="199" t="s">
        <v>365</v>
      </c>
    </row>
    <row r="11" spans="1:50" ht="27" customHeight="1" thickBot="1">
      <c r="A11" s="391" t="s">
        <v>305</v>
      </c>
      <c r="B11" s="220"/>
      <c r="C11" s="220"/>
      <c r="D11" s="220"/>
      <c r="E11" s="77">
        <v>44196</v>
      </c>
      <c r="F11" s="79"/>
      <c r="G11" s="79"/>
      <c r="H11" s="79"/>
      <c r="I11" s="79"/>
      <c r="J11" s="79"/>
      <c r="K11" s="548"/>
      <c r="L11" s="70"/>
      <c r="M11" s="70"/>
      <c r="N11" s="70"/>
      <c r="O11" s="70"/>
      <c r="P11" s="70"/>
      <c r="Q11" s="70"/>
      <c r="R11" s="70"/>
      <c r="S11" s="70"/>
      <c r="T11" s="80"/>
      <c r="W11" s="75"/>
    </row>
    <row r="12" spans="1:50" s="48" customFormat="1" ht="27.75" customHeight="1" thickBot="1">
      <c r="A12" s="79"/>
      <c r="B12" s="79"/>
      <c r="C12" s="79"/>
      <c r="D12" s="79"/>
      <c r="E12" s="79"/>
      <c r="F12" s="79"/>
      <c r="G12" s="79"/>
      <c r="H12" s="79"/>
      <c r="I12" s="79"/>
      <c r="J12" s="79"/>
      <c r="K12" s="79"/>
      <c r="L12" s="80"/>
      <c r="M12" s="80"/>
      <c r="N12" s="80"/>
      <c r="O12" s="80"/>
      <c r="P12" s="80"/>
      <c r="Q12" s="80"/>
      <c r="R12" s="80"/>
      <c r="S12" s="80"/>
      <c r="T12" s="46"/>
      <c r="V12" s="68"/>
      <c r="W12" s="75"/>
      <c r="X12" s="68"/>
      <c r="Y12" s="68"/>
      <c r="Z12" s="68"/>
      <c r="AO12" s="3"/>
      <c r="AP12" s="3"/>
      <c r="AQ12" s="3"/>
      <c r="AR12" s="3"/>
      <c r="AS12" s="3"/>
      <c r="AT12" s="3"/>
      <c r="AU12" s="3"/>
      <c r="AV12" s="3"/>
      <c r="AW12" s="3"/>
      <c r="AX12" s="3"/>
    </row>
    <row r="13" spans="1:50" s="48" customFormat="1" ht="35.25" customHeight="1" thickBot="1">
      <c r="A13" s="537" t="s">
        <v>37</v>
      </c>
      <c r="B13" s="81"/>
      <c r="C13" s="82"/>
      <c r="D13" s="82"/>
      <c r="E13" s="29" t="s">
        <v>40</v>
      </c>
      <c r="F13" s="30"/>
      <c r="G13" s="30"/>
      <c r="H13" s="30"/>
      <c r="I13" s="30"/>
      <c r="J13" s="30"/>
      <c r="K13" s="159" t="s">
        <v>199</v>
      </c>
      <c r="L13" s="32"/>
      <c r="M13" s="30"/>
      <c r="N13" s="30"/>
      <c r="O13" s="30"/>
      <c r="P13" s="30"/>
      <c r="Q13" s="30"/>
      <c r="R13" s="30"/>
      <c r="S13" s="30"/>
      <c r="T13" s="29" t="s">
        <v>13</v>
      </c>
      <c r="V13" s="68"/>
      <c r="W13" s="75"/>
      <c r="X13" s="68"/>
      <c r="Y13" s="68"/>
      <c r="Z13" s="68"/>
      <c r="AO13" s="3"/>
      <c r="AP13" s="3"/>
      <c r="AQ13" s="3"/>
      <c r="AR13" s="3"/>
      <c r="AS13" s="3"/>
      <c r="AT13" s="3"/>
      <c r="AU13" s="3"/>
      <c r="AV13" s="3"/>
      <c r="AW13" s="3"/>
      <c r="AX13" s="3"/>
    </row>
    <row r="14" spans="1:50" s="48" customFormat="1" ht="40.5" customHeight="1" thickBot="1">
      <c r="A14" s="537"/>
      <c r="B14" s="83"/>
      <c r="C14" s="84"/>
      <c r="D14" s="84"/>
      <c r="E14" s="29" t="s">
        <v>5</v>
      </c>
      <c r="F14" s="30"/>
      <c r="G14" s="30"/>
      <c r="H14" s="30"/>
      <c r="I14" s="30"/>
      <c r="J14" s="30"/>
      <c r="K14" s="159" t="s">
        <v>16</v>
      </c>
      <c r="L14" s="32"/>
      <c r="M14" s="30"/>
      <c r="N14" s="30"/>
      <c r="O14" s="30"/>
      <c r="P14" s="30"/>
      <c r="Q14" s="30"/>
      <c r="R14" s="30"/>
      <c r="S14" s="30"/>
      <c r="T14" s="29" t="s">
        <v>38</v>
      </c>
      <c r="V14" s="68"/>
      <c r="W14" s="75"/>
      <c r="X14" s="68"/>
      <c r="Y14" s="68"/>
      <c r="Z14" s="68"/>
      <c r="AO14" s="3"/>
      <c r="AP14" s="3"/>
      <c r="AQ14" s="3"/>
      <c r="AR14" s="3"/>
      <c r="AS14" s="3"/>
      <c r="AT14" s="3"/>
      <c r="AU14" s="3"/>
      <c r="AV14" s="3"/>
      <c r="AW14" s="3"/>
      <c r="AX14" s="3"/>
    </row>
    <row r="15" spans="1:50" s="48" customFormat="1" ht="28.5" customHeight="1">
      <c r="A15" s="79"/>
      <c r="B15" s="79"/>
      <c r="C15" s="79"/>
      <c r="D15" s="79"/>
      <c r="E15" s="79"/>
      <c r="F15" s="79"/>
      <c r="G15" s="79"/>
      <c r="H15" s="79"/>
      <c r="I15" s="79"/>
      <c r="J15" s="79"/>
      <c r="K15" s="79"/>
      <c r="L15" s="80"/>
      <c r="M15" s="80"/>
      <c r="N15" s="80"/>
      <c r="O15" s="80"/>
      <c r="P15" s="80"/>
      <c r="Q15" s="80"/>
      <c r="R15" s="80"/>
      <c r="S15" s="80"/>
      <c r="T15" s="46"/>
      <c r="V15" s="68"/>
      <c r="W15" s="75"/>
      <c r="X15" s="68"/>
      <c r="Y15" s="68"/>
      <c r="Z15" s="68"/>
      <c r="AO15" s="3"/>
      <c r="AP15" s="3"/>
      <c r="AQ15" s="3"/>
      <c r="AR15" s="3"/>
      <c r="AS15" s="3"/>
      <c r="AT15" s="3"/>
      <c r="AU15" s="3"/>
      <c r="AV15" s="3"/>
      <c r="AW15" s="3"/>
      <c r="AX15" s="3"/>
    </row>
    <row r="16" spans="1:50" ht="37.5" customHeight="1" thickBot="1">
      <c r="A16" s="70"/>
      <c r="B16" s="70"/>
      <c r="C16" s="70"/>
      <c r="D16" s="70"/>
      <c r="E16" s="52"/>
      <c r="T16" s="52"/>
      <c r="W16" s="75"/>
      <c r="X16" s="75"/>
    </row>
    <row r="17" spans="1:26" ht="0.75" customHeight="1">
      <c r="A17" s="85"/>
      <c r="B17" s="86"/>
      <c r="C17" s="86"/>
      <c r="D17" s="87"/>
      <c r="E17" s="70"/>
      <c r="F17" s="70"/>
      <c r="G17" s="70"/>
      <c r="H17" s="70"/>
      <c r="I17" s="70"/>
      <c r="J17" s="70"/>
      <c r="K17" s="70"/>
      <c r="L17" s="70"/>
      <c r="M17" s="70"/>
      <c r="N17" s="70"/>
      <c r="O17" s="70"/>
      <c r="P17" s="70"/>
      <c r="Q17" s="70"/>
      <c r="R17" s="70"/>
      <c r="S17" s="70"/>
      <c r="T17" s="52"/>
      <c r="W17" s="75"/>
      <c r="X17" s="75"/>
    </row>
    <row r="18" spans="1:26" ht="36.75" customHeight="1">
      <c r="A18" s="418" t="s">
        <v>168</v>
      </c>
      <c r="B18" s="418"/>
      <c r="C18" s="418" t="s">
        <v>120</v>
      </c>
      <c r="D18" s="88"/>
      <c r="E18" s="70"/>
      <c r="F18" s="70"/>
      <c r="G18" s="70"/>
      <c r="H18" s="70"/>
      <c r="I18" s="70"/>
      <c r="J18" s="70"/>
      <c r="K18" s="70"/>
      <c r="L18" s="70"/>
      <c r="M18" s="70"/>
      <c r="N18" s="70"/>
      <c r="O18" s="70"/>
      <c r="P18" s="70"/>
      <c r="Q18" s="70"/>
      <c r="R18" s="70"/>
      <c r="S18" s="70"/>
      <c r="T18" s="52"/>
      <c r="W18" s="75"/>
      <c r="X18" s="75"/>
    </row>
    <row r="19" spans="1:26" ht="47.1" hidden="1" customHeight="1">
      <c r="A19" s="434" t="s">
        <v>167</v>
      </c>
      <c r="B19" s="434"/>
      <c r="C19" s="434" t="s">
        <v>119</v>
      </c>
      <c r="D19" s="88"/>
      <c r="E19" s="70"/>
      <c r="F19" s="70"/>
      <c r="G19" s="70"/>
      <c r="H19" s="70"/>
      <c r="I19" s="70"/>
      <c r="J19" s="70"/>
      <c r="K19" s="70"/>
      <c r="L19" s="70"/>
      <c r="M19" s="70"/>
      <c r="N19" s="70"/>
      <c r="O19" s="70"/>
      <c r="P19" s="70"/>
      <c r="Q19" s="70"/>
      <c r="R19" s="70"/>
      <c r="S19" s="70"/>
      <c r="T19" s="52"/>
      <c r="W19" s="75"/>
      <c r="X19" s="75"/>
    </row>
    <row r="20" spans="1:26" ht="47.1" customHeight="1">
      <c r="A20" s="434" t="s">
        <v>2100</v>
      </c>
      <c r="B20" s="434"/>
      <c r="C20" s="434" t="s">
        <v>2100</v>
      </c>
      <c r="D20" s="88"/>
      <c r="E20" s="70"/>
      <c r="F20" s="70"/>
      <c r="G20" s="70"/>
      <c r="H20" s="70"/>
      <c r="I20" s="70"/>
      <c r="J20" s="70"/>
      <c r="K20" s="70"/>
      <c r="L20" s="70"/>
      <c r="M20" s="70"/>
      <c r="N20" s="70"/>
      <c r="O20" s="70"/>
      <c r="P20" s="70"/>
      <c r="Q20" s="70"/>
      <c r="R20" s="70"/>
      <c r="S20" s="70"/>
      <c r="T20" s="52"/>
      <c r="W20" s="393"/>
      <c r="X20" s="393"/>
    </row>
    <row r="21" spans="1:26" s="70" customFormat="1" ht="2.85" customHeight="1" thickBot="1">
      <c r="A21" s="89"/>
      <c r="B21" s="90"/>
      <c r="C21" s="90"/>
      <c r="D21" s="91"/>
      <c r="V21" s="69"/>
      <c r="W21" s="69"/>
      <c r="X21" s="69"/>
      <c r="Y21" s="69"/>
      <c r="Z21" s="69"/>
    </row>
    <row r="22" spans="1:26" ht="26.85" customHeight="1" thickBot="1">
      <c r="T22" s="52"/>
      <c r="W22" s="75"/>
      <c r="X22" s="75"/>
    </row>
    <row r="23" spans="1:26" ht="0.75" customHeight="1">
      <c r="A23" s="49"/>
      <c r="B23" s="49"/>
      <c r="C23" s="49"/>
      <c r="D23" s="49"/>
      <c r="E23" s="49"/>
      <c r="F23" s="49"/>
      <c r="G23" s="49"/>
      <c r="H23" s="49"/>
      <c r="I23" s="49"/>
      <c r="J23" s="50"/>
      <c r="K23" s="52"/>
      <c r="L23" s="52"/>
      <c r="M23" s="52"/>
      <c r="N23" s="52"/>
      <c r="O23" s="52"/>
      <c r="P23" s="52"/>
      <c r="Q23" s="52"/>
      <c r="R23" s="52"/>
      <c r="T23" s="52"/>
      <c r="W23" s="75"/>
      <c r="X23" s="75"/>
    </row>
    <row r="24" spans="1:26" ht="60.75" customHeight="1">
      <c r="A24" s="418" t="s">
        <v>269</v>
      </c>
      <c r="B24" s="418"/>
      <c r="C24" s="418"/>
      <c r="D24" s="418"/>
      <c r="E24" s="419" t="s">
        <v>192</v>
      </c>
      <c r="F24" s="433"/>
      <c r="G24" s="433"/>
      <c r="H24" s="433"/>
      <c r="I24" s="422" t="s">
        <v>62</v>
      </c>
      <c r="J24" s="149"/>
      <c r="K24" s="148"/>
      <c r="L24" s="142"/>
      <c r="M24" s="143"/>
      <c r="N24" s="143"/>
      <c r="O24" s="144"/>
      <c r="P24" s="144"/>
      <c r="Q24" s="143"/>
      <c r="R24" s="141"/>
      <c r="S24" s="52"/>
      <c r="T24" s="52"/>
      <c r="W24" s="75"/>
      <c r="X24" s="75"/>
    </row>
    <row r="25" spans="1:26" ht="47.1" hidden="1" customHeight="1">
      <c r="A25" s="434" t="s">
        <v>78</v>
      </c>
      <c r="B25" s="434"/>
      <c r="C25" s="434"/>
      <c r="D25" s="434"/>
      <c r="E25" s="435" t="s">
        <v>162</v>
      </c>
      <c r="F25" s="436"/>
      <c r="G25" s="436"/>
      <c r="H25" s="436"/>
      <c r="I25" s="437" t="s">
        <v>61</v>
      </c>
      <c r="J25" s="151"/>
      <c r="K25" s="150"/>
      <c r="L25" s="145"/>
      <c r="M25" s="145"/>
      <c r="N25" s="145"/>
      <c r="O25" s="146"/>
      <c r="P25" s="146"/>
      <c r="Q25" s="146"/>
      <c r="R25" s="147"/>
      <c r="S25" s="52"/>
      <c r="T25" s="52"/>
      <c r="W25" s="75"/>
      <c r="X25" s="75"/>
    </row>
    <row r="26" spans="1:26" ht="47.1" customHeight="1">
      <c r="A26" s="434"/>
      <c r="B26" s="434"/>
      <c r="C26" s="434"/>
      <c r="D26" s="434"/>
      <c r="E26" s="435" t="s">
        <v>498</v>
      </c>
      <c r="F26" s="436"/>
      <c r="G26" s="436"/>
      <c r="H26" s="436"/>
      <c r="I26" s="437" t="s">
        <v>499</v>
      </c>
      <c r="J26" s="151"/>
      <c r="K26" s="150"/>
      <c r="L26" s="145"/>
      <c r="M26" s="145"/>
      <c r="N26" s="145"/>
      <c r="O26" s="146"/>
      <c r="P26" s="146"/>
      <c r="Q26" s="146"/>
      <c r="R26" s="147"/>
      <c r="S26" s="52"/>
      <c r="T26" s="52"/>
      <c r="W26" s="393"/>
      <c r="X26" s="393"/>
    </row>
    <row r="27" spans="1:26" ht="3" customHeight="1" thickBot="1">
      <c r="A27" s="192"/>
      <c r="B27" s="52"/>
      <c r="C27" s="52"/>
      <c r="D27" s="52"/>
      <c r="E27" s="52"/>
      <c r="F27" s="52"/>
      <c r="G27" s="52"/>
      <c r="H27" s="52"/>
      <c r="I27" s="52"/>
      <c r="J27" s="51"/>
      <c r="K27" s="52"/>
      <c r="L27" s="52"/>
      <c r="M27" s="52"/>
      <c r="N27" s="52"/>
      <c r="O27" s="52"/>
      <c r="P27" s="52"/>
      <c r="Q27" s="52"/>
      <c r="R27" s="52"/>
      <c r="S27" s="52"/>
      <c r="W27" s="75"/>
      <c r="X27" s="75"/>
    </row>
    <row r="28" spans="1:26" ht="3" customHeight="1">
      <c r="A28" s="49"/>
      <c r="B28" s="49"/>
      <c r="C28" s="49"/>
      <c r="D28" s="49"/>
      <c r="E28" s="49"/>
      <c r="F28" s="49"/>
      <c r="G28" s="49"/>
      <c r="H28" s="49"/>
      <c r="I28" s="49"/>
      <c r="J28" s="49"/>
      <c r="K28" s="49"/>
      <c r="L28" s="49"/>
      <c r="M28" s="49"/>
      <c r="N28" s="49"/>
      <c r="O28" s="49"/>
      <c r="P28" s="49"/>
      <c r="Q28" s="49"/>
      <c r="R28" s="110"/>
      <c r="S28" s="50"/>
      <c r="W28" s="75"/>
    </row>
    <row r="29" spans="1:26" ht="66" customHeight="1">
      <c r="A29" s="181" t="s">
        <v>269</v>
      </c>
      <c r="B29" s="182"/>
      <c r="C29" s="182"/>
      <c r="D29" s="182"/>
      <c r="E29" s="152" t="s">
        <v>248</v>
      </c>
      <c r="F29" s="182"/>
      <c r="G29" s="182"/>
      <c r="H29" s="182"/>
      <c r="I29" s="182"/>
      <c r="J29" s="182"/>
      <c r="K29" s="180" t="s">
        <v>249</v>
      </c>
      <c r="L29" s="201" t="s">
        <v>60</v>
      </c>
      <c r="M29" s="202" t="s">
        <v>149</v>
      </c>
      <c r="N29" s="202" t="s">
        <v>247</v>
      </c>
      <c r="O29" s="202" t="s">
        <v>246</v>
      </c>
      <c r="P29" s="201" t="s">
        <v>62</v>
      </c>
      <c r="Q29" s="201" t="s">
        <v>64</v>
      </c>
      <c r="R29" s="52"/>
      <c r="S29" s="51"/>
      <c r="W29" s="75"/>
    </row>
    <row r="30" spans="1:26" ht="47.1" hidden="1" customHeight="1">
      <c r="A30" s="200" t="s">
        <v>78</v>
      </c>
      <c r="B30" s="183"/>
      <c r="C30" s="183"/>
      <c r="D30" s="183"/>
      <c r="E30" s="223" t="str">
        <f>IFERROR(IF(Q30="Funding Request Place Holder","",Q30),"")</f>
        <v>[Account (Name)]</v>
      </c>
      <c r="F30" s="184"/>
      <c r="G30" s="184"/>
      <c r="H30" s="184"/>
      <c r="I30" s="184"/>
      <c r="J30" s="184"/>
      <c r="K30" s="223" t="s">
        <v>245</v>
      </c>
      <c r="L30" s="203" t="b">
        <f>IFERROR(IF(AND($AN$5="Funding Request",OR(E30&lt;&gt;"",K30&lt;&gt;"")),TRUE,FALSE),FALSE)</f>
        <v>0</v>
      </c>
      <c r="M30" s="203" t="str">
        <f>E30&amp;K30</f>
        <v>[Account (Name)][Alternative Account]</v>
      </c>
      <c r="N30" s="204" t="str">
        <f>IFERROR(IF(E30&lt;&gt;"",IF('Reference Records'!$C$157&lt;&gt;"",VLOOKUP(E30,'Account Role'!$B$3:$D$10,3,FALSE),VLOOKUP(E30,'Account Role'!$B$18:$D$20,3,FALSE)),O30),"")</f>
        <v>[Account]</v>
      </c>
      <c r="O30" s="203" t="s">
        <v>108</v>
      </c>
      <c r="P30" s="204" t="s">
        <v>61</v>
      </c>
      <c r="Q30" s="205" t="s">
        <v>162</v>
      </c>
      <c r="R30" s="52"/>
      <c r="S30" s="51"/>
      <c r="W30" s="75"/>
    </row>
    <row r="31" spans="1:26" ht="8.25" hidden="1" customHeight="1" thickBot="1">
      <c r="A31" s="66"/>
      <c r="B31" s="66"/>
      <c r="C31" s="66"/>
      <c r="D31" s="66"/>
      <c r="E31" s="194"/>
      <c r="F31" s="194"/>
      <c r="G31" s="194"/>
      <c r="H31" s="194"/>
      <c r="I31" s="194"/>
      <c r="J31" s="194"/>
      <c r="K31" s="194"/>
      <c r="L31" s="194"/>
      <c r="M31" s="194"/>
      <c r="N31" s="194"/>
      <c r="O31" s="194"/>
      <c r="P31" s="194"/>
      <c r="Q31" s="194"/>
      <c r="R31" s="195"/>
      <c r="S31" s="61"/>
      <c r="T31" s="52"/>
      <c r="W31" s="75"/>
    </row>
    <row r="32" spans="1:26" ht="30" customHeight="1">
      <c r="A32" s="192"/>
      <c r="B32" s="52"/>
      <c r="C32" s="52"/>
      <c r="D32" s="52"/>
      <c r="E32" s="191"/>
      <c r="F32" s="191"/>
      <c r="G32" s="191"/>
      <c r="H32" s="191"/>
      <c r="I32" s="191"/>
      <c r="J32" s="191"/>
      <c r="K32" s="191"/>
      <c r="L32" s="191"/>
      <c r="M32" s="191"/>
      <c r="N32" s="191"/>
      <c r="O32" s="191"/>
      <c r="P32" s="193"/>
      <c r="Q32" s="63"/>
      <c r="R32" s="92"/>
      <c r="S32" s="52"/>
      <c r="W32" s="75"/>
    </row>
    <row r="33" spans="1:50" s="104" customFormat="1" ht="29.25" customHeight="1">
      <c r="A33" s="539"/>
      <c r="B33" s="539"/>
      <c r="C33" s="539"/>
      <c r="D33" s="539"/>
      <c r="E33" s="539"/>
      <c r="F33" s="539"/>
      <c r="G33" s="539"/>
      <c r="H33" s="539"/>
      <c r="I33" s="539"/>
      <c r="J33" s="539"/>
      <c r="K33" s="539"/>
      <c r="L33" s="539"/>
      <c r="M33" s="95"/>
      <c r="N33" s="95"/>
      <c r="O33" s="95"/>
      <c r="P33" s="95"/>
      <c r="Q33" s="95"/>
      <c r="R33" s="95"/>
      <c r="W33" s="189"/>
      <c r="AO33" s="190"/>
      <c r="AP33" s="190"/>
      <c r="AQ33" s="190"/>
      <c r="AR33" s="190"/>
      <c r="AS33" s="190"/>
      <c r="AT33" s="190"/>
      <c r="AU33" s="190"/>
      <c r="AV33" s="190"/>
      <c r="AW33" s="190"/>
      <c r="AX33" s="190"/>
    </row>
    <row r="34" spans="1:50" ht="30.75" customHeight="1" thickBot="1">
      <c r="R34" s="92"/>
      <c r="S34" s="52"/>
      <c r="T34" s="52"/>
      <c r="W34" s="75"/>
    </row>
    <row r="35" spans="1:50" ht="29.25" customHeight="1" thickBot="1">
      <c r="A35" s="546" t="s">
        <v>285</v>
      </c>
      <c r="B35" s="547"/>
      <c r="C35" s="547"/>
      <c r="D35" s="547"/>
      <c r="E35" s="547"/>
      <c r="F35" s="547"/>
      <c r="G35" s="547"/>
      <c r="H35" s="547"/>
      <c r="I35" s="547"/>
      <c r="J35" s="547"/>
      <c r="K35" s="547"/>
      <c r="L35" s="547"/>
      <c r="M35" s="547"/>
      <c r="N35" s="547"/>
      <c r="O35" s="547"/>
      <c r="P35" s="547"/>
      <c r="Q35" s="547"/>
      <c r="R35" s="547"/>
      <c r="S35" s="547"/>
      <c r="T35" s="547"/>
      <c r="U35" s="49"/>
      <c r="V35" s="196"/>
      <c r="W35" s="75"/>
    </row>
    <row r="36" spans="1:50" ht="32.1" customHeight="1">
      <c r="A36" s="158" t="s">
        <v>301</v>
      </c>
      <c r="B36" s="188">
        <v>0</v>
      </c>
      <c r="C36" s="158"/>
      <c r="D36" s="158"/>
      <c r="E36" s="158" t="s">
        <v>302</v>
      </c>
      <c r="F36" s="158"/>
      <c r="G36" s="158"/>
      <c r="H36" s="158"/>
      <c r="I36" s="158"/>
      <c r="J36" s="158"/>
      <c r="K36" s="158" t="s">
        <v>193</v>
      </c>
      <c r="L36" s="512" t="s">
        <v>306</v>
      </c>
      <c r="M36" s="512"/>
      <c r="N36" s="512" t="s">
        <v>60</v>
      </c>
      <c r="O36" s="512" t="s">
        <v>279</v>
      </c>
      <c r="P36" s="512" t="s">
        <v>0</v>
      </c>
      <c r="Q36" s="512" t="s">
        <v>280</v>
      </c>
      <c r="R36" s="513"/>
      <c r="S36" s="514"/>
      <c r="T36" s="158" t="s">
        <v>194</v>
      </c>
      <c r="U36" s="478" t="s">
        <v>62</v>
      </c>
      <c r="V36" s="197"/>
      <c r="W36" s="75"/>
    </row>
    <row r="37" spans="1:50" ht="47.1" hidden="1" customHeight="1">
      <c r="A37" s="515" t="str">
        <f ca="1">IF(P37="",IF(B37=2,$E$7,IF(B37=1,"",E36+1)),IF(P37&lt;TODAY(),O37,IF(B37=2,$E$7,IF(B37=1,"",E36+1))))</f>
        <v/>
      </c>
      <c r="B37" s="516">
        <f>B36+1</f>
        <v>1</v>
      </c>
      <c r="C37" s="514"/>
      <c r="D37" s="514"/>
      <c r="E37" s="517" t="str">
        <f ca="1">IF(P37="",IFERROR(EOMONTH($A37,$E$9-1),""),IF(P37&lt;TODAY(),P37,IFERROR(EOMONTH($A37,$E$9-1),"")))</f>
        <v/>
      </c>
      <c r="F37" s="517"/>
      <c r="G37" s="517"/>
      <c r="H37" s="517"/>
      <c r="I37" s="517"/>
      <c r="J37" s="517"/>
      <c r="K37" s="518"/>
      <c r="L37" s="478" t="b">
        <f>IF(K37="Yes",TRUE,FALSE)</f>
        <v>0</v>
      </c>
      <c r="M37" s="478"/>
      <c r="N37" s="478" t="b">
        <f ca="1">IFERROR(IF(E37&lt;=$E$8,TRUE,FALSE),"")</f>
        <v>0</v>
      </c>
      <c r="O37" s="519" t="s">
        <v>278</v>
      </c>
      <c r="P37" s="519" t="s">
        <v>47</v>
      </c>
      <c r="Q37" s="520" t="s">
        <v>61</v>
      </c>
      <c r="R37" s="513"/>
      <c r="S37" s="514"/>
      <c r="T37" s="515" t="str">
        <f>TEXT(IF(K37="","",IF(K37="No",E37+45,IF(K37="Yes",E37+60,""))),"dd-mmm-yy")</f>
        <v/>
      </c>
      <c r="U37" s="478" t="s">
        <v>61</v>
      </c>
      <c r="V37" s="197"/>
      <c r="W37" s="75"/>
    </row>
    <row r="38" spans="1:50" ht="47.1" customHeight="1">
      <c r="A38" s="515">
        <f t="shared" ref="A38:A43" ca="1" si="0">IF(P38="",IF(B38=2,$E$7,IF(B38=1,"",E37+1)),IF(P38&lt;TODAY(),O38,IF(B38=2,$E$7,IF(B38=1,"",E37+1))))</f>
        <v>43101</v>
      </c>
      <c r="B38" s="516">
        <f t="shared" ref="B38:B43" si="1">B37+1</f>
        <v>2</v>
      </c>
      <c r="C38" s="514"/>
      <c r="D38" s="514"/>
      <c r="E38" s="517">
        <f t="shared" ref="E38:E43" ca="1" si="2">IF(P38="",IFERROR(EOMONTH($A38,$E$9-1),""),IF(P38&lt;TODAY(),P38,IFERROR(EOMONTH($A38,$E$9-1),"")))</f>
        <v>43465</v>
      </c>
      <c r="F38" s="517"/>
      <c r="G38" s="517"/>
      <c r="H38" s="517"/>
      <c r="I38" s="517"/>
      <c r="J38" s="517"/>
      <c r="K38" s="518" t="s">
        <v>3368</v>
      </c>
      <c r="L38" s="478" t="b">
        <f t="shared" ref="L38:L43" si="3">IF(K38="Yes",TRUE,FALSE)</f>
        <v>1</v>
      </c>
      <c r="M38" s="478"/>
      <c r="N38" s="478" t="b">
        <f t="shared" ref="N38:N43" ca="1" si="4">IFERROR(IF(E38&lt;=$E$8,TRUE,FALSE),"")</f>
        <v>1</v>
      </c>
      <c r="O38" s="519"/>
      <c r="P38" s="519"/>
      <c r="Q38" s="520" t="s">
        <v>365</v>
      </c>
      <c r="R38" s="513"/>
      <c r="S38" s="514"/>
      <c r="T38" s="515" t="str">
        <f t="shared" ref="T38:T43" ca="1" si="5">TEXT(IF(K38="","",IF(K38="No",E38+45,IF(K38="Yes",E38+60,""))),"dd-mmm-yy")</f>
        <v>01-Mar-19</v>
      </c>
      <c r="U38" s="478" t="s">
        <v>402</v>
      </c>
      <c r="V38" s="197"/>
      <c r="W38" s="393"/>
    </row>
    <row r="39" spans="1:50" ht="47.1" customHeight="1">
      <c r="A39" s="515">
        <f t="shared" ca="1" si="0"/>
        <v>43466</v>
      </c>
      <c r="B39" s="516">
        <f t="shared" si="1"/>
        <v>3</v>
      </c>
      <c r="C39" s="514"/>
      <c r="D39" s="514"/>
      <c r="E39" s="517">
        <f t="shared" ca="1" si="2"/>
        <v>43830</v>
      </c>
      <c r="F39" s="517"/>
      <c r="G39" s="517"/>
      <c r="H39" s="517"/>
      <c r="I39" s="517"/>
      <c r="J39" s="517"/>
      <c r="K39" s="518" t="s">
        <v>3368</v>
      </c>
      <c r="L39" s="478" t="b">
        <f t="shared" si="3"/>
        <v>1</v>
      </c>
      <c r="M39" s="478"/>
      <c r="N39" s="478" t="b">
        <f t="shared" ca="1" si="4"/>
        <v>1</v>
      </c>
      <c r="O39" s="519"/>
      <c r="P39" s="519"/>
      <c r="Q39" s="520" t="s">
        <v>365</v>
      </c>
      <c r="R39" s="513"/>
      <c r="S39" s="514"/>
      <c r="T39" s="515" t="str">
        <f t="shared" ca="1" si="5"/>
        <v>29-Feb-20</v>
      </c>
      <c r="U39" s="478" t="s">
        <v>404</v>
      </c>
      <c r="V39" s="197"/>
      <c r="W39" s="393"/>
    </row>
    <row r="40" spans="1:50" ht="47.1" customHeight="1">
      <c r="A40" s="515">
        <f t="shared" ca="1" si="0"/>
        <v>43831</v>
      </c>
      <c r="B40" s="516">
        <f t="shared" si="1"/>
        <v>4</v>
      </c>
      <c r="C40" s="514"/>
      <c r="D40" s="514"/>
      <c r="E40" s="517">
        <f t="shared" ca="1" si="2"/>
        <v>44196</v>
      </c>
      <c r="F40" s="517"/>
      <c r="G40" s="517"/>
      <c r="H40" s="517"/>
      <c r="I40" s="517"/>
      <c r="J40" s="517"/>
      <c r="K40" s="518" t="s">
        <v>3369</v>
      </c>
      <c r="L40" s="478" t="b">
        <f t="shared" si="3"/>
        <v>0</v>
      </c>
      <c r="M40" s="478"/>
      <c r="N40" s="478" t="b">
        <f t="shared" ca="1" si="4"/>
        <v>1</v>
      </c>
      <c r="O40" s="519"/>
      <c r="P40" s="519"/>
      <c r="Q40" s="520" t="s">
        <v>365</v>
      </c>
      <c r="R40" s="513"/>
      <c r="S40" s="514"/>
      <c r="T40" s="515" t="str">
        <f t="shared" ca="1" si="5"/>
        <v>14-Feb-21</v>
      </c>
      <c r="U40" s="478" t="s">
        <v>406</v>
      </c>
      <c r="V40" s="197"/>
      <c r="W40" s="393"/>
    </row>
    <row r="41" spans="1:50" ht="47.1" customHeight="1">
      <c r="A41" s="515">
        <f t="shared" ca="1" si="0"/>
        <v>44197</v>
      </c>
      <c r="B41" s="516">
        <f t="shared" si="1"/>
        <v>5</v>
      </c>
      <c r="C41" s="514"/>
      <c r="D41" s="514"/>
      <c r="E41" s="517">
        <f t="shared" ca="1" si="2"/>
        <v>44561</v>
      </c>
      <c r="F41" s="517"/>
      <c r="G41" s="517"/>
      <c r="H41" s="517"/>
      <c r="I41" s="517"/>
      <c r="J41" s="517"/>
      <c r="K41" s="518"/>
      <c r="L41" s="478" t="b">
        <f t="shared" si="3"/>
        <v>0</v>
      </c>
      <c r="M41" s="478"/>
      <c r="N41" s="478" t="b">
        <f t="shared" ca="1" si="4"/>
        <v>0</v>
      </c>
      <c r="O41" s="519"/>
      <c r="P41" s="519"/>
      <c r="Q41" s="520" t="s">
        <v>365</v>
      </c>
      <c r="R41" s="513"/>
      <c r="S41" s="514"/>
      <c r="T41" s="515" t="str">
        <f t="shared" si="5"/>
        <v/>
      </c>
      <c r="U41" s="478" t="s">
        <v>408</v>
      </c>
      <c r="V41" s="197"/>
      <c r="W41" s="393"/>
    </row>
    <row r="42" spans="1:50" ht="47.1" customHeight="1">
      <c r="A42" s="515">
        <f t="shared" ca="1" si="0"/>
        <v>44562</v>
      </c>
      <c r="B42" s="516">
        <f t="shared" si="1"/>
        <v>6</v>
      </c>
      <c r="C42" s="514"/>
      <c r="D42" s="514"/>
      <c r="E42" s="517">
        <f t="shared" ca="1" si="2"/>
        <v>44926</v>
      </c>
      <c r="F42" s="517"/>
      <c r="G42" s="517"/>
      <c r="H42" s="517"/>
      <c r="I42" s="517"/>
      <c r="J42" s="517"/>
      <c r="K42" s="518"/>
      <c r="L42" s="478" t="b">
        <f t="shared" si="3"/>
        <v>0</v>
      </c>
      <c r="M42" s="478"/>
      <c r="N42" s="478" t="b">
        <f t="shared" ca="1" si="4"/>
        <v>0</v>
      </c>
      <c r="O42" s="519"/>
      <c r="P42" s="519"/>
      <c r="Q42" s="520" t="s">
        <v>365</v>
      </c>
      <c r="R42" s="513"/>
      <c r="S42" s="514"/>
      <c r="T42" s="515" t="str">
        <f t="shared" si="5"/>
        <v/>
      </c>
      <c r="U42" s="478" t="s">
        <v>410</v>
      </c>
      <c r="V42" s="197"/>
      <c r="W42" s="393"/>
    </row>
    <row r="43" spans="1:50" ht="47.1" customHeight="1">
      <c r="A43" s="515">
        <f t="shared" ca="1" si="0"/>
        <v>44927</v>
      </c>
      <c r="B43" s="516">
        <f t="shared" si="1"/>
        <v>7</v>
      </c>
      <c r="C43" s="514"/>
      <c r="D43" s="514"/>
      <c r="E43" s="517">
        <f t="shared" ca="1" si="2"/>
        <v>45291</v>
      </c>
      <c r="F43" s="517"/>
      <c r="G43" s="517"/>
      <c r="H43" s="517"/>
      <c r="I43" s="517"/>
      <c r="J43" s="517"/>
      <c r="K43" s="518"/>
      <c r="L43" s="478" t="b">
        <f t="shared" si="3"/>
        <v>0</v>
      </c>
      <c r="M43" s="478"/>
      <c r="N43" s="478" t="b">
        <f t="shared" ca="1" si="4"/>
        <v>0</v>
      </c>
      <c r="O43" s="519"/>
      <c r="P43" s="519"/>
      <c r="Q43" s="520" t="s">
        <v>365</v>
      </c>
      <c r="R43" s="513"/>
      <c r="S43" s="514"/>
      <c r="T43" s="515" t="str">
        <f t="shared" si="5"/>
        <v/>
      </c>
      <c r="U43" s="478" t="s">
        <v>412</v>
      </c>
      <c r="V43" s="197"/>
      <c r="W43" s="393"/>
    </row>
    <row r="44" spans="1:50" ht="2.1" customHeight="1" thickBot="1">
      <c r="A44" s="65"/>
      <c r="B44" s="66"/>
      <c r="C44" s="66"/>
      <c r="D44" s="66"/>
      <c r="E44" s="66"/>
      <c r="F44" s="66"/>
      <c r="G44" s="66"/>
      <c r="H44" s="66"/>
      <c r="I44" s="66"/>
      <c r="J44" s="66"/>
      <c r="K44" s="66"/>
      <c r="L44" s="66"/>
      <c r="M44" s="66"/>
      <c r="N44" s="66"/>
      <c r="O44" s="66"/>
      <c r="P44" s="66"/>
      <c r="Q44" s="66"/>
      <c r="R44" s="66"/>
      <c r="S44" s="66"/>
      <c r="T44" s="66"/>
      <c r="U44" s="66"/>
      <c r="V44" s="198"/>
      <c r="W44" s="75"/>
    </row>
    <row r="45" spans="1:50" ht="30" customHeight="1">
      <c r="T45" s="52"/>
      <c r="W45" s="75"/>
    </row>
    <row r="46" spans="1:50" ht="30" customHeight="1">
      <c r="L46" s="213"/>
      <c r="T46" s="52"/>
      <c r="W46" s="75"/>
    </row>
    <row r="47" spans="1:50" ht="25.5" customHeight="1" thickBot="1">
      <c r="A47" s="94"/>
      <c r="B47" s="79"/>
      <c r="C47" s="79"/>
      <c r="D47" s="79"/>
      <c r="E47" s="79"/>
      <c r="F47" s="79"/>
      <c r="G47" s="79"/>
      <c r="H47" s="79"/>
      <c r="I47" s="79"/>
      <c r="J47" s="79"/>
      <c r="K47" s="79"/>
      <c r="L47" s="80"/>
      <c r="M47" s="80"/>
      <c r="N47" s="80"/>
      <c r="O47" s="80"/>
      <c r="P47" s="80"/>
      <c r="Q47" s="80"/>
      <c r="R47" s="80"/>
      <c r="S47" s="80"/>
      <c r="T47" s="46"/>
      <c r="U47" s="46"/>
      <c r="V47" s="74"/>
      <c r="W47" s="75"/>
    </row>
    <row r="48" spans="1:50" ht="25.5" customHeight="1" thickBot="1">
      <c r="A48" s="546" t="s">
        <v>13</v>
      </c>
      <c r="B48" s="547"/>
      <c r="C48" s="547"/>
      <c r="D48" s="547"/>
      <c r="E48" s="547"/>
      <c r="F48" s="129"/>
      <c r="G48" s="129"/>
      <c r="H48" s="129"/>
      <c r="I48" s="129"/>
      <c r="J48" s="130"/>
      <c r="K48" s="153"/>
      <c r="L48" s="92"/>
      <c r="M48" s="92"/>
      <c r="N48" s="92"/>
      <c r="O48" s="92"/>
      <c r="P48" s="92"/>
      <c r="Q48" s="92"/>
      <c r="R48" s="92"/>
      <c r="S48" s="92"/>
      <c r="T48" s="92"/>
      <c r="U48" s="92"/>
      <c r="V48" s="95"/>
      <c r="W48" s="75"/>
    </row>
    <row r="49" spans="1:25" ht="32.25" customHeight="1">
      <c r="A49" s="438" t="s">
        <v>12</v>
      </c>
      <c r="B49" s="438"/>
      <c r="C49" s="438"/>
      <c r="D49" s="438"/>
      <c r="E49" s="439" t="s">
        <v>195</v>
      </c>
      <c r="F49" s="440" t="s">
        <v>280</v>
      </c>
      <c r="G49" s="440" t="s">
        <v>60</v>
      </c>
      <c r="H49" s="440" t="s">
        <v>62</v>
      </c>
      <c r="I49" s="155"/>
      <c r="J49" s="96"/>
      <c r="K49" s="155"/>
      <c r="L49" s="93"/>
      <c r="M49" s="93"/>
      <c r="N49" s="93"/>
      <c r="O49" s="93"/>
      <c r="P49" s="93"/>
      <c r="Q49" s="93"/>
      <c r="R49" s="93"/>
      <c r="S49" s="93"/>
      <c r="T49" s="93"/>
      <c r="U49" s="93"/>
      <c r="V49" s="97"/>
      <c r="W49" s="75"/>
      <c r="Y49" s="557"/>
    </row>
    <row r="50" spans="1:25" ht="47.1" hidden="1" customHeight="1">
      <c r="A50" s="434" t="s">
        <v>79</v>
      </c>
      <c r="B50" s="434"/>
      <c r="C50" s="434"/>
      <c r="D50" s="434"/>
      <c r="E50" s="441" t="s">
        <v>68</v>
      </c>
      <c r="F50" s="442" t="s">
        <v>61</v>
      </c>
      <c r="G50" s="442" t="b">
        <f>IFERROR(IF(E50&lt;&gt;"",TRUE,FALSE),FALSE)</f>
        <v>1</v>
      </c>
      <c r="H50" s="442" t="s">
        <v>61</v>
      </c>
      <c r="I50" s="156"/>
      <c r="J50" s="157"/>
      <c r="K50" s="156"/>
      <c r="L50" s="92"/>
      <c r="M50" s="92"/>
      <c r="N50" s="92"/>
      <c r="O50" s="92"/>
      <c r="P50" s="92"/>
      <c r="Q50" s="92"/>
      <c r="R50" s="92"/>
      <c r="S50" s="92"/>
      <c r="T50" s="92"/>
      <c r="U50" s="92"/>
      <c r="V50" s="95"/>
      <c r="Y50" s="557"/>
    </row>
    <row r="51" spans="1:25" ht="47.1" customHeight="1">
      <c r="A51" s="434">
        <v>1</v>
      </c>
      <c r="B51" s="434"/>
      <c r="C51" s="434"/>
      <c r="D51" s="434"/>
      <c r="E51" s="441" t="s">
        <v>500</v>
      </c>
      <c r="F51" s="442" t="s">
        <v>365</v>
      </c>
      <c r="G51" s="442" t="b">
        <f t="shared" ref="G51:G62" si="6">IFERROR(IF(E51&lt;&gt;"",TRUE,FALSE),FALSE)</f>
        <v>1</v>
      </c>
      <c r="H51" s="442" t="s">
        <v>501</v>
      </c>
      <c r="I51" s="156"/>
      <c r="J51" s="157"/>
      <c r="K51" s="156"/>
      <c r="L51" s="92"/>
      <c r="M51" s="92"/>
      <c r="N51" s="92"/>
      <c r="O51" s="92"/>
      <c r="P51" s="92"/>
      <c r="Q51" s="92"/>
      <c r="R51" s="92"/>
      <c r="S51" s="92"/>
      <c r="T51" s="92"/>
      <c r="U51" s="92"/>
      <c r="V51" s="95"/>
      <c r="Y51" s="394"/>
    </row>
    <row r="52" spans="1:25" ht="47.1" customHeight="1">
      <c r="A52" s="434">
        <v>2</v>
      </c>
      <c r="B52" s="434"/>
      <c r="C52" s="434"/>
      <c r="D52" s="434"/>
      <c r="E52" s="441"/>
      <c r="F52" s="442" t="s">
        <v>365</v>
      </c>
      <c r="G52" s="442" t="b">
        <f t="shared" si="6"/>
        <v>0</v>
      </c>
      <c r="H52" s="442" t="s">
        <v>502</v>
      </c>
      <c r="I52" s="156"/>
      <c r="J52" s="157"/>
      <c r="K52" s="156"/>
      <c r="L52" s="92"/>
      <c r="M52" s="92"/>
      <c r="N52" s="92"/>
      <c r="O52" s="92"/>
      <c r="P52" s="92"/>
      <c r="Q52" s="92"/>
      <c r="R52" s="92"/>
      <c r="S52" s="92"/>
      <c r="T52" s="92"/>
      <c r="U52" s="92"/>
      <c r="V52" s="95"/>
      <c r="Y52" s="394"/>
    </row>
    <row r="53" spans="1:25" ht="47.1" customHeight="1">
      <c r="A53" s="434">
        <v>3</v>
      </c>
      <c r="B53" s="434"/>
      <c r="C53" s="434"/>
      <c r="D53" s="434"/>
      <c r="E53" s="441"/>
      <c r="F53" s="442" t="s">
        <v>365</v>
      </c>
      <c r="G53" s="442" t="b">
        <f t="shared" si="6"/>
        <v>0</v>
      </c>
      <c r="H53" s="442" t="s">
        <v>503</v>
      </c>
      <c r="I53" s="156"/>
      <c r="J53" s="157"/>
      <c r="K53" s="156"/>
      <c r="L53" s="92"/>
      <c r="M53" s="92"/>
      <c r="N53" s="92"/>
      <c r="O53" s="92"/>
      <c r="P53" s="92"/>
      <c r="Q53" s="92"/>
      <c r="R53" s="92"/>
      <c r="S53" s="92"/>
      <c r="T53" s="92"/>
      <c r="U53" s="92"/>
      <c r="V53" s="95"/>
      <c r="Y53" s="394"/>
    </row>
    <row r="54" spans="1:25" ht="47.1" customHeight="1">
      <c r="A54" s="434">
        <v>4</v>
      </c>
      <c r="B54" s="434"/>
      <c r="C54" s="434"/>
      <c r="D54" s="434"/>
      <c r="E54" s="441"/>
      <c r="F54" s="442" t="s">
        <v>365</v>
      </c>
      <c r="G54" s="442" t="b">
        <f t="shared" si="6"/>
        <v>0</v>
      </c>
      <c r="H54" s="442" t="s">
        <v>504</v>
      </c>
      <c r="I54" s="156"/>
      <c r="J54" s="157"/>
      <c r="K54" s="156"/>
      <c r="L54" s="92"/>
      <c r="M54" s="92"/>
      <c r="N54" s="92"/>
      <c r="O54" s="92"/>
      <c r="P54" s="92"/>
      <c r="Q54" s="92"/>
      <c r="R54" s="92"/>
      <c r="S54" s="92"/>
      <c r="T54" s="92"/>
      <c r="U54" s="92"/>
      <c r="V54" s="95"/>
      <c r="Y54" s="394"/>
    </row>
    <row r="55" spans="1:25" ht="47.1" customHeight="1">
      <c r="A55" s="434">
        <v>5</v>
      </c>
      <c r="B55" s="434"/>
      <c r="C55" s="434"/>
      <c r="D55" s="434"/>
      <c r="E55" s="441"/>
      <c r="F55" s="442" t="s">
        <v>365</v>
      </c>
      <c r="G55" s="442" t="b">
        <f t="shared" si="6"/>
        <v>0</v>
      </c>
      <c r="H55" s="442" t="s">
        <v>505</v>
      </c>
      <c r="I55" s="156"/>
      <c r="J55" s="157"/>
      <c r="K55" s="156"/>
      <c r="L55" s="92"/>
      <c r="M55" s="92"/>
      <c r="N55" s="92"/>
      <c r="O55" s="92"/>
      <c r="P55" s="92"/>
      <c r="Q55" s="92"/>
      <c r="R55" s="92"/>
      <c r="S55" s="92"/>
      <c r="T55" s="92"/>
      <c r="U55" s="92"/>
      <c r="V55" s="95"/>
      <c r="Y55" s="394"/>
    </row>
    <row r="56" spans="1:25" ht="47.1" customHeight="1">
      <c r="A56" s="434">
        <v>6</v>
      </c>
      <c r="B56" s="434"/>
      <c r="C56" s="434"/>
      <c r="D56" s="434"/>
      <c r="E56" s="441"/>
      <c r="F56" s="442" t="s">
        <v>365</v>
      </c>
      <c r="G56" s="442" t="b">
        <f t="shared" si="6"/>
        <v>0</v>
      </c>
      <c r="H56" s="442" t="s">
        <v>506</v>
      </c>
      <c r="I56" s="156"/>
      <c r="J56" s="157"/>
      <c r="K56" s="156"/>
      <c r="L56" s="92"/>
      <c r="M56" s="92"/>
      <c r="N56" s="92"/>
      <c r="O56" s="92"/>
      <c r="P56" s="92"/>
      <c r="Q56" s="92"/>
      <c r="R56" s="92"/>
      <c r="S56" s="92"/>
      <c r="T56" s="92"/>
      <c r="U56" s="92"/>
      <c r="V56" s="95"/>
      <c r="Y56" s="394"/>
    </row>
    <row r="57" spans="1:25" ht="47.1" customHeight="1">
      <c r="A57" s="434">
        <v>7</v>
      </c>
      <c r="B57" s="434"/>
      <c r="C57" s="434"/>
      <c r="D57" s="434"/>
      <c r="E57" s="441"/>
      <c r="F57" s="442" t="s">
        <v>365</v>
      </c>
      <c r="G57" s="442" t="b">
        <f t="shared" si="6"/>
        <v>0</v>
      </c>
      <c r="H57" s="442" t="s">
        <v>507</v>
      </c>
      <c r="I57" s="156"/>
      <c r="J57" s="157"/>
      <c r="K57" s="156"/>
      <c r="L57" s="92"/>
      <c r="M57" s="92"/>
      <c r="N57" s="92"/>
      <c r="O57" s="92"/>
      <c r="P57" s="92"/>
      <c r="Q57" s="92"/>
      <c r="R57" s="92"/>
      <c r="S57" s="92"/>
      <c r="T57" s="92"/>
      <c r="U57" s="92"/>
      <c r="V57" s="95"/>
      <c r="Y57" s="394"/>
    </row>
    <row r="58" spans="1:25" ht="47.1" customHeight="1">
      <c r="A58" s="434">
        <v>8</v>
      </c>
      <c r="B58" s="434"/>
      <c r="C58" s="434"/>
      <c r="D58" s="434"/>
      <c r="E58" s="441"/>
      <c r="F58" s="442" t="s">
        <v>365</v>
      </c>
      <c r="G58" s="442" t="b">
        <f t="shared" si="6"/>
        <v>0</v>
      </c>
      <c r="H58" s="442" t="s">
        <v>508</v>
      </c>
      <c r="I58" s="156"/>
      <c r="J58" s="157"/>
      <c r="K58" s="156"/>
      <c r="L58" s="92"/>
      <c r="M58" s="92"/>
      <c r="N58" s="92"/>
      <c r="O58" s="92"/>
      <c r="P58" s="92"/>
      <c r="Q58" s="92"/>
      <c r="R58" s="92"/>
      <c r="S58" s="92"/>
      <c r="T58" s="92"/>
      <c r="U58" s="92"/>
      <c r="V58" s="95"/>
      <c r="Y58" s="394"/>
    </row>
    <row r="59" spans="1:25" ht="47.1" customHeight="1">
      <c r="A59" s="434">
        <v>9</v>
      </c>
      <c r="B59" s="434"/>
      <c r="C59" s="434"/>
      <c r="D59" s="434"/>
      <c r="E59" s="441"/>
      <c r="F59" s="442" t="s">
        <v>365</v>
      </c>
      <c r="G59" s="442" t="b">
        <f t="shared" si="6"/>
        <v>0</v>
      </c>
      <c r="H59" s="442" t="s">
        <v>509</v>
      </c>
      <c r="I59" s="156"/>
      <c r="J59" s="157"/>
      <c r="K59" s="156"/>
      <c r="L59" s="92"/>
      <c r="M59" s="92"/>
      <c r="N59" s="92"/>
      <c r="O59" s="92"/>
      <c r="P59" s="92"/>
      <c r="Q59" s="92"/>
      <c r="R59" s="92"/>
      <c r="S59" s="92"/>
      <c r="T59" s="92"/>
      <c r="U59" s="92"/>
      <c r="V59" s="95"/>
      <c r="Y59" s="394"/>
    </row>
    <row r="60" spans="1:25" ht="47.1" customHeight="1">
      <c r="A60" s="434">
        <v>10</v>
      </c>
      <c r="B60" s="434"/>
      <c r="C60" s="434"/>
      <c r="D60" s="434"/>
      <c r="E60" s="441"/>
      <c r="F60" s="442" t="s">
        <v>365</v>
      </c>
      <c r="G60" s="442" t="b">
        <f t="shared" si="6"/>
        <v>0</v>
      </c>
      <c r="H60" s="442" t="s">
        <v>510</v>
      </c>
      <c r="I60" s="156"/>
      <c r="J60" s="157"/>
      <c r="K60" s="156"/>
      <c r="L60" s="92"/>
      <c r="M60" s="92"/>
      <c r="N60" s="92"/>
      <c r="O60" s="92"/>
      <c r="P60" s="92"/>
      <c r="Q60" s="92"/>
      <c r="R60" s="92"/>
      <c r="S60" s="92"/>
      <c r="T60" s="92"/>
      <c r="U60" s="92"/>
      <c r="V60" s="95"/>
      <c r="Y60" s="394"/>
    </row>
    <row r="61" spans="1:25" ht="47.1" customHeight="1">
      <c r="A61" s="434">
        <v>11</v>
      </c>
      <c r="B61" s="434"/>
      <c r="C61" s="434"/>
      <c r="D61" s="434"/>
      <c r="E61" s="441"/>
      <c r="F61" s="442" t="s">
        <v>365</v>
      </c>
      <c r="G61" s="442" t="b">
        <f t="shared" si="6"/>
        <v>0</v>
      </c>
      <c r="H61" s="442" t="s">
        <v>511</v>
      </c>
      <c r="I61" s="156"/>
      <c r="J61" s="157"/>
      <c r="K61" s="156"/>
      <c r="L61" s="92"/>
      <c r="M61" s="92"/>
      <c r="N61" s="92"/>
      <c r="O61" s="92"/>
      <c r="P61" s="92"/>
      <c r="Q61" s="92"/>
      <c r="R61" s="92"/>
      <c r="S61" s="92"/>
      <c r="T61" s="92"/>
      <c r="U61" s="92"/>
      <c r="V61" s="95"/>
      <c r="Y61" s="394"/>
    </row>
    <row r="62" spans="1:25" ht="47.1" customHeight="1">
      <c r="A62" s="434">
        <v>12</v>
      </c>
      <c r="B62" s="434"/>
      <c r="C62" s="434"/>
      <c r="D62" s="434"/>
      <c r="E62" s="441"/>
      <c r="F62" s="442" t="s">
        <v>365</v>
      </c>
      <c r="G62" s="442" t="b">
        <f t="shared" si="6"/>
        <v>0</v>
      </c>
      <c r="H62" s="442" t="s">
        <v>512</v>
      </c>
      <c r="I62" s="156"/>
      <c r="J62" s="157"/>
      <c r="K62" s="156"/>
      <c r="L62" s="92"/>
      <c r="M62" s="92"/>
      <c r="N62" s="92"/>
      <c r="O62" s="92"/>
      <c r="P62" s="92"/>
      <c r="Q62" s="92"/>
      <c r="R62" s="92"/>
      <c r="S62" s="92"/>
      <c r="T62" s="92"/>
      <c r="U62" s="92"/>
      <c r="V62" s="95"/>
      <c r="Y62" s="394"/>
    </row>
    <row r="63" spans="1:25" ht="2.85" customHeight="1" thickBot="1">
      <c r="A63" s="98"/>
      <c r="B63" s="99"/>
      <c r="C63" s="99"/>
      <c r="D63" s="99"/>
      <c r="E63" s="99"/>
      <c r="F63" s="99"/>
      <c r="G63" s="99"/>
      <c r="H63" s="99"/>
      <c r="I63" s="99"/>
      <c r="J63" s="100"/>
      <c r="K63" s="102"/>
      <c r="L63" s="92"/>
      <c r="M63" s="92"/>
      <c r="N63" s="92"/>
      <c r="O63" s="92"/>
      <c r="P63" s="92"/>
      <c r="Q63" s="92"/>
      <c r="R63" s="92"/>
      <c r="S63" s="92"/>
      <c r="T63" s="92"/>
      <c r="U63" s="92"/>
      <c r="V63" s="95"/>
      <c r="Y63" s="101"/>
    </row>
    <row r="64" spans="1:25" ht="29.25" customHeight="1">
      <c r="A64" s="102"/>
      <c r="B64" s="102"/>
      <c r="C64" s="102"/>
      <c r="D64" s="102"/>
      <c r="E64" s="102"/>
      <c r="F64" s="102"/>
      <c r="G64" s="102"/>
      <c r="H64" s="102"/>
      <c r="I64" s="102"/>
      <c r="J64" s="102"/>
      <c r="K64" s="102"/>
      <c r="L64" s="92"/>
      <c r="M64" s="92"/>
      <c r="N64" s="92"/>
      <c r="O64" s="92"/>
      <c r="P64" s="92"/>
      <c r="Q64" s="92"/>
      <c r="R64" s="92"/>
      <c r="S64" s="92"/>
      <c r="T64" s="92"/>
      <c r="U64" s="92"/>
      <c r="V64" s="95"/>
      <c r="Y64" s="101"/>
    </row>
    <row r="65" spans="1:50" s="48" customFormat="1" ht="30.75" customHeight="1" thickBot="1">
      <c r="A65" s="103"/>
      <c r="B65" s="103"/>
      <c r="C65" s="103"/>
      <c r="D65" s="103"/>
      <c r="E65" s="103"/>
      <c r="F65" s="103"/>
      <c r="G65" s="103"/>
      <c r="H65" s="103"/>
      <c r="I65" s="103"/>
      <c r="J65" s="103"/>
      <c r="K65" s="103"/>
      <c r="L65" s="103"/>
      <c r="M65" s="103"/>
      <c r="N65" s="103"/>
      <c r="O65" s="103"/>
      <c r="P65" s="103"/>
      <c r="Q65" s="103"/>
      <c r="R65" s="103"/>
      <c r="S65" s="103"/>
      <c r="T65" s="103"/>
      <c r="U65" s="103"/>
      <c r="V65" s="68"/>
      <c r="W65" s="68"/>
      <c r="X65" s="68"/>
      <c r="Y65" s="68"/>
      <c r="Z65" s="68"/>
      <c r="AO65" s="3"/>
      <c r="AP65" s="3"/>
      <c r="AQ65" s="3"/>
      <c r="AR65" s="3"/>
      <c r="AS65" s="3"/>
      <c r="AT65" s="3"/>
      <c r="AU65" s="3"/>
      <c r="AV65" s="3"/>
      <c r="AW65" s="3"/>
      <c r="AX65" s="3"/>
    </row>
    <row r="66" spans="1:50" ht="30.75" customHeight="1" thickBot="1">
      <c r="A66" s="549" t="s">
        <v>5</v>
      </c>
      <c r="B66" s="547"/>
      <c r="C66" s="547"/>
      <c r="D66" s="547"/>
      <c r="E66" s="552"/>
      <c r="F66" s="129"/>
      <c r="G66" s="129"/>
      <c r="H66" s="129"/>
      <c r="I66" s="129"/>
      <c r="J66" s="130"/>
      <c r="K66" s="153"/>
      <c r="L66" s="92"/>
      <c r="M66" s="92"/>
      <c r="N66" s="92"/>
      <c r="O66" s="92"/>
      <c r="P66" s="92"/>
      <c r="Q66" s="92"/>
      <c r="R66" s="92"/>
      <c r="S66" s="92"/>
      <c r="T66" s="92"/>
      <c r="U66" s="92"/>
      <c r="V66" s="95"/>
      <c r="W66" s="75"/>
    </row>
    <row r="67" spans="1:50" ht="30.75" customHeight="1">
      <c r="A67" s="438" t="s">
        <v>14</v>
      </c>
      <c r="B67" s="438"/>
      <c r="C67" s="438"/>
      <c r="D67" s="438"/>
      <c r="E67" s="439" t="s">
        <v>159</v>
      </c>
      <c r="F67" s="440" t="s">
        <v>280</v>
      </c>
      <c r="G67" s="440" t="s">
        <v>60</v>
      </c>
      <c r="H67" s="440" t="s">
        <v>62</v>
      </c>
      <c r="I67" s="155"/>
      <c r="J67" s="96"/>
      <c r="K67" s="155"/>
      <c r="L67" s="93"/>
      <c r="M67" s="93"/>
      <c r="N67" s="93"/>
      <c r="O67" s="93"/>
      <c r="P67" s="93"/>
      <c r="Q67" s="93"/>
      <c r="R67" s="93"/>
      <c r="S67" s="93"/>
      <c r="T67" s="93"/>
      <c r="U67" s="93"/>
      <c r="V67" s="97"/>
      <c r="W67" s="75"/>
      <c r="Y67" s="557"/>
    </row>
    <row r="68" spans="1:50" ht="47.1" hidden="1" customHeight="1">
      <c r="A68" s="434" t="s">
        <v>80</v>
      </c>
      <c r="B68" s="434"/>
      <c r="C68" s="434"/>
      <c r="D68" s="434"/>
      <c r="E68" s="441" t="s">
        <v>69</v>
      </c>
      <c r="F68" s="442" t="s">
        <v>61</v>
      </c>
      <c r="G68" s="442" t="b">
        <f>IFERROR(IF(E68&lt;&gt;"",TRUE,FALSE),FALSE)</f>
        <v>1</v>
      </c>
      <c r="H68" s="442" t="s">
        <v>61</v>
      </c>
      <c r="I68" s="156"/>
      <c r="J68" s="157"/>
      <c r="K68" s="156"/>
      <c r="L68" s="47"/>
      <c r="M68" s="47"/>
      <c r="N68" s="47"/>
      <c r="O68" s="47"/>
      <c r="P68" s="47"/>
      <c r="Q68" s="47"/>
      <c r="R68" s="47"/>
      <c r="S68" s="47"/>
      <c r="T68" s="47"/>
      <c r="U68" s="47"/>
      <c r="V68" s="104"/>
      <c r="Y68" s="557"/>
    </row>
    <row r="69" spans="1:50" ht="47.1" customHeight="1">
      <c r="A69" s="434">
        <v>1</v>
      </c>
      <c r="B69" s="434"/>
      <c r="C69" s="434"/>
      <c r="D69" s="434"/>
      <c r="E69" s="441" t="s">
        <v>513</v>
      </c>
      <c r="F69" s="442" t="s">
        <v>365</v>
      </c>
      <c r="G69" s="442" t="b">
        <f t="shared" ref="G69:G80" si="7">IFERROR(IF(E69&lt;&gt;"",TRUE,FALSE),FALSE)</f>
        <v>1</v>
      </c>
      <c r="H69" s="442" t="s">
        <v>514</v>
      </c>
      <c r="I69" s="156"/>
      <c r="J69" s="157"/>
      <c r="K69" s="156"/>
      <c r="L69" s="47"/>
      <c r="M69" s="47"/>
      <c r="N69" s="47"/>
      <c r="O69" s="47"/>
      <c r="P69" s="47"/>
      <c r="Q69" s="47"/>
      <c r="R69" s="47"/>
      <c r="S69" s="47"/>
      <c r="T69" s="47"/>
      <c r="U69" s="47"/>
      <c r="V69" s="104"/>
      <c r="Y69" s="557"/>
    </row>
    <row r="70" spans="1:50" ht="47.1" customHeight="1">
      <c r="A70" s="434">
        <v>2</v>
      </c>
      <c r="B70" s="434"/>
      <c r="C70" s="434"/>
      <c r="D70" s="434"/>
      <c r="E70" s="441" t="s">
        <v>515</v>
      </c>
      <c r="F70" s="442" t="s">
        <v>365</v>
      </c>
      <c r="G70" s="442" t="b">
        <f t="shared" si="7"/>
        <v>1</v>
      </c>
      <c r="H70" s="442" t="s">
        <v>516</v>
      </c>
      <c r="I70" s="156"/>
      <c r="J70" s="157"/>
      <c r="K70" s="156"/>
      <c r="L70" s="47"/>
      <c r="M70" s="47"/>
      <c r="N70" s="47"/>
      <c r="O70" s="47"/>
      <c r="P70" s="47"/>
      <c r="Q70" s="47"/>
      <c r="R70" s="47"/>
      <c r="S70" s="47"/>
      <c r="T70" s="47"/>
      <c r="U70" s="47"/>
      <c r="V70" s="104"/>
      <c r="Y70" s="557"/>
    </row>
    <row r="71" spans="1:50" ht="47.1" customHeight="1">
      <c r="A71" s="434">
        <v>3</v>
      </c>
      <c r="B71" s="434"/>
      <c r="C71" s="434"/>
      <c r="D71" s="434"/>
      <c r="E71" s="441" t="s">
        <v>517</v>
      </c>
      <c r="F71" s="442" t="s">
        <v>365</v>
      </c>
      <c r="G71" s="442" t="b">
        <f t="shared" si="7"/>
        <v>1</v>
      </c>
      <c r="H71" s="442" t="s">
        <v>518</v>
      </c>
      <c r="I71" s="156"/>
      <c r="J71" s="157"/>
      <c r="K71" s="156"/>
      <c r="L71" s="47"/>
      <c r="M71" s="47"/>
      <c r="N71" s="47"/>
      <c r="O71" s="47"/>
      <c r="P71" s="47"/>
      <c r="Q71" s="47"/>
      <c r="R71" s="47"/>
      <c r="S71" s="47"/>
      <c r="T71" s="47"/>
      <c r="U71" s="47"/>
      <c r="V71" s="104"/>
      <c r="Y71" s="557"/>
    </row>
    <row r="72" spans="1:50" ht="47.1" customHeight="1">
      <c r="A72" s="434">
        <v>4</v>
      </c>
      <c r="B72" s="434"/>
      <c r="C72" s="434"/>
      <c r="D72" s="434"/>
      <c r="E72" s="441" t="s">
        <v>519</v>
      </c>
      <c r="F72" s="442" t="s">
        <v>365</v>
      </c>
      <c r="G72" s="442" t="b">
        <f t="shared" si="7"/>
        <v>1</v>
      </c>
      <c r="H72" s="442" t="s">
        <v>520</v>
      </c>
      <c r="I72" s="156"/>
      <c r="J72" s="157"/>
      <c r="K72" s="156"/>
      <c r="L72" s="47"/>
      <c r="M72" s="47"/>
      <c r="N72" s="47"/>
      <c r="O72" s="47"/>
      <c r="P72" s="47"/>
      <c r="Q72" s="47"/>
      <c r="R72" s="47"/>
      <c r="S72" s="47"/>
      <c r="T72" s="47"/>
      <c r="U72" s="47"/>
      <c r="V72" s="104"/>
      <c r="Y72" s="557"/>
    </row>
    <row r="73" spans="1:50" ht="47.1" customHeight="1">
      <c r="A73" s="434">
        <v>5</v>
      </c>
      <c r="B73" s="434"/>
      <c r="C73" s="434"/>
      <c r="D73" s="434"/>
      <c r="E73" s="441"/>
      <c r="F73" s="442" t="s">
        <v>365</v>
      </c>
      <c r="G73" s="442" t="b">
        <f t="shared" si="7"/>
        <v>0</v>
      </c>
      <c r="H73" s="442" t="s">
        <v>521</v>
      </c>
      <c r="I73" s="156"/>
      <c r="J73" s="157"/>
      <c r="K73" s="156"/>
      <c r="L73" s="47"/>
      <c r="M73" s="47"/>
      <c r="N73" s="47"/>
      <c r="O73" s="47"/>
      <c r="P73" s="47"/>
      <c r="Q73" s="47"/>
      <c r="R73" s="47"/>
      <c r="S73" s="47"/>
      <c r="T73" s="47"/>
      <c r="U73" s="47"/>
      <c r="V73" s="104"/>
      <c r="Y73" s="557"/>
    </row>
    <row r="74" spans="1:50" ht="47.1" customHeight="1">
      <c r="A74" s="434">
        <v>6</v>
      </c>
      <c r="B74" s="434"/>
      <c r="C74" s="434"/>
      <c r="D74" s="434"/>
      <c r="E74" s="441"/>
      <c r="F74" s="442" t="s">
        <v>365</v>
      </c>
      <c r="G74" s="442" t="b">
        <f t="shared" si="7"/>
        <v>0</v>
      </c>
      <c r="H74" s="442" t="s">
        <v>522</v>
      </c>
      <c r="I74" s="156"/>
      <c r="J74" s="157"/>
      <c r="K74" s="156"/>
      <c r="L74" s="47"/>
      <c r="M74" s="47"/>
      <c r="N74" s="47"/>
      <c r="O74" s="47"/>
      <c r="P74" s="47"/>
      <c r="Q74" s="47"/>
      <c r="R74" s="47"/>
      <c r="S74" s="47"/>
      <c r="T74" s="47"/>
      <c r="U74" s="47"/>
      <c r="V74" s="104"/>
      <c r="Y74" s="557"/>
    </row>
    <row r="75" spans="1:50" ht="47.1" customHeight="1">
      <c r="A75" s="434">
        <v>7</v>
      </c>
      <c r="B75" s="434"/>
      <c r="C75" s="434"/>
      <c r="D75" s="434"/>
      <c r="E75" s="441"/>
      <c r="F75" s="442" t="s">
        <v>365</v>
      </c>
      <c r="G75" s="442" t="b">
        <f t="shared" si="7"/>
        <v>0</v>
      </c>
      <c r="H75" s="442" t="s">
        <v>523</v>
      </c>
      <c r="I75" s="156"/>
      <c r="J75" s="157"/>
      <c r="K75" s="156"/>
      <c r="L75" s="47"/>
      <c r="M75" s="47"/>
      <c r="N75" s="47"/>
      <c r="O75" s="47"/>
      <c r="P75" s="47"/>
      <c r="Q75" s="47"/>
      <c r="R75" s="47"/>
      <c r="S75" s="47"/>
      <c r="T75" s="47"/>
      <c r="U75" s="47"/>
      <c r="V75" s="104"/>
      <c r="Y75" s="557"/>
    </row>
    <row r="76" spans="1:50" ht="47.1" customHeight="1">
      <c r="A76" s="434">
        <v>8</v>
      </c>
      <c r="B76" s="434"/>
      <c r="C76" s="434"/>
      <c r="D76" s="434"/>
      <c r="E76" s="441"/>
      <c r="F76" s="442" t="s">
        <v>365</v>
      </c>
      <c r="G76" s="442" t="b">
        <f t="shared" si="7"/>
        <v>0</v>
      </c>
      <c r="H76" s="442" t="s">
        <v>524</v>
      </c>
      <c r="I76" s="156"/>
      <c r="J76" s="157"/>
      <c r="K76" s="156"/>
      <c r="L76" s="47"/>
      <c r="M76" s="47"/>
      <c r="N76" s="47"/>
      <c r="O76" s="47"/>
      <c r="P76" s="47"/>
      <c r="Q76" s="47"/>
      <c r="R76" s="47"/>
      <c r="S76" s="47"/>
      <c r="T76" s="47"/>
      <c r="U76" s="47"/>
      <c r="V76" s="104"/>
      <c r="Y76" s="557"/>
    </row>
    <row r="77" spans="1:50" ht="47.1" customHeight="1">
      <c r="A77" s="434">
        <v>9</v>
      </c>
      <c r="B77" s="434"/>
      <c r="C77" s="434"/>
      <c r="D77" s="434"/>
      <c r="E77" s="441"/>
      <c r="F77" s="442" t="s">
        <v>365</v>
      </c>
      <c r="G77" s="442" t="b">
        <f t="shared" si="7"/>
        <v>0</v>
      </c>
      <c r="H77" s="442" t="s">
        <v>525</v>
      </c>
      <c r="I77" s="156"/>
      <c r="J77" s="157"/>
      <c r="K77" s="156"/>
      <c r="L77" s="47"/>
      <c r="M77" s="47"/>
      <c r="N77" s="47"/>
      <c r="O77" s="47"/>
      <c r="P77" s="47"/>
      <c r="Q77" s="47"/>
      <c r="R77" s="47"/>
      <c r="S77" s="47"/>
      <c r="T77" s="47"/>
      <c r="U77" s="47"/>
      <c r="V77" s="104"/>
      <c r="Y77" s="557"/>
    </row>
    <row r="78" spans="1:50" ht="47.1" customHeight="1">
      <c r="A78" s="434">
        <v>10</v>
      </c>
      <c r="B78" s="434"/>
      <c r="C78" s="434"/>
      <c r="D78" s="434"/>
      <c r="E78" s="441"/>
      <c r="F78" s="442" t="s">
        <v>365</v>
      </c>
      <c r="G78" s="442" t="b">
        <f t="shared" si="7"/>
        <v>0</v>
      </c>
      <c r="H78" s="442" t="s">
        <v>526</v>
      </c>
      <c r="I78" s="156"/>
      <c r="J78" s="157"/>
      <c r="K78" s="156"/>
      <c r="L78" s="47"/>
      <c r="M78" s="47"/>
      <c r="N78" s="47"/>
      <c r="O78" s="47"/>
      <c r="P78" s="47"/>
      <c r="Q78" s="47"/>
      <c r="R78" s="47"/>
      <c r="S78" s="47"/>
      <c r="T78" s="47"/>
      <c r="U78" s="47"/>
      <c r="V78" s="104"/>
      <c r="Y78" s="557"/>
    </row>
    <row r="79" spans="1:50" ht="47.1" customHeight="1">
      <c r="A79" s="434">
        <v>11</v>
      </c>
      <c r="B79" s="434"/>
      <c r="C79" s="434"/>
      <c r="D79" s="434"/>
      <c r="E79" s="441"/>
      <c r="F79" s="442" t="s">
        <v>365</v>
      </c>
      <c r="G79" s="442" t="b">
        <f t="shared" si="7"/>
        <v>0</v>
      </c>
      <c r="H79" s="442" t="s">
        <v>527</v>
      </c>
      <c r="I79" s="156"/>
      <c r="J79" s="157"/>
      <c r="K79" s="156"/>
      <c r="L79" s="47"/>
      <c r="M79" s="47"/>
      <c r="N79" s="47"/>
      <c r="O79" s="47"/>
      <c r="P79" s="47"/>
      <c r="Q79" s="47"/>
      <c r="R79" s="47"/>
      <c r="S79" s="47"/>
      <c r="T79" s="47"/>
      <c r="U79" s="47"/>
      <c r="V79" s="104"/>
      <c r="Y79" s="557"/>
    </row>
    <row r="80" spans="1:50" ht="47.1" customHeight="1">
      <c r="A80" s="434">
        <v>12</v>
      </c>
      <c r="B80" s="434"/>
      <c r="C80" s="434"/>
      <c r="D80" s="434"/>
      <c r="E80" s="441"/>
      <c r="F80" s="442" t="s">
        <v>365</v>
      </c>
      <c r="G80" s="442" t="b">
        <f t="shared" si="7"/>
        <v>0</v>
      </c>
      <c r="H80" s="442" t="s">
        <v>528</v>
      </c>
      <c r="I80" s="156"/>
      <c r="J80" s="157"/>
      <c r="K80" s="156"/>
      <c r="L80" s="47"/>
      <c r="M80" s="47"/>
      <c r="N80" s="47"/>
      <c r="O80" s="47"/>
      <c r="P80" s="47"/>
      <c r="Q80" s="47"/>
      <c r="R80" s="47"/>
      <c r="S80" s="47"/>
      <c r="T80" s="47"/>
      <c r="U80" s="47"/>
      <c r="V80" s="104"/>
      <c r="Y80" s="557"/>
    </row>
    <row r="81" spans="1:45" ht="2.85" customHeight="1" thickBot="1">
      <c r="A81" s="65"/>
      <c r="B81" s="66"/>
      <c r="C81" s="66"/>
      <c r="D81" s="66"/>
      <c r="E81" s="66"/>
      <c r="F81" s="66"/>
      <c r="G81" s="66"/>
      <c r="H81" s="66"/>
      <c r="I81" s="66"/>
      <c r="J81" s="61"/>
      <c r="K81" s="52"/>
      <c r="L81" s="47"/>
      <c r="M81" s="47"/>
      <c r="N81" s="47"/>
      <c r="O81" s="47"/>
      <c r="P81" s="47"/>
      <c r="Q81" s="47"/>
      <c r="R81" s="47"/>
      <c r="S81" s="47"/>
      <c r="T81" s="47"/>
      <c r="U81" s="47"/>
      <c r="V81" s="104"/>
      <c r="Y81" s="557"/>
    </row>
    <row r="82" spans="1:45" ht="35.25" customHeight="1">
      <c r="L82" s="47"/>
      <c r="M82" s="47"/>
      <c r="N82" s="47"/>
      <c r="O82" s="47"/>
      <c r="P82" s="47"/>
      <c r="Q82" s="47"/>
      <c r="R82" s="47"/>
      <c r="S82" s="47"/>
      <c r="T82" s="47"/>
      <c r="U82" s="47"/>
      <c r="V82" s="104"/>
      <c r="Y82" s="557"/>
    </row>
    <row r="83" spans="1:45" ht="35.25" customHeight="1">
      <c r="L83" s="47"/>
      <c r="M83" s="47"/>
      <c r="N83" s="47"/>
      <c r="O83" s="47"/>
      <c r="P83" s="47"/>
      <c r="Q83" s="47"/>
      <c r="R83" s="47"/>
      <c r="S83" s="47"/>
      <c r="T83" s="47"/>
      <c r="U83" s="47"/>
      <c r="V83" s="104"/>
    </row>
    <row r="84" spans="1:45" ht="35.25" customHeight="1">
      <c r="L84" s="47"/>
      <c r="M84" s="47"/>
      <c r="N84" s="47"/>
      <c r="O84" s="47"/>
      <c r="P84" s="47"/>
      <c r="Q84" s="47"/>
      <c r="R84" s="47"/>
      <c r="S84" s="47"/>
      <c r="T84" s="47"/>
      <c r="U84" s="47"/>
      <c r="V84" s="104"/>
    </row>
    <row r="85" spans="1:45" ht="35.25" customHeight="1">
      <c r="L85" s="47"/>
      <c r="M85" s="47"/>
      <c r="N85" s="47"/>
      <c r="O85" s="47"/>
      <c r="P85" s="47"/>
      <c r="Q85" s="47"/>
      <c r="R85" s="47"/>
      <c r="S85" s="47"/>
      <c r="T85" s="47"/>
      <c r="U85" s="47"/>
      <c r="V85" s="104"/>
    </row>
    <row r="86" spans="1:45" ht="35.25" customHeight="1">
      <c r="L86" s="47"/>
      <c r="M86" s="47"/>
      <c r="N86" s="47"/>
      <c r="O86" s="47"/>
      <c r="P86" s="47"/>
      <c r="Q86" s="47"/>
      <c r="R86" s="47"/>
      <c r="S86" s="47"/>
      <c r="T86" s="47"/>
      <c r="U86" s="47"/>
      <c r="V86" s="104"/>
    </row>
    <row r="87" spans="1:45" ht="17.25" customHeight="1">
      <c r="L87" s="47"/>
      <c r="M87" s="47"/>
      <c r="N87" s="47"/>
      <c r="O87" s="47"/>
      <c r="P87" s="47"/>
      <c r="Q87" s="47"/>
      <c r="R87" s="47"/>
      <c r="S87" s="47"/>
      <c r="T87" s="47"/>
      <c r="U87" s="47"/>
      <c r="V87" s="104"/>
    </row>
    <row r="88" spans="1:45" ht="21.75" customHeight="1">
      <c r="L88" s="47"/>
      <c r="M88" s="47"/>
      <c r="N88" s="47"/>
      <c r="O88" s="47"/>
      <c r="P88" s="47"/>
      <c r="Q88" s="47"/>
      <c r="R88" s="47"/>
      <c r="S88" s="47"/>
      <c r="T88" s="47"/>
      <c r="U88" s="47"/>
      <c r="V88" s="104"/>
    </row>
    <row r="89" spans="1:45" ht="29.25" customHeight="1" thickBot="1">
      <c r="L89" s="47"/>
      <c r="M89" s="47"/>
      <c r="N89" s="47"/>
      <c r="O89" s="47"/>
      <c r="P89" s="47"/>
      <c r="Q89" s="47"/>
      <c r="R89" s="47"/>
      <c r="S89" s="47"/>
      <c r="T89" s="47"/>
      <c r="U89" s="47"/>
      <c r="V89" s="104"/>
    </row>
    <row r="90" spans="1:45" ht="29.25" customHeight="1" thickBot="1">
      <c r="A90" s="549" t="s">
        <v>16</v>
      </c>
      <c r="B90" s="547"/>
      <c r="C90" s="547"/>
      <c r="D90" s="547"/>
      <c r="E90" s="552"/>
      <c r="F90" s="221"/>
      <c r="G90" s="221"/>
      <c r="H90" s="221"/>
      <c r="I90" s="221"/>
      <c r="J90" s="222"/>
      <c r="K90" s="153"/>
      <c r="L90" s="92"/>
      <c r="M90" s="92"/>
      <c r="N90" s="92"/>
      <c r="O90" s="92"/>
      <c r="P90" s="92"/>
      <c r="Q90" s="92"/>
      <c r="R90" s="92"/>
      <c r="S90" s="92"/>
      <c r="T90" s="92"/>
      <c r="U90" s="92"/>
      <c r="V90" s="95"/>
    </row>
    <row r="91" spans="1:45" ht="26.25" customHeight="1">
      <c r="A91" s="438" t="s">
        <v>17</v>
      </c>
      <c r="B91" s="438"/>
      <c r="C91" s="438"/>
      <c r="D91" s="438"/>
      <c r="E91" s="438" t="s">
        <v>76</v>
      </c>
      <c r="F91" s="443" t="s">
        <v>197</v>
      </c>
      <c r="G91" s="443" t="s">
        <v>60</v>
      </c>
      <c r="H91" s="443" t="s">
        <v>62</v>
      </c>
      <c r="I91" s="422" t="s">
        <v>105</v>
      </c>
      <c r="J91" s="422" t="s">
        <v>280</v>
      </c>
      <c r="K91" s="153"/>
      <c r="L91" s="93"/>
      <c r="M91" s="93"/>
      <c r="N91" s="93"/>
      <c r="O91" s="93"/>
      <c r="P91" s="93"/>
      <c r="Q91" s="93"/>
      <c r="R91" s="93"/>
      <c r="S91" s="93"/>
      <c r="T91" s="93"/>
      <c r="U91" s="93"/>
      <c r="V91" s="97"/>
    </row>
    <row r="92" spans="1:45" ht="47.1" hidden="1" customHeight="1">
      <c r="A92" s="434" t="s">
        <v>81</v>
      </c>
      <c r="B92" s="434"/>
      <c r="C92" s="434"/>
      <c r="D92" s="434"/>
      <c r="E92" s="444" t="str">
        <f>IFERROR(IF(F92="[Module Reference (Name)]","--Select--",VLOOKUP(F92,'Reference Records'!$D$68:$F$81,3,FALSE)),"")</f>
        <v>--Select--</v>
      </c>
      <c r="F92" s="445" t="s">
        <v>196</v>
      </c>
      <c r="G92" s="445" t="b">
        <f>IFERROR(IF(E92&lt;&gt;"",TRUE,FALSE),FALSE)</f>
        <v>1</v>
      </c>
      <c r="H92" s="446" t="s">
        <v>61</v>
      </c>
      <c r="I92" s="525" t="str">
        <f>IFERROR(VLOOKUP(E92,'Reference Records'!$C$68:$H$80,6,FALSE),"")</f>
        <v>Record ID2</v>
      </c>
      <c r="J92" s="445" t="s">
        <v>61</v>
      </c>
      <c r="K92" s="154"/>
      <c r="L92" s="47"/>
      <c r="M92" s="47"/>
      <c r="N92" s="47"/>
      <c r="O92" s="47"/>
      <c r="P92" s="47"/>
      <c r="Q92" s="47"/>
      <c r="R92" s="47"/>
      <c r="S92" s="47"/>
      <c r="T92" s="47"/>
      <c r="U92" s="47"/>
      <c r="V92" s="104"/>
      <c r="Y92" s="101"/>
      <c r="AS92" s="6"/>
    </row>
    <row r="93" spans="1:45" ht="47.1" customHeight="1">
      <c r="A93" s="434">
        <v>1</v>
      </c>
      <c r="B93" s="434"/>
      <c r="C93" s="434"/>
      <c r="D93" s="434"/>
      <c r="E93" s="444" t="str">
        <f>IFERROR(IF(F93="[Module Reference (Name)]","--Select--",VLOOKUP(F93,'Reference Records'!$D$68:$F$81,3,FALSE)),"")</f>
        <v>TB care and prevention</v>
      </c>
      <c r="F93" s="445" t="s">
        <v>529</v>
      </c>
      <c r="G93" s="445" t="b">
        <f t="shared" ref="G93:G107" si="8">IFERROR(IF(E93&lt;&gt;"",TRUE,FALSE),FALSE)</f>
        <v>1</v>
      </c>
      <c r="H93" s="446" t="s">
        <v>530</v>
      </c>
      <c r="I93" s="525" t="str">
        <f>IFERROR(VLOOKUP(E93,'Reference Records'!$C$68:$H$80,6,FALSE),"")</f>
        <v>a1O36000001EGFIEA4</v>
      </c>
      <c r="J93" s="445" t="s">
        <v>365</v>
      </c>
      <c r="K93" s="154"/>
      <c r="L93" s="47"/>
      <c r="M93" s="47"/>
      <c r="N93" s="47"/>
      <c r="O93" s="47"/>
      <c r="P93" s="47"/>
      <c r="Q93" s="47"/>
      <c r="R93" s="47"/>
      <c r="S93" s="47"/>
      <c r="T93" s="47"/>
      <c r="U93" s="47"/>
      <c r="V93" s="104"/>
      <c r="Y93" s="394"/>
      <c r="AS93" s="6"/>
    </row>
    <row r="94" spans="1:45" ht="47.1" customHeight="1">
      <c r="A94" s="434">
        <v>2</v>
      </c>
      <c r="B94" s="434"/>
      <c r="C94" s="434"/>
      <c r="D94" s="434"/>
      <c r="E94" s="444" t="str">
        <f>IFERROR(IF(F94="[Module Reference (Name)]","--Select--",VLOOKUP(F94,'Reference Records'!$D$68:$F$81,3,FALSE)),"")</f>
        <v>MDR-TB</v>
      </c>
      <c r="F94" s="445" t="s">
        <v>532</v>
      </c>
      <c r="G94" s="445" t="b">
        <f t="shared" si="8"/>
        <v>1</v>
      </c>
      <c r="H94" s="446" t="s">
        <v>533</v>
      </c>
      <c r="I94" s="525" t="str">
        <f>IFERROR(VLOOKUP(E94,'Reference Records'!$C$68:$H$80,6,FALSE),"")</f>
        <v>a1O36000001EGFKEA4</v>
      </c>
      <c r="J94" s="445" t="s">
        <v>365</v>
      </c>
      <c r="K94" s="154"/>
      <c r="L94" s="47"/>
      <c r="M94" s="47"/>
      <c r="N94" s="47"/>
      <c r="O94" s="47"/>
      <c r="P94" s="47"/>
      <c r="Q94" s="47"/>
      <c r="R94" s="47"/>
      <c r="S94" s="47"/>
      <c r="T94" s="47"/>
      <c r="U94" s="47"/>
      <c r="V94" s="104"/>
      <c r="Y94" s="394"/>
      <c r="AS94" s="6"/>
    </row>
    <row r="95" spans="1:45" ht="47.1" customHeight="1">
      <c r="A95" s="434">
        <v>3</v>
      </c>
      <c r="B95" s="434"/>
      <c r="C95" s="434"/>
      <c r="D95" s="434"/>
      <c r="E95" s="444" t="str">
        <f>IFERROR(IF(F95="[Module Reference (Name)]","--Select--",VLOOKUP(F95,'Reference Records'!$D$68:$F$81,3,FALSE)),"")</f>
        <v>TB/HIV</v>
      </c>
      <c r="F95" s="445" t="s">
        <v>535</v>
      </c>
      <c r="G95" s="445" t="b">
        <f t="shared" si="8"/>
        <v>1</v>
      </c>
      <c r="H95" s="446" t="s">
        <v>536</v>
      </c>
      <c r="I95" s="525" t="str">
        <f>IFERROR(VLOOKUP(E95,'Reference Records'!$C$68:$H$80,6,FALSE),"")</f>
        <v>a1O36000001EGFJEA4</v>
      </c>
      <c r="J95" s="445" t="s">
        <v>365</v>
      </c>
      <c r="K95" s="154"/>
      <c r="L95" s="47"/>
      <c r="M95" s="47"/>
      <c r="N95" s="47"/>
      <c r="O95" s="47"/>
      <c r="P95" s="47"/>
      <c r="Q95" s="47"/>
      <c r="R95" s="47"/>
      <c r="S95" s="47"/>
      <c r="T95" s="47"/>
      <c r="U95" s="47"/>
      <c r="V95" s="104"/>
      <c r="Y95" s="394"/>
      <c r="AS95" s="6"/>
    </row>
    <row r="96" spans="1:45" ht="47.1" customHeight="1">
      <c r="A96" s="434">
        <v>4</v>
      </c>
      <c r="B96" s="434"/>
      <c r="C96" s="434"/>
      <c r="D96" s="434"/>
      <c r="E96" s="444" t="str">
        <f>IFERROR(IF(F96="[Module Reference (Name)]","--Select--",VLOOKUP(F96,'Reference Records'!$D$68:$F$81,3,FALSE)),"")</f>
        <v>Program management</v>
      </c>
      <c r="F96" s="445" t="s">
        <v>538</v>
      </c>
      <c r="G96" s="445" t="b">
        <f t="shared" si="8"/>
        <v>1</v>
      </c>
      <c r="H96" s="446" t="s">
        <v>539</v>
      </c>
      <c r="I96" s="525" t="str">
        <f>IFERROR(VLOOKUP(E96,'Reference Records'!$C$68:$H$80,6,FALSE),"")</f>
        <v>a1O36000001EGFXEA4</v>
      </c>
      <c r="J96" s="445" t="s">
        <v>365</v>
      </c>
      <c r="K96" s="154"/>
      <c r="L96" s="47"/>
      <c r="M96" s="47"/>
      <c r="N96" s="47"/>
      <c r="O96" s="47"/>
      <c r="P96" s="47"/>
      <c r="Q96" s="47"/>
      <c r="R96" s="47"/>
      <c r="S96" s="47"/>
      <c r="T96" s="47"/>
      <c r="U96" s="47"/>
      <c r="V96" s="104"/>
      <c r="Y96" s="394"/>
      <c r="AS96" s="6"/>
    </row>
    <row r="97" spans="1:45" ht="47.1" customHeight="1">
      <c r="A97" s="434">
        <v>5</v>
      </c>
      <c r="B97" s="434"/>
      <c r="C97" s="434"/>
      <c r="D97" s="434"/>
      <c r="E97" s="444" t="str">
        <f>IFERROR(IF(F97="[Module Reference (Name)]","--Select--",VLOOKUP(F97,'Reference Records'!$D$68:$F$81,3,FALSE)),"")</f>
        <v>RSSH: Health management information systems and M&amp;E</v>
      </c>
      <c r="F97" s="445" t="s">
        <v>541</v>
      </c>
      <c r="G97" s="445" t="b">
        <f t="shared" si="8"/>
        <v>1</v>
      </c>
      <c r="H97" s="446" t="s">
        <v>542</v>
      </c>
      <c r="I97" s="525" t="str">
        <f>IFERROR(VLOOKUP(E97,'Reference Records'!$C$68:$H$80,6,FALSE),"")</f>
        <v>a1O36000001EGFWEA4</v>
      </c>
      <c r="J97" s="445" t="s">
        <v>365</v>
      </c>
      <c r="K97" s="154"/>
      <c r="L97" s="47"/>
      <c r="M97" s="47"/>
      <c r="N97" s="47"/>
      <c r="O97" s="47"/>
      <c r="P97" s="47"/>
      <c r="Q97" s="47"/>
      <c r="R97" s="47"/>
      <c r="S97" s="47"/>
      <c r="T97" s="47"/>
      <c r="U97" s="47"/>
      <c r="V97" s="104"/>
      <c r="Y97" s="394"/>
      <c r="AS97" s="6"/>
    </row>
    <row r="98" spans="1:45" ht="47.1" customHeight="1">
      <c r="A98" s="434">
        <v>6</v>
      </c>
      <c r="B98" s="434"/>
      <c r="C98" s="434"/>
      <c r="D98" s="434"/>
      <c r="E98" s="444" t="str">
        <f>IFERROR(IF(F98="[Module Reference (Name)]","--Select--",VLOOKUP(F98,'Reference Records'!$D$68:$F$81,3,FALSE)),"")</f>
        <v>RSSH: Procurement and supply chain management systems</v>
      </c>
      <c r="F98" s="445" t="s">
        <v>544</v>
      </c>
      <c r="G98" s="445" t="b">
        <f t="shared" si="8"/>
        <v>1</v>
      </c>
      <c r="H98" s="446" t="s">
        <v>545</v>
      </c>
      <c r="I98" s="525" t="str">
        <f>IFERROR(VLOOKUP(E98,'Reference Records'!$C$68:$H$80,6,FALSE),"")</f>
        <v>a1O36000001EGFQEA4</v>
      </c>
      <c r="J98" s="445" t="s">
        <v>365</v>
      </c>
      <c r="K98" s="154"/>
      <c r="L98" s="47"/>
      <c r="M98" s="47"/>
      <c r="N98" s="47"/>
      <c r="O98" s="47"/>
      <c r="P98" s="47"/>
      <c r="Q98" s="47"/>
      <c r="R98" s="47"/>
      <c r="S98" s="47"/>
      <c r="T98" s="47"/>
      <c r="U98" s="47"/>
      <c r="V98" s="104"/>
      <c r="Y98" s="394"/>
      <c r="AS98" s="6"/>
    </row>
    <row r="99" spans="1:45" ht="47.1" customHeight="1">
      <c r="A99" s="434">
        <v>7</v>
      </c>
      <c r="B99" s="434"/>
      <c r="C99" s="434"/>
      <c r="D99" s="434"/>
      <c r="E99" s="444" t="str">
        <f>IFERROR(IF(F99="[Module Reference (Name)]","--Select--",VLOOKUP(F99,'Reference Records'!$D$68:$F$81,3,FALSE)),"")</f>
        <v/>
      </c>
      <c r="F99" s="445"/>
      <c r="G99" s="445" t="b">
        <f t="shared" si="8"/>
        <v>0</v>
      </c>
      <c r="H99" s="446" t="s">
        <v>547</v>
      </c>
      <c r="I99" s="525" t="str">
        <f>IFERROR(VLOOKUP(E99,'Reference Records'!$C$68:$H$80,6,FALSE),"")</f>
        <v/>
      </c>
      <c r="J99" s="445" t="s">
        <v>365</v>
      </c>
      <c r="K99" s="154"/>
      <c r="L99" s="47"/>
      <c r="M99" s="47"/>
      <c r="N99" s="47"/>
      <c r="O99" s="47"/>
      <c r="P99" s="47"/>
      <c r="Q99" s="47"/>
      <c r="R99" s="47"/>
      <c r="S99" s="47"/>
      <c r="T99" s="47"/>
      <c r="U99" s="47"/>
      <c r="V99" s="104"/>
      <c r="Y99" s="394"/>
      <c r="AS99" s="6"/>
    </row>
    <row r="100" spans="1:45" ht="47.1" customHeight="1">
      <c r="A100" s="434">
        <v>8</v>
      </c>
      <c r="B100" s="434"/>
      <c r="C100" s="434"/>
      <c r="D100" s="434"/>
      <c r="E100" s="444" t="str">
        <f>IFERROR(IF(F100="[Module Reference (Name)]","--Select--",VLOOKUP(F100,'Reference Records'!$D$68:$F$81,3,FALSE)),"")</f>
        <v/>
      </c>
      <c r="F100" s="445"/>
      <c r="G100" s="445" t="b">
        <f t="shared" si="8"/>
        <v>0</v>
      </c>
      <c r="H100" s="446" t="s">
        <v>548</v>
      </c>
      <c r="I100" s="525" t="str">
        <f>IFERROR(VLOOKUP(E100,'Reference Records'!$C$68:$H$80,6,FALSE),"")</f>
        <v/>
      </c>
      <c r="J100" s="445" t="s">
        <v>365</v>
      </c>
      <c r="K100" s="154"/>
      <c r="L100" s="47"/>
      <c r="M100" s="47"/>
      <c r="N100" s="47"/>
      <c r="O100" s="47"/>
      <c r="P100" s="47"/>
      <c r="Q100" s="47"/>
      <c r="R100" s="47"/>
      <c r="S100" s="47"/>
      <c r="T100" s="47"/>
      <c r="U100" s="47"/>
      <c r="V100" s="104"/>
      <c r="Y100" s="394"/>
      <c r="AS100" s="6"/>
    </row>
    <row r="101" spans="1:45" ht="47.1" customHeight="1">
      <c r="A101" s="434">
        <v>9</v>
      </c>
      <c r="B101" s="434"/>
      <c r="C101" s="434"/>
      <c r="D101" s="434"/>
      <c r="E101" s="444" t="str">
        <f>IFERROR(IF(F101="[Module Reference (Name)]","--Select--",VLOOKUP(F101,'Reference Records'!$D$68:$F$81,3,FALSE)),"")</f>
        <v/>
      </c>
      <c r="F101" s="445"/>
      <c r="G101" s="445" t="b">
        <f t="shared" si="8"/>
        <v>0</v>
      </c>
      <c r="H101" s="446" t="s">
        <v>549</v>
      </c>
      <c r="I101" s="525" t="str">
        <f>IFERROR(VLOOKUP(E101,'Reference Records'!$C$68:$H$80,6,FALSE),"")</f>
        <v/>
      </c>
      <c r="J101" s="445" t="s">
        <v>365</v>
      </c>
      <c r="K101" s="154"/>
      <c r="L101" s="47"/>
      <c r="M101" s="47"/>
      <c r="N101" s="47"/>
      <c r="O101" s="47"/>
      <c r="P101" s="47"/>
      <c r="Q101" s="47"/>
      <c r="R101" s="47"/>
      <c r="S101" s="47"/>
      <c r="T101" s="47"/>
      <c r="U101" s="47"/>
      <c r="V101" s="104"/>
      <c r="Y101" s="394"/>
      <c r="AS101" s="6"/>
    </row>
    <row r="102" spans="1:45" ht="47.1" customHeight="1">
      <c r="A102" s="434">
        <v>10</v>
      </c>
      <c r="B102" s="434"/>
      <c r="C102" s="434"/>
      <c r="D102" s="434"/>
      <c r="E102" s="444" t="str">
        <f>IFERROR(IF(F102="[Module Reference (Name)]","--Select--",VLOOKUP(F102,'Reference Records'!$D$68:$F$81,3,FALSE)),"")</f>
        <v/>
      </c>
      <c r="F102" s="445"/>
      <c r="G102" s="445" t="b">
        <f t="shared" si="8"/>
        <v>0</v>
      </c>
      <c r="H102" s="446" t="s">
        <v>550</v>
      </c>
      <c r="I102" s="525" t="str">
        <f>IFERROR(VLOOKUP(E102,'Reference Records'!$C$68:$H$80,6,FALSE),"")</f>
        <v/>
      </c>
      <c r="J102" s="445" t="s">
        <v>365</v>
      </c>
      <c r="K102" s="154"/>
      <c r="L102" s="47"/>
      <c r="M102" s="47"/>
      <c r="N102" s="47"/>
      <c r="O102" s="47"/>
      <c r="P102" s="47"/>
      <c r="Q102" s="47"/>
      <c r="R102" s="47"/>
      <c r="S102" s="47"/>
      <c r="T102" s="47"/>
      <c r="U102" s="47"/>
      <c r="V102" s="104"/>
      <c r="Y102" s="394"/>
      <c r="AS102" s="6"/>
    </row>
    <row r="103" spans="1:45" ht="47.1" customHeight="1">
      <c r="A103" s="434">
        <v>11</v>
      </c>
      <c r="B103" s="434"/>
      <c r="C103" s="434"/>
      <c r="D103" s="434"/>
      <c r="E103" s="444" t="str">
        <f>IFERROR(IF(F103="[Module Reference (Name)]","--Select--",VLOOKUP(F103,'Reference Records'!$D$68:$F$81,3,FALSE)),"")</f>
        <v/>
      </c>
      <c r="F103" s="445"/>
      <c r="G103" s="445" t="b">
        <f t="shared" si="8"/>
        <v>0</v>
      </c>
      <c r="H103" s="446" t="s">
        <v>551</v>
      </c>
      <c r="I103" s="525" t="str">
        <f>IFERROR(VLOOKUP(E103,'Reference Records'!$C$68:$H$80,6,FALSE),"")</f>
        <v/>
      </c>
      <c r="J103" s="445" t="s">
        <v>365</v>
      </c>
      <c r="K103" s="154"/>
      <c r="L103" s="47"/>
      <c r="M103" s="47"/>
      <c r="N103" s="47"/>
      <c r="O103" s="47"/>
      <c r="P103" s="47"/>
      <c r="Q103" s="47"/>
      <c r="R103" s="47"/>
      <c r="S103" s="47"/>
      <c r="T103" s="47"/>
      <c r="U103" s="47"/>
      <c r="V103" s="104"/>
      <c r="Y103" s="394"/>
      <c r="AS103" s="6"/>
    </row>
    <row r="104" spans="1:45" ht="47.1" customHeight="1">
      <c r="A104" s="434">
        <v>12</v>
      </c>
      <c r="B104" s="434"/>
      <c r="C104" s="434"/>
      <c r="D104" s="434"/>
      <c r="E104" s="444" t="str">
        <f>IFERROR(IF(F104="[Module Reference (Name)]","--Select--",VLOOKUP(F104,'Reference Records'!$D$68:$F$81,3,FALSE)),"")</f>
        <v/>
      </c>
      <c r="F104" s="445"/>
      <c r="G104" s="445" t="b">
        <f t="shared" si="8"/>
        <v>0</v>
      </c>
      <c r="H104" s="446" t="s">
        <v>552</v>
      </c>
      <c r="I104" s="525" t="str">
        <f>IFERROR(VLOOKUP(E104,'Reference Records'!$C$68:$H$80,6,FALSE),"")</f>
        <v/>
      </c>
      <c r="J104" s="445" t="s">
        <v>365</v>
      </c>
      <c r="K104" s="154"/>
      <c r="L104" s="47"/>
      <c r="M104" s="47"/>
      <c r="N104" s="47"/>
      <c r="O104" s="47"/>
      <c r="P104" s="47"/>
      <c r="Q104" s="47"/>
      <c r="R104" s="47"/>
      <c r="S104" s="47"/>
      <c r="T104" s="47"/>
      <c r="U104" s="47"/>
      <c r="V104" s="104"/>
      <c r="Y104" s="394"/>
      <c r="AS104" s="6"/>
    </row>
    <row r="105" spans="1:45" ht="47.1" customHeight="1">
      <c r="A105" s="434">
        <v>13</v>
      </c>
      <c r="B105" s="434"/>
      <c r="C105" s="434"/>
      <c r="D105" s="434"/>
      <c r="E105" s="444" t="str">
        <f>IFERROR(IF(F105="[Module Reference (Name)]","--Select--",VLOOKUP(F105,'Reference Records'!$D$68:$F$81,3,FALSE)),"")</f>
        <v/>
      </c>
      <c r="F105" s="445"/>
      <c r="G105" s="445" t="b">
        <f t="shared" si="8"/>
        <v>0</v>
      </c>
      <c r="H105" s="446" t="s">
        <v>553</v>
      </c>
      <c r="I105" s="525" t="str">
        <f>IFERROR(VLOOKUP(E105,'Reference Records'!$C$68:$H$80,6,FALSE),"")</f>
        <v/>
      </c>
      <c r="J105" s="445" t="s">
        <v>365</v>
      </c>
      <c r="K105" s="154"/>
      <c r="L105" s="47"/>
      <c r="M105" s="47"/>
      <c r="N105" s="47"/>
      <c r="O105" s="47"/>
      <c r="P105" s="47"/>
      <c r="Q105" s="47"/>
      <c r="R105" s="47"/>
      <c r="S105" s="47"/>
      <c r="T105" s="47"/>
      <c r="U105" s="47"/>
      <c r="V105" s="104"/>
      <c r="Y105" s="394"/>
      <c r="AS105" s="6"/>
    </row>
    <row r="106" spans="1:45" ht="47.1" customHeight="1">
      <c r="A106" s="434">
        <v>14</v>
      </c>
      <c r="B106" s="434"/>
      <c r="C106" s="434"/>
      <c r="D106" s="434"/>
      <c r="E106" s="444" t="str">
        <f>IFERROR(IF(F106="[Module Reference (Name)]","--Select--",VLOOKUP(F106,'Reference Records'!$D$68:$F$81,3,FALSE)),"")</f>
        <v/>
      </c>
      <c r="F106" s="445"/>
      <c r="G106" s="445" t="b">
        <f t="shared" si="8"/>
        <v>0</v>
      </c>
      <c r="H106" s="446" t="s">
        <v>554</v>
      </c>
      <c r="I106" s="525" t="str">
        <f>IFERROR(VLOOKUP(E106,'Reference Records'!$C$68:$H$80,6,FALSE),"")</f>
        <v/>
      </c>
      <c r="J106" s="445" t="s">
        <v>365</v>
      </c>
      <c r="K106" s="154"/>
      <c r="L106" s="47"/>
      <c r="M106" s="47"/>
      <c r="N106" s="47"/>
      <c r="O106" s="47"/>
      <c r="P106" s="47"/>
      <c r="Q106" s="47"/>
      <c r="R106" s="47"/>
      <c r="S106" s="47"/>
      <c r="T106" s="47"/>
      <c r="U106" s="47"/>
      <c r="V106" s="104"/>
      <c r="Y106" s="394"/>
      <c r="AS106" s="6"/>
    </row>
    <row r="107" spans="1:45" ht="47.1" customHeight="1">
      <c r="A107" s="434">
        <v>15</v>
      </c>
      <c r="B107" s="434"/>
      <c r="C107" s="434"/>
      <c r="D107" s="434"/>
      <c r="E107" s="444" t="str">
        <f>IFERROR(IF(F107="[Module Reference (Name)]","--Select--",VLOOKUP(F107,'Reference Records'!$D$68:$F$81,3,FALSE)),"")</f>
        <v/>
      </c>
      <c r="F107" s="445"/>
      <c r="G107" s="445" t="b">
        <f t="shared" si="8"/>
        <v>0</v>
      </c>
      <c r="H107" s="446" t="s">
        <v>555</v>
      </c>
      <c r="I107" s="525" t="str">
        <f>IFERROR(VLOOKUP(E107,'Reference Records'!$C$68:$H$80,6,FALSE),"")</f>
        <v/>
      </c>
      <c r="J107" s="445" t="s">
        <v>365</v>
      </c>
      <c r="K107" s="154"/>
      <c r="L107" s="47"/>
      <c r="M107" s="47"/>
      <c r="N107" s="47"/>
      <c r="O107" s="47"/>
      <c r="P107" s="47"/>
      <c r="Q107" s="47"/>
      <c r="R107" s="47"/>
      <c r="S107" s="47"/>
      <c r="T107" s="47"/>
      <c r="U107" s="47"/>
      <c r="V107" s="104"/>
      <c r="Y107" s="394"/>
      <c r="AS107" s="6"/>
    </row>
    <row r="108" spans="1:45" ht="2.85" customHeight="1" thickBot="1">
      <c r="A108" s="65"/>
      <c r="B108" s="66"/>
      <c r="C108" s="66"/>
      <c r="D108" s="66"/>
      <c r="E108" s="66"/>
      <c r="F108" s="66"/>
      <c r="G108" s="66"/>
      <c r="H108" s="66"/>
      <c r="I108" s="66"/>
      <c r="J108" s="61"/>
      <c r="K108" s="52"/>
      <c r="L108" s="47"/>
      <c r="M108" s="47"/>
      <c r="N108" s="47"/>
      <c r="O108" s="47"/>
      <c r="P108" s="47"/>
      <c r="Q108" s="47"/>
      <c r="R108" s="47"/>
      <c r="S108" s="47"/>
      <c r="T108" s="47"/>
      <c r="U108" s="47"/>
      <c r="V108" s="104"/>
    </row>
    <row r="109" spans="1:45" ht="35.25" customHeight="1">
      <c r="L109" s="47"/>
      <c r="M109" s="47"/>
      <c r="N109" s="47"/>
      <c r="O109" s="47"/>
      <c r="P109" s="47"/>
      <c r="Q109" s="47"/>
      <c r="R109" s="47"/>
      <c r="S109" s="47"/>
      <c r="T109" s="47"/>
      <c r="U109" s="47"/>
      <c r="V109" s="104"/>
    </row>
    <row r="110" spans="1:45" ht="35.25" customHeight="1">
      <c r="L110" s="47"/>
      <c r="M110" s="47"/>
      <c r="N110" s="47"/>
      <c r="O110" s="47"/>
      <c r="P110" s="47"/>
      <c r="Q110" s="47"/>
      <c r="R110" s="47"/>
      <c r="S110" s="47"/>
      <c r="T110" s="47"/>
      <c r="U110" s="47"/>
      <c r="V110" s="104"/>
    </row>
    <row r="111" spans="1:45" ht="35.25" customHeight="1">
      <c r="L111" s="47"/>
      <c r="M111" s="47"/>
      <c r="N111" s="47"/>
      <c r="O111" s="47"/>
      <c r="P111" s="47"/>
      <c r="Q111" s="47"/>
      <c r="R111" s="47"/>
      <c r="S111" s="47"/>
      <c r="T111" s="47"/>
      <c r="U111" s="47"/>
      <c r="V111" s="104"/>
    </row>
    <row r="112" spans="1:45" ht="35.25" customHeight="1">
      <c r="L112" s="47"/>
      <c r="M112" s="47"/>
      <c r="N112" s="47"/>
      <c r="O112" s="47"/>
      <c r="P112" s="47"/>
      <c r="Q112" s="47"/>
      <c r="R112" s="47"/>
      <c r="S112" s="47"/>
      <c r="T112" s="47"/>
      <c r="U112" s="47"/>
      <c r="V112" s="104"/>
    </row>
    <row r="113" spans="1:31" ht="35.25" customHeight="1">
      <c r="L113" s="47"/>
      <c r="M113" s="47"/>
      <c r="N113" s="47"/>
      <c r="O113" s="47"/>
      <c r="P113" s="47"/>
      <c r="Q113" s="47"/>
      <c r="R113" s="47"/>
      <c r="S113" s="47"/>
      <c r="U113" s="47"/>
      <c r="V113" s="104"/>
    </row>
    <row r="114" spans="1:31" ht="35.25" customHeight="1">
      <c r="L114" s="47"/>
      <c r="M114" s="47"/>
      <c r="N114" s="47"/>
      <c r="O114" s="47"/>
      <c r="P114" s="47"/>
      <c r="Q114" s="47"/>
      <c r="R114" s="47"/>
      <c r="S114" s="47"/>
      <c r="T114" s="47"/>
      <c r="U114" s="47"/>
      <c r="V114" s="104"/>
    </row>
    <row r="115" spans="1:31" ht="27.75" customHeight="1" thickBot="1">
      <c r="A115" s="105"/>
      <c r="B115" s="46"/>
      <c r="C115" s="46"/>
      <c r="D115" s="46"/>
      <c r="E115" s="47"/>
      <c r="F115" s="47"/>
      <c r="G115" s="47"/>
      <c r="H115" s="47"/>
      <c r="I115" s="47"/>
      <c r="J115" s="47"/>
      <c r="K115" s="47"/>
      <c r="L115" s="47"/>
      <c r="M115" s="47"/>
      <c r="N115" s="47"/>
      <c r="O115" s="47"/>
      <c r="P115" s="47"/>
      <c r="Q115" s="47"/>
      <c r="R115" s="47"/>
      <c r="S115" s="47"/>
      <c r="T115" s="47"/>
      <c r="U115" s="47"/>
      <c r="V115" s="104"/>
    </row>
    <row r="116" spans="1:31" ht="16.5" customHeight="1" thickBot="1">
      <c r="A116" s="553" t="s">
        <v>39</v>
      </c>
      <c r="B116" s="554"/>
      <c r="C116" s="554"/>
      <c r="D116" s="554"/>
      <c r="E116" s="555"/>
      <c r="F116" s="555"/>
      <c r="G116" s="555"/>
      <c r="H116" s="555"/>
      <c r="I116" s="555"/>
      <c r="J116" s="555"/>
      <c r="K116" s="556"/>
      <c r="L116" s="556"/>
      <c r="M116" s="556"/>
      <c r="N116" s="556"/>
      <c r="O116" s="556"/>
      <c r="P116" s="556"/>
      <c r="Q116" s="556"/>
      <c r="R116" s="556"/>
      <c r="S116" s="556"/>
      <c r="T116" s="556"/>
      <c r="U116" s="106"/>
      <c r="V116" s="107"/>
      <c r="W116" s="107"/>
      <c r="X116" s="107"/>
      <c r="Y116" s="107"/>
      <c r="Z116" s="107"/>
      <c r="AA116" s="108"/>
      <c r="AB116" s="108"/>
      <c r="AC116" s="109"/>
    </row>
    <row r="117" spans="1:31" ht="30" customHeight="1" thickBot="1">
      <c r="A117" s="549" t="s">
        <v>38</v>
      </c>
      <c r="B117" s="550"/>
      <c r="C117" s="550"/>
      <c r="D117" s="550"/>
      <c r="E117" s="551"/>
      <c r="F117" s="551"/>
      <c r="G117" s="551"/>
      <c r="H117" s="551"/>
      <c r="I117" s="551"/>
      <c r="J117" s="551"/>
      <c r="K117" s="552"/>
      <c r="L117" s="552"/>
      <c r="M117" s="552"/>
      <c r="N117" s="552"/>
      <c r="O117" s="552"/>
      <c r="P117" s="552"/>
      <c r="Q117" s="552"/>
      <c r="R117" s="552"/>
      <c r="S117" s="552"/>
      <c r="T117" s="552"/>
      <c r="U117" s="110"/>
      <c r="V117" s="111"/>
      <c r="W117" s="112"/>
      <c r="X117" s="112"/>
      <c r="Y117" s="112"/>
      <c r="Z117" s="112"/>
      <c r="AA117" s="49"/>
      <c r="AB117" s="49"/>
      <c r="AC117" s="50"/>
    </row>
    <row r="118" spans="1:31" ht="46.5" customHeight="1">
      <c r="A118" s="438" t="s">
        <v>25</v>
      </c>
      <c r="B118" s="438"/>
      <c r="C118" s="438"/>
      <c r="D118" s="438"/>
      <c r="E118" s="447" t="s">
        <v>16</v>
      </c>
      <c r="F118" s="438" t="s">
        <v>140</v>
      </c>
      <c r="G118" s="438" t="s">
        <v>155</v>
      </c>
      <c r="H118" s="438" t="s">
        <v>156</v>
      </c>
      <c r="I118" s="438" t="s">
        <v>157</v>
      </c>
      <c r="J118" s="438" t="s">
        <v>174</v>
      </c>
      <c r="K118" s="438" t="s">
        <v>107</v>
      </c>
      <c r="L118" s="438" t="s">
        <v>138</v>
      </c>
      <c r="M118" s="448" t="s">
        <v>175</v>
      </c>
      <c r="N118" s="448" t="s">
        <v>176</v>
      </c>
      <c r="O118" s="448" t="s">
        <v>177</v>
      </c>
      <c r="P118" s="448" t="s">
        <v>178</v>
      </c>
      <c r="Q118" s="448" t="s">
        <v>197</v>
      </c>
      <c r="R118" s="448" t="s">
        <v>268</v>
      </c>
      <c r="S118" s="447" t="s">
        <v>267</v>
      </c>
      <c r="T118" s="449" t="s">
        <v>286</v>
      </c>
      <c r="U118" s="450" t="s">
        <v>76</v>
      </c>
      <c r="V118" s="451" t="s">
        <v>137</v>
      </c>
      <c r="W118" s="452" t="s">
        <v>149</v>
      </c>
      <c r="X118" s="450" t="s">
        <v>93</v>
      </c>
      <c r="Y118" s="450" t="s">
        <v>60</v>
      </c>
      <c r="Z118" s="450" t="s">
        <v>97</v>
      </c>
      <c r="AA118" s="450" t="s">
        <v>99</v>
      </c>
      <c r="AB118" s="450" t="s">
        <v>62</v>
      </c>
      <c r="AC118" s="51"/>
      <c r="AD118" s="4"/>
      <c r="AE118" s="68"/>
    </row>
    <row r="119" spans="1:31" ht="47.1" hidden="1" customHeight="1">
      <c r="A119" s="434" t="s">
        <v>82</v>
      </c>
      <c r="B119" s="453"/>
      <c r="C119" s="453"/>
      <c r="D119" s="453"/>
      <c r="E119" s="454" t="str">
        <f>IFERROR(IF(AND(K119="",T119=""),"",(VLOOKUP(Q119,'Reference Records'!$D$68:$F$81,3,FALSE))),"")</f>
        <v/>
      </c>
      <c r="F119" s="454"/>
      <c r="G119" s="454"/>
      <c r="H119" s="454"/>
      <c r="I119" s="454"/>
      <c r="J119" s="454"/>
      <c r="K119" s="454" t="str">
        <f>IFERROR(VLOOKUP(R119,'Reference Records'!$B$84:$C$148,2,FALSE),"")</f>
        <v/>
      </c>
      <c r="L119" s="454"/>
      <c r="M119" s="454"/>
      <c r="N119" s="454"/>
      <c r="O119" s="454"/>
      <c r="P119" s="454"/>
      <c r="Q119" s="455" t="s">
        <v>196</v>
      </c>
      <c r="R119" s="456" t="s">
        <v>198</v>
      </c>
      <c r="S119" s="457"/>
      <c r="T119" s="458" t="s">
        <v>265</v>
      </c>
      <c r="U119" s="459" t="str">
        <f>IFERROR(IF(VLOOKUP(E119,'Reference Records'!$C$68:$D$81,2,FALSE)=0,"",VLOOKUP(E119,'Reference Records'!$C$68:$D$81,2,FALSE)),"")</f>
        <v/>
      </c>
      <c r="V119" s="459"/>
      <c r="W119" s="459" t="str">
        <f>K119&amp;T119</f>
        <v>[Custom Intervention]</v>
      </c>
      <c r="X119" s="459" t="str">
        <f>IFERROR(VLOOKUP(E119,$E$92:$H$109,4,FALSE),"")</f>
        <v>a1P36000002KFTmEAO</v>
      </c>
      <c r="Y119" s="459" t="b">
        <f>IFERROR(IF(OR(K119&lt;&gt;"",T119&lt;&gt;""),TRUE,FALSE),FALSE)</f>
        <v>1</v>
      </c>
      <c r="Z119" s="459" t="b">
        <f>IFERROR(TRUE,FALSE)</f>
        <v>1</v>
      </c>
      <c r="AA119" s="459" t="str">
        <f>IFERROR(VLOOKUP(K119,'Reference Records'!$C$84:$E$148,3,FALSE),"")</f>
        <v/>
      </c>
      <c r="AB119" s="459" t="s">
        <v>61</v>
      </c>
      <c r="AC119" s="51"/>
    </row>
    <row r="120" spans="1:31" ht="47.1" customHeight="1">
      <c r="A120" s="434">
        <v>1</v>
      </c>
      <c r="B120" s="453"/>
      <c r="C120" s="453"/>
      <c r="D120" s="453"/>
      <c r="E120" s="460" t="str">
        <f>IFERROR(IF(AND(K120="",T120=""),"",(VLOOKUP(Q120,'Reference Records'!$D$68:$F$81,3,FALSE))),"")</f>
        <v/>
      </c>
      <c r="F120" s="454"/>
      <c r="G120" s="454"/>
      <c r="H120" s="454"/>
      <c r="I120" s="454"/>
      <c r="J120" s="454"/>
      <c r="K120" s="460" t="str">
        <f>IFERROR(VLOOKUP(R120,'Reference Records'!$B$84:$C$148,2,FALSE),"")</f>
        <v/>
      </c>
      <c r="L120" s="454"/>
      <c r="M120" s="454"/>
      <c r="N120" s="454"/>
      <c r="O120" s="454"/>
      <c r="P120" s="454"/>
      <c r="Q120" s="455" t="s">
        <v>529</v>
      </c>
      <c r="R120" s="456"/>
      <c r="S120" s="457"/>
      <c r="T120" s="458"/>
      <c r="U120" s="461" t="str">
        <f>IFERROR(IF(VLOOKUP(E120,'Reference Records'!$C$68:$D$81,2,FALSE)=0,"",VLOOKUP(E120,'Reference Records'!$C$68:$D$81,2,FALSE)),"")</f>
        <v/>
      </c>
      <c r="V120" s="459"/>
      <c r="W120" s="461" t="str">
        <f t="shared" ref="W120:W169" si="9">K120&amp;T120</f>
        <v/>
      </c>
      <c r="X120" s="459" t="str">
        <f t="shared" ref="X120:X169" si="10">IFERROR(VLOOKUP(E120,$E$92:$H$109,4,FALSE),"")</f>
        <v>a1P36000002KFTmEAO</v>
      </c>
      <c r="Y120" s="459" t="b">
        <f t="shared" ref="Y120:Y169" si="11">IFERROR(IF(OR(K120&lt;&gt;"",T120&lt;&gt;""),TRUE,FALSE),FALSE)</f>
        <v>0</v>
      </c>
      <c r="Z120" s="459" t="b">
        <f t="shared" ref="Z120:Z169" si="12">IFERROR(TRUE,FALSE)</f>
        <v>1</v>
      </c>
      <c r="AA120" s="459" t="str">
        <f>IFERROR(VLOOKUP(K120,'Reference Records'!$C$84:$E$148,3,FALSE),"")</f>
        <v/>
      </c>
      <c r="AB120" s="459" t="s">
        <v>556</v>
      </c>
      <c r="AC120" s="51"/>
    </row>
    <row r="121" spans="1:31" ht="47.1" customHeight="1">
      <c r="A121" s="434">
        <v>2</v>
      </c>
      <c r="B121" s="453"/>
      <c r="C121" s="453"/>
      <c r="D121" s="453"/>
      <c r="E121" s="460" t="str">
        <f>IFERROR(IF(AND(K121="",T121=""),"",(VLOOKUP(Q121,'Reference Records'!$D$68:$F$81,3,FALSE))),"")</f>
        <v/>
      </c>
      <c r="F121" s="454"/>
      <c r="G121" s="454"/>
      <c r="H121" s="454"/>
      <c r="I121" s="454"/>
      <c r="J121" s="454"/>
      <c r="K121" s="460" t="str">
        <f>IFERROR(VLOOKUP(R121,'Reference Records'!$B$84:$C$148,2,FALSE),"")</f>
        <v/>
      </c>
      <c r="L121" s="454"/>
      <c r="M121" s="454"/>
      <c r="N121" s="454"/>
      <c r="O121" s="454"/>
      <c r="P121" s="454"/>
      <c r="Q121" s="455" t="s">
        <v>529</v>
      </c>
      <c r="R121" s="456"/>
      <c r="S121" s="457"/>
      <c r="T121" s="458"/>
      <c r="U121" s="461" t="str">
        <f>IFERROR(IF(VLOOKUP(E121,'Reference Records'!$C$68:$D$81,2,FALSE)=0,"",VLOOKUP(E121,'Reference Records'!$C$68:$D$81,2,FALSE)),"")</f>
        <v/>
      </c>
      <c r="V121" s="459"/>
      <c r="W121" s="461" t="str">
        <f t="shared" si="9"/>
        <v/>
      </c>
      <c r="X121" s="459" t="str">
        <f t="shared" si="10"/>
        <v>a1P36000002KFTmEAO</v>
      </c>
      <c r="Y121" s="459" t="b">
        <f t="shared" si="11"/>
        <v>0</v>
      </c>
      <c r="Z121" s="459" t="b">
        <f t="shared" si="12"/>
        <v>1</v>
      </c>
      <c r="AA121" s="459" t="str">
        <f>IFERROR(VLOOKUP(K121,'Reference Records'!$C$84:$E$148,3,FALSE),"")</f>
        <v/>
      </c>
      <c r="AB121" s="459" t="s">
        <v>557</v>
      </c>
      <c r="AC121" s="51"/>
    </row>
    <row r="122" spans="1:31" ht="47.1" customHeight="1">
      <c r="A122" s="434">
        <v>3</v>
      </c>
      <c r="B122" s="453"/>
      <c r="C122" s="453"/>
      <c r="D122" s="453"/>
      <c r="E122" s="460" t="str">
        <f>IFERROR(IF(AND(K122="",T122=""),"",(VLOOKUP(Q122,'Reference Records'!$D$68:$F$81,3,FALSE))),"")</f>
        <v/>
      </c>
      <c r="F122" s="454"/>
      <c r="G122" s="454"/>
      <c r="H122" s="454"/>
      <c r="I122" s="454"/>
      <c r="J122" s="454"/>
      <c r="K122" s="460" t="str">
        <f>IFERROR(VLOOKUP(R122,'Reference Records'!$B$84:$C$148,2,FALSE),"")</f>
        <v/>
      </c>
      <c r="L122" s="454"/>
      <c r="M122" s="454"/>
      <c r="N122" s="454"/>
      <c r="O122" s="454"/>
      <c r="P122" s="454"/>
      <c r="Q122" s="455" t="s">
        <v>529</v>
      </c>
      <c r="R122" s="456"/>
      <c r="S122" s="457"/>
      <c r="T122" s="458"/>
      <c r="U122" s="461" t="str">
        <f>IFERROR(IF(VLOOKUP(E122,'Reference Records'!$C$68:$D$81,2,FALSE)=0,"",VLOOKUP(E122,'Reference Records'!$C$68:$D$81,2,FALSE)),"")</f>
        <v/>
      </c>
      <c r="V122" s="459"/>
      <c r="W122" s="461" t="str">
        <f t="shared" si="9"/>
        <v/>
      </c>
      <c r="X122" s="459" t="str">
        <f t="shared" si="10"/>
        <v>a1P36000002KFTmEAO</v>
      </c>
      <c r="Y122" s="459" t="b">
        <f t="shared" si="11"/>
        <v>0</v>
      </c>
      <c r="Z122" s="459" t="b">
        <f t="shared" si="12"/>
        <v>1</v>
      </c>
      <c r="AA122" s="459" t="str">
        <f>IFERROR(VLOOKUP(K122,'Reference Records'!$C$84:$E$148,3,FALSE),"")</f>
        <v/>
      </c>
      <c r="AB122" s="459" t="s">
        <v>558</v>
      </c>
      <c r="AC122" s="51"/>
    </row>
    <row r="123" spans="1:31" ht="47.1" customHeight="1">
      <c r="A123" s="434">
        <v>4</v>
      </c>
      <c r="B123" s="453"/>
      <c r="C123" s="453"/>
      <c r="D123" s="453"/>
      <c r="E123" s="460" t="str">
        <f>IFERROR(IF(AND(K123="",T123=""),"",(VLOOKUP(Q123,'Reference Records'!$D$68:$F$81,3,FALSE))),"")</f>
        <v/>
      </c>
      <c r="F123" s="454"/>
      <c r="G123" s="454"/>
      <c r="H123" s="454"/>
      <c r="I123" s="454"/>
      <c r="J123" s="454"/>
      <c r="K123" s="460" t="str">
        <f>IFERROR(VLOOKUP(R123,'Reference Records'!$B$84:$C$148,2,FALSE),"")</f>
        <v/>
      </c>
      <c r="L123" s="454"/>
      <c r="M123" s="454"/>
      <c r="N123" s="454"/>
      <c r="O123" s="454"/>
      <c r="P123" s="454"/>
      <c r="Q123" s="455" t="s">
        <v>529</v>
      </c>
      <c r="R123" s="456"/>
      <c r="S123" s="457"/>
      <c r="T123" s="458"/>
      <c r="U123" s="461" t="str">
        <f>IFERROR(IF(VLOOKUP(E123,'Reference Records'!$C$68:$D$81,2,FALSE)=0,"",VLOOKUP(E123,'Reference Records'!$C$68:$D$81,2,FALSE)),"")</f>
        <v/>
      </c>
      <c r="V123" s="459"/>
      <c r="W123" s="461" t="str">
        <f t="shared" si="9"/>
        <v/>
      </c>
      <c r="X123" s="459" t="str">
        <f t="shared" si="10"/>
        <v>a1P36000002KFTmEAO</v>
      </c>
      <c r="Y123" s="459" t="b">
        <f t="shared" si="11"/>
        <v>0</v>
      </c>
      <c r="Z123" s="459" t="b">
        <f t="shared" si="12"/>
        <v>1</v>
      </c>
      <c r="AA123" s="459" t="str">
        <f>IFERROR(VLOOKUP(K123,'Reference Records'!$C$84:$E$148,3,FALSE),"")</f>
        <v/>
      </c>
      <c r="AB123" s="459" t="s">
        <v>559</v>
      </c>
      <c r="AC123" s="51"/>
    </row>
    <row r="124" spans="1:31" ht="47.1" customHeight="1">
      <c r="A124" s="434">
        <v>5</v>
      </c>
      <c r="B124" s="453"/>
      <c r="C124" s="453"/>
      <c r="D124" s="453"/>
      <c r="E124" s="460" t="str">
        <f>IFERROR(IF(AND(K124="",T124=""),"",(VLOOKUP(Q124,'Reference Records'!$D$68:$F$81,3,FALSE))),"")</f>
        <v/>
      </c>
      <c r="F124" s="454"/>
      <c r="G124" s="454"/>
      <c r="H124" s="454"/>
      <c r="I124" s="454"/>
      <c r="J124" s="454"/>
      <c r="K124" s="460" t="str">
        <f>IFERROR(VLOOKUP(R124,'Reference Records'!$B$84:$C$148,2,FALSE),"")</f>
        <v/>
      </c>
      <c r="L124" s="454"/>
      <c r="M124" s="454"/>
      <c r="N124" s="454"/>
      <c r="O124" s="454"/>
      <c r="P124" s="454"/>
      <c r="Q124" s="455" t="s">
        <v>529</v>
      </c>
      <c r="R124" s="456"/>
      <c r="S124" s="457"/>
      <c r="T124" s="458"/>
      <c r="U124" s="461" t="str">
        <f>IFERROR(IF(VLOOKUP(E124,'Reference Records'!$C$68:$D$81,2,FALSE)=0,"",VLOOKUP(E124,'Reference Records'!$C$68:$D$81,2,FALSE)),"")</f>
        <v/>
      </c>
      <c r="V124" s="459"/>
      <c r="W124" s="461" t="str">
        <f t="shared" si="9"/>
        <v/>
      </c>
      <c r="X124" s="459" t="str">
        <f t="shared" si="10"/>
        <v>a1P36000002KFTmEAO</v>
      </c>
      <c r="Y124" s="459" t="b">
        <f t="shared" si="11"/>
        <v>0</v>
      </c>
      <c r="Z124" s="459" t="b">
        <f t="shared" si="12"/>
        <v>1</v>
      </c>
      <c r="AA124" s="459" t="str">
        <f>IFERROR(VLOOKUP(K124,'Reference Records'!$C$84:$E$148,3,FALSE),"")</f>
        <v/>
      </c>
      <c r="AB124" s="459" t="s">
        <v>560</v>
      </c>
      <c r="AC124" s="51"/>
    </row>
    <row r="125" spans="1:31" ht="47.1" customHeight="1">
      <c r="A125" s="434">
        <v>6</v>
      </c>
      <c r="B125" s="453"/>
      <c r="C125" s="453"/>
      <c r="D125" s="453"/>
      <c r="E125" s="460" t="str">
        <f>IFERROR(IF(AND(K125="",T125=""),"",(VLOOKUP(Q125,'Reference Records'!$D$68:$F$81,3,FALSE))),"")</f>
        <v/>
      </c>
      <c r="F125" s="454"/>
      <c r="G125" s="454"/>
      <c r="H125" s="454"/>
      <c r="I125" s="454"/>
      <c r="J125" s="454"/>
      <c r="K125" s="460" t="str">
        <f>IFERROR(VLOOKUP(R125,'Reference Records'!$B$84:$C$148,2,FALSE),"")</f>
        <v/>
      </c>
      <c r="L125" s="454"/>
      <c r="M125" s="454"/>
      <c r="N125" s="454"/>
      <c r="O125" s="454"/>
      <c r="P125" s="454"/>
      <c r="Q125" s="455" t="s">
        <v>529</v>
      </c>
      <c r="R125" s="456"/>
      <c r="S125" s="457"/>
      <c r="T125" s="458"/>
      <c r="U125" s="461" t="str">
        <f>IFERROR(IF(VLOOKUP(E125,'Reference Records'!$C$68:$D$81,2,FALSE)=0,"",VLOOKUP(E125,'Reference Records'!$C$68:$D$81,2,FALSE)),"")</f>
        <v/>
      </c>
      <c r="V125" s="459"/>
      <c r="W125" s="461" t="str">
        <f t="shared" si="9"/>
        <v/>
      </c>
      <c r="X125" s="459" t="str">
        <f t="shared" si="10"/>
        <v>a1P36000002KFTmEAO</v>
      </c>
      <c r="Y125" s="459" t="b">
        <f t="shared" si="11"/>
        <v>0</v>
      </c>
      <c r="Z125" s="459" t="b">
        <f t="shared" si="12"/>
        <v>1</v>
      </c>
      <c r="AA125" s="459" t="str">
        <f>IFERROR(VLOOKUP(K125,'Reference Records'!$C$84:$E$148,3,FALSE),"")</f>
        <v/>
      </c>
      <c r="AB125" s="459" t="s">
        <v>561</v>
      </c>
      <c r="AC125" s="51"/>
    </row>
    <row r="126" spans="1:31" ht="47.1" customHeight="1">
      <c r="A126" s="434">
        <v>7</v>
      </c>
      <c r="B126" s="453"/>
      <c r="C126" s="453"/>
      <c r="D126" s="453"/>
      <c r="E126" s="460" t="str">
        <f>IFERROR(IF(AND(K126="",T126=""),"",(VLOOKUP(Q126,'Reference Records'!$D$68:$F$81,3,FALSE))),"")</f>
        <v/>
      </c>
      <c r="F126" s="454"/>
      <c r="G126" s="454"/>
      <c r="H126" s="454"/>
      <c r="I126" s="454"/>
      <c r="J126" s="454"/>
      <c r="K126" s="460" t="str">
        <f>IFERROR(VLOOKUP(R126,'Reference Records'!$B$84:$C$148,2,FALSE),"")</f>
        <v/>
      </c>
      <c r="L126" s="454"/>
      <c r="M126" s="454"/>
      <c r="N126" s="454"/>
      <c r="O126" s="454"/>
      <c r="P126" s="454"/>
      <c r="Q126" s="455" t="s">
        <v>529</v>
      </c>
      <c r="R126" s="456"/>
      <c r="S126" s="457"/>
      <c r="T126" s="458"/>
      <c r="U126" s="461" t="str">
        <f>IFERROR(IF(VLOOKUP(E126,'Reference Records'!$C$68:$D$81,2,FALSE)=0,"",VLOOKUP(E126,'Reference Records'!$C$68:$D$81,2,FALSE)),"")</f>
        <v/>
      </c>
      <c r="V126" s="459"/>
      <c r="W126" s="461" t="str">
        <f t="shared" si="9"/>
        <v/>
      </c>
      <c r="X126" s="459" t="str">
        <f t="shared" si="10"/>
        <v>a1P36000002KFTmEAO</v>
      </c>
      <c r="Y126" s="459" t="b">
        <f t="shared" si="11"/>
        <v>0</v>
      </c>
      <c r="Z126" s="459" t="b">
        <f t="shared" si="12"/>
        <v>1</v>
      </c>
      <c r="AA126" s="459" t="str">
        <f>IFERROR(VLOOKUP(K126,'Reference Records'!$C$84:$E$148,3,FALSE),"")</f>
        <v/>
      </c>
      <c r="AB126" s="459" t="s">
        <v>562</v>
      </c>
      <c r="AC126" s="51"/>
    </row>
    <row r="127" spans="1:31" ht="47.1" customHeight="1">
      <c r="A127" s="434">
        <v>8</v>
      </c>
      <c r="B127" s="453"/>
      <c r="C127" s="453"/>
      <c r="D127" s="453"/>
      <c r="E127" s="460" t="str">
        <f>IFERROR(IF(AND(K127="",T127=""),"",(VLOOKUP(Q127,'Reference Records'!$D$68:$F$81,3,FALSE))),"")</f>
        <v/>
      </c>
      <c r="F127" s="454"/>
      <c r="G127" s="454"/>
      <c r="H127" s="454"/>
      <c r="I127" s="454"/>
      <c r="J127" s="454"/>
      <c r="K127" s="460" t="str">
        <f>IFERROR(VLOOKUP(R127,'Reference Records'!$B$84:$C$148,2,FALSE),"")</f>
        <v/>
      </c>
      <c r="L127" s="454"/>
      <c r="M127" s="454"/>
      <c r="N127" s="454"/>
      <c r="O127" s="454"/>
      <c r="P127" s="454"/>
      <c r="Q127" s="455" t="s">
        <v>529</v>
      </c>
      <c r="R127" s="456"/>
      <c r="S127" s="457"/>
      <c r="T127" s="458"/>
      <c r="U127" s="461" t="str">
        <f>IFERROR(IF(VLOOKUP(E127,'Reference Records'!$C$68:$D$81,2,FALSE)=0,"",VLOOKUP(E127,'Reference Records'!$C$68:$D$81,2,FALSE)),"")</f>
        <v/>
      </c>
      <c r="V127" s="459"/>
      <c r="W127" s="461" t="str">
        <f t="shared" si="9"/>
        <v/>
      </c>
      <c r="X127" s="459" t="str">
        <f t="shared" si="10"/>
        <v>a1P36000002KFTmEAO</v>
      </c>
      <c r="Y127" s="459" t="b">
        <f t="shared" si="11"/>
        <v>0</v>
      </c>
      <c r="Z127" s="459" t="b">
        <f t="shared" si="12"/>
        <v>1</v>
      </c>
      <c r="AA127" s="459" t="str">
        <f>IFERROR(VLOOKUP(K127,'Reference Records'!$C$84:$E$148,3,FALSE),"")</f>
        <v/>
      </c>
      <c r="AB127" s="459" t="s">
        <v>563</v>
      </c>
      <c r="AC127" s="51"/>
    </row>
    <row r="128" spans="1:31" ht="47.1" customHeight="1">
      <c r="A128" s="434">
        <v>9</v>
      </c>
      <c r="B128" s="453"/>
      <c r="C128" s="453"/>
      <c r="D128" s="453"/>
      <c r="E128" s="460" t="str">
        <f>IFERROR(IF(AND(K128="",T128=""),"",(VLOOKUP(Q128,'Reference Records'!$D$68:$F$81,3,FALSE))),"")</f>
        <v/>
      </c>
      <c r="F128" s="454"/>
      <c r="G128" s="454"/>
      <c r="H128" s="454"/>
      <c r="I128" s="454"/>
      <c r="J128" s="454"/>
      <c r="K128" s="460" t="str">
        <f>IFERROR(VLOOKUP(R128,'Reference Records'!$B$84:$C$148,2,FALSE),"")</f>
        <v/>
      </c>
      <c r="L128" s="454"/>
      <c r="M128" s="454"/>
      <c r="N128" s="454"/>
      <c r="O128" s="454"/>
      <c r="P128" s="454"/>
      <c r="Q128" s="455" t="s">
        <v>529</v>
      </c>
      <c r="R128" s="456"/>
      <c r="S128" s="457"/>
      <c r="T128" s="458"/>
      <c r="U128" s="461" t="str">
        <f>IFERROR(IF(VLOOKUP(E128,'Reference Records'!$C$68:$D$81,2,FALSE)=0,"",VLOOKUP(E128,'Reference Records'!$C$68:$D$81,2,FALSE)),"")</f>
        <v/>
      </c>
      <c r="V128" s="459"/>
      <c r="W128" s="461" t="str">
        <f t="shared" si="9"/>
        <v/>
      </c>
      <c r="X128" s="459" t="str">
        <f t="shared" si="10"/>
        <v>a1P36000002KFTmEAO</v>
      </c>
      <c r="Y128" s="459" t="b">
        <f t="shared" si="11"/>
        <v>0</v>
      </c>
      <c r="Z128" s="459" t="b">
        <f t="shared" si="12"/>
        <v>1</v>
      </c>
      <c r="AA128" s="459" t="str">
        <f>IFERROR(VLOOKUP(K128,'Reference Records'!$C$84:$E$148,3,FALSE),"")</f>
        <v/>
      </c>
      <c r="AB128" s="459" t="s">
        <v>564</v>
      </c>
      <c r="AC128" s="51"/>
    </row>
    <row r="129" spans="1:29" ht="47.1" customHeight="1">
      <c r="A129" s="434">
        <v>10</v>
      </c>
      <c r="B129" s="453"/>
      <c r="C129" s="453"/>
      <c r="D129" s="453"/>
      <c r="E129" s="460" t="str">
        <f>IFERROR(IF(AND(K129="",T129=""),"",(VLOOKUP(Q129,'Reference Records'!$D$68:$F$81,3,FALSE))),"")</f>
        <v/>
      </c>
      <c r="F129" s="454"/>
      <c r="G129" s="454"/>
      <c r="H129" s="454"/>
      <c r="I129" s="454"/>
      <c r="J129" s="454"/>
      <c r="K129" s="460" t="str">
        <f>IFERROR(VLOOKUP(R129,'Reference Records'!$B$84:$C$148,2,FALSE),"")</f>
        <v/>
      </c>
      <c r="L129" s="454"/>
      <c r="M129" s="454"/>
      <c r="N129" s="454"/>
      <c r="O129" s="454"/>
      <c r="P129" s="454"/>
      <c r="Q129" s="455" t="s">
        <v>529</v>
      </c>
      <c r="R129" s="456"/>
      <c r="S129" s="457"/>
      <c r="T129" s="458"/>
      <c r="U129" s="461" t="str">
        <f>IFERROR(IF(VLOOKUP(E129,'Reference Records'!$C$68:$D$81,2,FALSE)=0,"",VLOOKUP(E129,'Reference Records'!$C$68:$D$81,2,FALSE)),"")</f>
        <v/>
      </c>
      <c r="V129" s="459"/>
      <c r="W129" s="461" t="str">
        <f t="shared" si="9"/>
        <v/>
      </c>
      <c r="X129" s="459" t="str">
        <f t="shared" si="10"/>
        <v>a1P36000002KFTmEAO</v>
      </c>
      <c r="Y129" s="459" t="b">
        <f t="shared" si="11"/>
        <v>0</v>
      </c>
      <c r="Z129" s="459" t="b">
        <f t="shared" si="12"/>
        <v>1</v>
      </c>
      <c r="AA129" s="459" t="str">
        <f>IFERROR(VLOOKUP(K129,'Reference Records'!$C$84:$E$148,3,FALSE),"")</f>
        <v/>
      </c>
      <c r="AB129" s="459" t="s">
        <v>565</v>
      </c>
      <c r="AC129" s="51"/>
    </row>
    <row r="130" spans="1:29" ht="47.1" customHeight="1">
      <c r="A130" s="434">
        <v>11</v>
      </c>
      <c r="B130" s="453"/>
      <c r="C130" s="453"/>
      <c r="D130" s="453"/>
      <c r="E130" s="460" t="str">
        <f>IFERROR(IF(AND(K130="",T130=""),"",(VLOOKUP(Q130,'Reference Records'!$D$68:$F$81,3,FALSE))),"")</f>
        <v/>
      </c>
      <c r="F130" s="454"/>
      <c r="G130" s="454"/>
      <c r="H130" s="454"/>
      <c r="I130" s="454"/>
      <c r="J130" s="454"/>
      <c r="K130" s="460" t="str">
        <f>IFERROR(VLOOKUP(R130,'Reference Records'!$B$84:$C$148,2,FALSE),"")</f>
        <v/>
      </c>
      <c r="L130" s="454"/>
      <c r="M130" s="454"/>
      <c r="N130" s="454"/>
      <c r="O130" s="454"/>
      <c r="P130" s="454"/>
      <c r="Q130" s="455" t="s">
        <v>529</v>
      </c>
      <c r="R130" s="456"/>
      <c r="S130" s="457"/>
      <c r="T130" s="458"/>
      <c r="U130" s="461" t="str">
        <f>IFERROR(IF(VLOOKUP(E130,'Reference Records'!$C$68:$D$81,2,FALSE)=0,"",VLOOKUP(E130,'Reference Records'!$C$68:$D$81,2,FALSE)),"")</f>
        <v/>
      </c>
      <c r="V130" s="459"/>
      <c r="W130" s="461" t="str">
        <f t="shared" si="9"/>
        <v/>
      </c>
      <c r="X130" s="459" t="str">
        <f t="shared" si="10"/>
        <v>a1P36000002KFTmEAO</v>
      </c>
      <c r="Y130" s="459" t="b">
        <f t="shared" si="11"/>
        <v>0</v>
      </c>
      <c r="Z130" s="459" t="b">
        <f t="shared" si="12"/>
        <v>1</v>
      </c>
      <c r="AA130" s="459" t="str">
        <f>IFERROR(VLOOKUP(K130,'Reference Records'!$C$84:$E$148,3,FALSE),"")</f>
        <v/>
      </c>
      <c r="AB130" s="459" t="s">
        <v>566</v>
      </c>
      <c r="AC130" s="51"/>
    </row>
    <row r="131" spans="1:29" ht="47.1" customHeight="1">
      <c r="A131" s="434">
        <v>12</v>
      </c>
      <c r="B131" s="453"/>
      <c r="C131" s="453"/>
      <c r="D131" s="453"/>
      <c r="E131" s="460" t="str">
        <f>IFERROR(IF(AND(K131="",T131=""),"",(VLOOKUP(Q131,'Reference Records'!$D$68:$F$81,3,FALSE))),"")</f>
        <v/>
      </c>
      <c r="F131" s="454"/>
      <c r="G131" s="454"/>
      <c r="H131" s="454"/>
      <c r="I131" s="454"/>
      <c r="J131" s="454"/>
      <c r="K131" s="460" t="str">
        <f>IFERROR(VLOOKUP(R131,'Reference Records'!$B$84:$C$148,2,FALSE),"")</f>
        <v/>
      </c>
      <c r="L131" s="454"/>
      <c r="M131" s="454"/>
      <c r="N131" s="454"/>
      <c r="O131" s="454"/>
      <c r="P131" s="454"/>
      <c r="Q131" s="455" t="s">
        <v>529</v>
      </c>
      <c r="R131" s="456"/>
      <c r="S131" s="457"/>
      <c r="T131" s="458"/>
      <c r="U131" s="461" t="str">
        <f>IFERROR(IF(VLOOKUP(E131,'Reference Records'!$C$68:$D$81,2,FALSE)=0,"",VLOOKUP(E131,'Reference Records'!$C$68:$D$81,2,FALSE)),"")</f>
        <v/>
      </c>
      <c r="V131" s="459"/>
      <c r="W131" s="461" t="str">
        <f t="shared" si="9"/>
        <v/>
      </c>
      <c r="X131" s="459" t="str">
        <f t="shared" si="10"/>
        <v>a1P36000002KFTmEAO</v>
      </c>
      <c r="Y131" s="459" t="b">
        <f t="shared" si="11"/>
        <v>0</v>
      </c>
      <c r="Z131" s="459" t="b">
        <f t="shared" si="12"/>
        <v>1</v>
      </c>
      <c r="AA131" s="459" t="str">
        <f>IFERROR(VLOOKUP(K131,'Reference Records'!$C$84:$E$148,3,FALSE),"")</f>
        <v/>
      </c>
      <c r="AB131" s="459" t="s">
        <v>567</v>
      </c>
      <c r="AC131" s="51"/>
    </row>
    <row r="132" spans="1:29" ht="47.1" customHeight="1">
      <c r="A132" s="434">
        <v>13</v>
      </c>
      <c r="B132" s="453"/>
      <c r="C132" s="453"/>
      <c r="D132" s="453"/>
      <c r="E132" s="460" t="str">
        <f>IFERROR(IF(AND(K132="",T132=""),"",(VLOOKUP(Q132,'Reference Records'!$D$68:$F$81,3,FALSE))),"")</f>
        <v/>
      </c>
      <c r="F132" s="454"/>
      <c r="G132" s="454"/>
      <c r="H132" s="454"/>
      <c r="I132" s="454"/>
      <c r="J132" s="454"/>
      <c r="K132" s="460" t="str">
        <f>IFERROR(VLOOKUP(R132,'Reference Records'!$B$84:$C$148,2,FALSE),"")</f>
        <v/>
      </c>
      <c r="L132" s="454"/>
      <c r="M132" s="454"/>
      <c r="N132" s="454"/>
      <c r="O132" s="454"/>
      <c r="P132" s="454"/>
      <c r="Q132" s="455" t="s">
        <v>529</v>
      </c>
      <c r="R132" s="456"/>
      <c r="S132" s="457"/>
      <c r="T132" s="458"/>
      <c r="U132" s="461" t="str">
        <f>IFERROR(IF(VLOOKUP(E132,'Reference Records'!$C$68:$D$81,2,FALSE)=0,"",VLOOKUP(E132,'Reference Records'!$C$68:$D$81,2,FALSE)),"")</f>
        <v/>
      </c>
      <c r="V132" s="459"/>
      <c r="W132" s="461" t="str">
        <f t="shared" si="9"/>
        <v/>
      </c>
      <c r="X132" s="459" t="str">
        <f t="shared" si="10"/>
        <v>a1P36000002KFTmEAO</v>
      </c>
      <c r="Y132" s="459" t="b">
        <f t="shared" si="11"/>
        <v>0</v>
      </c>
      <c r="Z132" s="459" t="b">
        <f t="shared" si="12"/>
        <v>1</v>
      </c>
      <c r="AA132" s="459" t="str">
        <f>IFERROR(VLOOKUP(K132,'Reference Records'!$C$84:$E$148,3,FALSE),"")</f>
        <v/>
      </c>
      <c r="AB132" s="459" t="s">
        <v>568</v>
      </c>
      <c r="AC132" s="51"/>
    </row>
    <row r="133" spans="1:29" ht="47.1" customHeight="1">
      <c r="A133" s="434">
        <v>14</v>
      </c>
      <c r="B133" s="453"/>
      <c r="C133" s="453"/>
      <c r="D133" s="453"/>
      <c r="E133" s="460" t="str">
        <f>IFERROR(IF(AND(K133="",T133=""),"",(VLOOKUP(Q133,'Reference Records'!$D$68:$F$81,3,FALSE))),"")</f>
        <v/>
      </c>
      <c r="F133" s="454"/>
      <c r="G133" s="454"/>
      <c r="H133" s="454"/>
      <c r="I133" s="454"/>
      <c r="J133" s="454"/>
      <c r="K133" s="460" t="str">
        <f>IFERROR(VLOOKUP(R133,'Reference Records'!$B$84:$C$148,2,FALSE),"")</f>
        <v/>
      </c>
      <c r="L133" s="454"/>
      <c r="M133" s="454"/>
      <c r="N133" s="454"/>
      <c r="O133" s="454"/>
      <c r="P133" s="454"/>
      <c r="Q133" s="455" t="s">
        <v>529</v>
      </c>
      <c r="R133" s="456"/>
      <c r="S133" s="457"/>
      <c r="T133" s="458"/>
      <c r="U133" s="461" t="str">
        <f>IFERROR(IF(VLOOKUP(E133,'Reference Records'!$C$68:$D$81,2,FALSE)=0,"",VLOOKUP(E133,'Reference Records'!$C$68:$D$81,2,FALSE)),"")</f>
        <v/>
      </c>
      <c r="V133" s="459"/>
      <c r="W133" s="461" t="str">
        <f t="shared" si="9"/>
        <v/>
      </c>
      <c r="X133" s="459" t="str">
        <f t="shared" si="10"/>
        <v>a1P36000002KFTmEAO</v>
      </c>
      <c r="Y133" s="459" t="b">
        <f t="shared" si="11"/>
        <v>0</v>
      </c>
      <c r="Z133" s="459" t="b">
        <f t="shared" si="12"/>
        <v>1</v>
      </c>
      <c r="AA133" s="459" t="str">
        <f>IFERROR(VLOOKUP(K133,'Reference Records'!$C$84:$E$148,3,FALSE),"")</f>
        <v/>
      </c>
      <c r="AB133" s="459" t="s">
        <v>569</v>
      </c>
      <c r="AC133" s="51"/>
    </row>
    <row r="134" spans="1:29" ht="47.1" customHeight="1">
      <c r="A134" s="434">
        <v>15</v>
      </c>
      <c r="B134" s="453"/>
      <c r="C134" s="453"/>
      <c r="D134" s="453"/>
      <c r="E134" s="460" t="str">
        <f>IFERROR(IF(AND(K134="",T134=""),"",(VLOOKUP(Q134,'Reference Records'!$D$68:$F$81,3,FALSE))),"")</f>
        <v/>
      </c>
      <c r="F134" s="454"/>
      <c r="G134" s="454"/>
      <c r="H134" s="454"/>
      <c r="I134" s="454"/>
      <c r="J134" s="454"/>
      <c r="K134" s="460" t="str">
        <f>IFERROR(VLOOKUP(R134,'Reference Records'!$B$84:$C$148,2,FALSE),"")</f>
        <v/>
      </c>
      <c r="L134" s="454"/>
      <c r="M134" s="454"/>
      <c r="N134" s="454"/>
      <c r="O134" s="454"/>
      <c r="P134" s="454"/>
      <c r="Q134" s="455" t="s">
        <v>529</v>
      </c>
      <c r="R134" s="456"/>
      <c r="S134" s="457"/>
      <c r="T134" s="458"/>
      <c r="U134" s="461" t="str">
        <f>IFERROR(IF(VLOOKUP(E134,'Reference Records'!$C$68:$D$81,2,FALSE)=0,"",VLOOKUP(E134,'Reference Records'!$C$68:$D$81,2,FALSE)),"")</f>
        <v/>
      </c>
      <c r="V134" s="459"/>
      <c r="W134" s="461" t="str">
        <f t="shared" si="9"/>
        <v/>
      </c>
      <c r="X134" s="459" t="str">
        <f t="shared" si="10"/>
        <v>a1P36000002KFTmEAO</v>
      </c>
      <c r="Y134" s="459" t="b">
        <f t="shared" si="11"/>
        <v>0</v>
      </c>
      <c r="Z134" s="459" t="b">
        <f t="shared" si="12"/>
        <v>1</v>
      </c>
      <c r="AA134" s="459" t="str">
        <f>IFERROR(VLOOKUP(K134,'Reference Records'!$C$84:$E$148,3,FALSE),"")</f>
        <v/>
      </c>
      <c r="AB134" s="459" t="s">
        <v>570</v>
      </c>
      <c r="AC134" s="51"/>
    </row>
    <row r="135" spans="1:29" ht="47.1" customHeight="1">
      <c r="A135" s="434">
        <v>16</v>
      </c>
      <c r="B135" s="453"/>
      <c r="C135" s="453"/>
      <c r="D135" s="453"/>
      <c r="E135" s="460" t="str">
        <f>IFERROR(IF(AND(K135="",T135=""),"",(VLOOKUP(Q135,'Reference Records'!$D$68:$F$81,3,FALSE))),"")</f>
        <v/>
      </c>
      <c r="F135" s="454"/>
      <c r="G135" s="454"/>
      <c r="H135" s="454"/>
      <c r="I135" s="454"/>
      <c r="J135" s="454"/>
      <c r="K135" s="460" t="str">
        <f>IFERROR(VLOOKUP(R135,'Reference Records'!$B$84:$C$148,2,FALSE),"")</f>
        <v/>
      </c>
      <c r="L135" s="454"/>
      <c r="M135" s="454"/>
      <c r="N135" s="454"/>
      <c r="O135" s="454"/>
      <c r="P135" s="454"/>
      <c r="Q135" s="455" t="s">
        <v>529</v>
      </c>
      <c r="R135" s="456"/>
      <c r="S135" s="457"/>
      <c r="T135" s="458"/>
      <c r="U135" s="461" t="str">
        <f>IFERROR(IF(VLOOKUP(E135,'Reference Records'!$C$68:$D$81,2,FALSE)=0,"",VLOOKUP(E135,'Reference Records'!$C$68:$D$81,2,FALSE)),"")</f>
        <v/>
      </c>
      <c r="V135" s="459"/>
      <c r="W135" s="461" t="str">
        <f t="shared" si="9"/>
        <v/>
      </c>
      <c r="X135" s="459" t="str">
        <f t="shared" si="10"/>
        <v>a1P36000002KFTmEAO</v>
      </c>
      <c r="Y135" s="459" t="b">
        <f t="shared" si="11"/>
        <v>0</v>
      </c>
      <c r="Z135" s="459" t="b">
        <f t="shared" si="12"/>
        <v>1</v>
      </c>
      <c r="AA135" s="459" t="str">
        <f>IFERROR(VLOOKUP(K135,'Reference Records'!$C$84:$E$148,3,FALSE),"")</f>
        <v/>
      </c>
      <c r="AB135" s="459" t="s">
        <v>571</v>
      </c>
      <c r="AC135" s="51"/>
    </row>
    <row r="136" spans="1:29" ht="47.1" customHeight="1">
      <c r="A136" s="434">
        <v>17</v>
      </c>
      <c r="B136" s="453"/>
      <c r="C136" s="453"/>
      <c r="D136" s="453"/>
      <c r="E136" s="460" t="str">
        <f>IFERROR(IF(AND(K136="",T136=""),"",(VLOOKUP(Q136,'Reference Records'!$D$68:$F$81,3,FALSE))),"")</f>
        <v/>
      </c>
      <c r="F136" s="454"/>
      <c r="G136" s="454"/>
      <c r="H136" s="454"/>
      <c r="I136" s="454"/>
      <c r="J136" s="454"/>
      <c r="K136" s="460" t="str">
        <f>IFERROR(VLOOKUP(R136,'Reference Records'!$B$84:$C$148,2,FALSE),"")</f>
        <v/>
      </c>
      <c r="L136" s="454"/>
      <c r="M136" s="454"/>
      <c r="N136" s="454"/>
      <c r="O136" s="454"/>
      <c r="P136" s="454"/>
      <c r="Q136" s="455" t="s">
        <v>529</v>
      </c>
      <c r="R136" s="456"/>
      <c r="S136" s="457"/>
      <c r="T136" s="458"/>
      <c r="U136" s="461" t="str">
        <f>IFERROR(IF(VLOOKUP(E136,'Reference Records'!$C$68:$D$81,2,FALSE)=0,"",VLOOKUP(E136,'Reference Records'!$C$68:$D$81,2,FALSE)),"")</f>
        <v/>
      </c>
      <c r="V136" s="459"/>
      <c r="W136" s="461" t="str">
        <f t="shared" si="9"/>
        <v/>
      </c>
      <c r="X136" s="459" t="str">
        <f t="shared" si="10"/>
        <v>a1P36000002KFTmEAO</v>
      </c>
      <c r="Y136" s="459" t="b">
        <f t="shared" si="11"/>
        <v>0</v>
      </c>
      <c r="Z136" s="459" t="b">
        <f t="shared" si="12"/>
        <v>1</v>
      </c>
      <c r="AA136" s="459" t="str">
        <f>IFERROR(VLOOKUP(K136,'Reference Records'!$C$84:$E$148,3,FALSE),"")</f>
        <v/>
      </c>
      <c r="AB136" s="459" t="s">
        <v>572</v>
      </c>
      <c r="AC136" s="51"/>
    </row>
    <row r="137" spans="1:29" ht="47.1" customHeight="1">
      <c r="A137" s="434">
        <v>18</v>
      </c>
      <c r="B137" s="453"/>
      <c r="C137" s="453"/>
      <c r="D137" s="453"/>
      <c r="E137" s="460" t="str">
        <f>IFERROR(IF(AND(K137="",T137=""),"",(VLOOKUP(Q137,'Reference Records'!$D$68:$F$81,3,FALSE))),"")</f>
        <v/>
      </c>
      <c r="F137" s="454"/>
      <c r="G137" s="454"/>
      <c r="H137" s="454"/>
      <c r="I137" s="454"/>
      <c r="J137" s="454"/>
      <c r="K137" s="460" t="str">
        <f>IFERROR(VLOOKUP(R137,'Reference Records'!$B$84:$C$148,2,FALSE),"")</f>
        <v/>
      </c>
      <c r="L137" s="454"/>
      <c r="M137" s="454"/>
      <c r="N137" s="454"/>
      <c r="O137" s="454"/>
      <c r="P137" s="454"/>
      <c r="Q137" s="455" t="s">
        <v>529</v>
      </c>
      <c r="R137" s="456"/>
      <c r="S137" s="457"/>
      <c r="T137" s="458"/>
      <c r="U137" s="461" t="str">
        <f>IFERROR(IF(VLOOKUP(E137,'Reference Records'!$C$68:$D$81,2,FALSE)=0,"",VLOOKUP(E137,'Reference Records'!$C$68:$D$81,2,FALSE)),"")</f>
        <v/>
      </c>
      <c r="V137" s="459"/>
      <c r="W137" s="461" t="str">
        <f t="shared" si="9"/>
        <v/>
      </c>
      <c r="X137" s="459" t="str">
        <f t="shared" si="10"/>
        <v>a1P36000002KFTmEAO</v>
      </c>
      <c r="Y137" s="459" t="b">
        <f t="shared" si="11"/>
        <v>0</v>
      </c>
      <c r="Z137" s="459" t="b">
        <f t="shared" si="12"/>
        <v>1</v>
      </c>
      <c r="AA137" s="459" t="str">
        <f>IFERROR(VLOOKUP(K137,'Reference Records'!$C$84:$E$148,3,FALSE),"")</f>
        <v/>
      </c>
      <c r="AB137" s="459" t="s">
        <v>573</v>
      </c>
      <c r="AC137" s="51"/>
    </row>
    <row r="138" spans="1:29" ht="47.1" customHeight="1">
      <c r="A138" s="434">
        <v>19</v>
      </c>
      <c r="B138" s="453"/>
      <c r="C138" s="453"/>
      <c r="D138" s="453"/>
      <c r="E138" s="460" t="str">
        <f>IFERROR(IF(AND(K138="",T138=""),"",(VLOOKUP(Q138,'Reference Records'!$D$68:$F$81,3,FALSE))),"")</f>
        <v/>
      </c>
      <c r="F138" s="454"/>
      <c r="G138" s="454"/>
      <c r="H138" s="454"/>
      <c r="I138" s="454"/>
      <c r="J138" s="454"/>
      <c r="K138" s="460" t="str">
        <f>IFERROR(VLOOKUP(R138,'Reference Records'!$B$84:$C$148,2,FALSE),"")</f>
        <v/>
      </c>
      <c r="L138" s="454"/>
      <c r="M138" s="454"/>
      <c r="N138" s="454"/>
      <c r="O138" s="454"/>
      <c r="P138" s="454"/>
      <c r="Q138" s="455" t="s">
        <v>529</v>
      </c>
      <c r="R138" s="456"/>
      <c r="S138" s="457"/>
      <c r="T138" s="458"/>
      <c r="U138" s="461" t="str">
        <f>IFERROR(IF(VLOOKUP(E138,'Reference Records'!$C$68:$D$81,2,FALSE)=0,"",VLOOKUP(E138,'Reference Records'!$C$68:$D$81,2,FALSE)),"")</f>
        <v/>
      </c>
      <c r="V138" s="459"/>
      <c r="W138" s="461" t="str">
        <f t="shared" si="9"/>
        <v/>
      </c>
      <c r="X138" s="459" t="str">
        <f t="shared" si="10"/>
        <v>a1P36000002KFTmEAO</v>
      </c>
      <c r="Y138" s="459" t="b">
        <f t="shared" si="11"/>
        <v>0</v>
      </c>
      <c r="Z138" s="459" t="b">
        <f t="shared" si="12"/>
        <v>1</v>
      </c>
      <c r="AA138" s="459" t="str">
        <f>IFERROR(VLOOKUP(K138,'Reference Records'!$C$84:$E$148,3,FALSE),"")</f>
        <v/>
      </c>
      <c r="AB138" s="459" t="s">
        <v>574</v>
      </c>
      <c r="AC138" s="51"/>
    </row>
    <row r="139" spans="1:29" ht="47.1" customHeight="1">
      <c r="A139" s="434">
        <v>20</v>
      </c>
      <c r="B139" s="453"/>
      <c r="C139" s="453"/>
      <c r="D139" s="453"/>
      <c r="E139" s="460" t="str">
        <f>IFERROR(IF(AND(K139="",T139=""),"",(VLOOKUP(Q139,'Reference Records'!$D$68:$F$81,3,FALSE))),"")</f>
        <v/>
      </c>
      <c r="F139" s="454"/>
      <c r="G139" s="454"/>
      <c r="H139" s="454"/>
      <c r="I139" s="454"/>
      <c r="J139" s="454"/>
      <c r="K139" s="460" t="str">
        <f>IFERROR(VLOOKUP(R139,'Reference Records'!$B$84:$C$148,2,FALSE),"")</f>
        <v/>
      </c>
      <c r="L139" s="454"/>
      <c r="M139" s="454"/>
      <c r="N139" s="454"/>
      <c r="O139" s="454"/>
      <c r="P139" s="454"/>
      <c r="Q139" s="455" t="s">
        <v>529</v>
      </c>
      <c r="R139" s="456"/>
      <c r="S139" s="457"/>
      <c r="T139" s="458"/>
      <c r="U139" s="461" t="str">
        <f>IFERROR(IF(VLOOKUP(E139,'Reference Records'!$C$68:$D$81,2,FALSE)=0,"",VLOOKUP(E139,'Reference Records'!$C$68:$D$81,2,FALSE)),"")</f>
        <v/>
      </c>
      <c r="V139" s="459"/>
      <c r="W139" s="461" t="str">
        <f t="shared" si="9"/>
        <v/>
      </c>
      <c r="X139" s="459" t="str">
        <f t="shared" si="10"/>
        <v>a1P36000002KFTmEAO</v>
      </c>
      <c r="Y139" s="459" t="b">
        <f t="shared" si="11"/>
        <v>0</v>
      </c>
      <c r="Z139" s="459" t="b">
        <f t="shared" si="12"/>
        <v>1</v>
      </c>
      <c r="AA139" s="459" t="str">
        <f>IFERROR(VLOOKUP(K139,'Reference Records'!$C$84:$E$148,3,FALSE),"")</f>
        <v/>
      </c>
      <c r="AB139" s="459" t="s">
        <v>575</v>
      </c>
      <c r="AC139" s="51"/>
    </row>
    <row r="140" spans="1:29" ht="47.1" customHeight="1">
      <c r="A140" s="434">
        <v>21</v>
      </c>
      <c r="B140" s="453"/>
      <c r="C140" s="453"/>
      <c r="D140" s="453"/>
      <c r="E140" s="460" t="str">
        <f>IFERROR(IF(AND(K140="",T140=""),"",(VLOOKUP(Q140,'Reference Records'!$D$68:$F$81,3,FALSE))),"")</f>
        <v/>
      </c>
      <c r="F140" s="454"/>
      <c r="G140" s="454"/>
      <c r="H140" s="454"/>
      <c r="I140" s="454"/>
      <c r="J140" s="454"/>
      <c r="K140" s="460" t="str">
        <f>IFERROR(VLOOKUP(R140,'Reference Records'!$B$84:$C$148,2,FALSE),"")</f>
        <v/>
      </c>
      <c r="L140" s="454"/>
      <c r="M140" s="454"/>
      <c r="N140" s="454"/>
      <c r="O140" s="454"/>
      <c r="P140" s="454"/>
      <c r="Q140" s="455" t="s">
        <v>529</v>
      </c>
      <c r="R140" s="456"/>
      <c r="S140" s="457"/>
      <c r="T140" s="458"/>
      <c r="U140" s="461" t="str">
        <f>IFERROR(IF(VLOOKUP(E140,'Reference Records'!$C$68:$D$81,2,FALSE)=0,"",VLOOKUP(E140,'Reference Records'!$C$68:$D$81,2,FALSE)),"")</f>
        <v/>
      </c>
      <c r="V140" s="459"/>
      <c r="W140" s="461" t="str">
        <f t="shared" si="9"/>
        <v/>
      </c>
      <c r="X140" s="459" t="str">
        <f t="shared" si="10"/>
        <v>a1P36000002KFTmEAO</v>
      </c>
      <c r="Y140" s="459" t="b">
        <f t="shared" si="11"/>
        <v>0</v>
      </c>
      <c r="Z140" s="459" t="b">
        <f t="shared" si="12"/>
        <v>1</v>
      </c>
      <c r="AA140" s="459" t="str">
        <f>IFERROR(VLOOKUP(K140,'Reference Records'!$C$84:$E$148,3,FALSE),"")</f>
        <v/>
      </c>
      <c r="AB140" s="459" t="s">
        <v>576</v>
      </c>
      <c r="AC140" s="51"/>
    </row>
    <row r="141" spans="1:29" ht="47.1" customHeight="1">
      <c r="A141" s="434">
        <v>22</v>
      </c>
      <c r="B141" s="453"/>
      <c r="C141" s="453"/>
      <c r="D141" s="453"/>
      <c r="E141" s="460" t="str">
        <f>IFERROR(IF(AND(K141="",T141=""),"",(VLOOKUP(Q141,'Reference Records'!$D$68:$F$81,3,FALSE))),"")</f>
        <v/>
      </c>
      <c r="F141" s="454"/>
      <c r="G141" s="454"/>
      <c r="H141" s="454"/>
      <c r="I141" s="454"/>
      <c r="J141" s="454"/>
      <c r="K141" s="460" t="str">
        <f>IFERROR(VLOOKUP(R141,'Reference Records'!$B$84:$C$148,2,FALSE),"")</f>
        <v/>
      </c>
      <c r="L141" s="454"/>
      <c r="M141" s="454"/>
      <c r="N141" s="454"/>
      <c r="O141" s="454"/>
      <c r="P141" s="454"/>
      <c r="Q141" s="455" t="s">
        <v>529</v>
      </c>
      <c r="R141" s="456"/>
      <c r="S141" s="457"/>
      <c r="T141" s="458"/>
      <c r="U141" s="461" t="str">
        <f>IFERROR(IF(VLOOKUP(E141,'Reference Records'!$C$68:$D$81,2,FALSE)=0,"",VLOOKUP(E141,'Reference Records'!$C$68:$D$81,2,FALSE)),"")</f>
        <v/>
      </c>
      <c r="V141" s="459"/>
      <c r="W141" s="461" t="str">
        <f t="shared" si="9"/>
        <v/>
      </c>
      <c r="X141" s="459" t="str">
        <f t="shared" si="10"/>
        <v>a1P36000002KFTmEAO</v>
      </c>
      <c r="Y141" s="459" t="b">
        <f t="shared" si="11"/>
        <v>0</v>
      </c>
      <c r="Z141" s="459" t="b">
        <f t="shared" si="12"/>
        <v>1</v>
      </c>
      <c r="AA141" s="459" t="str">
        <f>IFERROR(VLOOKUP(K141,'Reference Records'!$C$84:$E$148,3,FALSE),"")</f>
        <v/>
      </c>
      <c r="AB141" s="459" t="s">
        <v>577</v>
      </c>
      <c r="AC141" s="51"/>
    </row>
    <row r="142" spans="1:29" ht="47.1" customHeight="1">
      <c r="A142" s="434">
        <v>23</v>
      </c>
      <c r="B142" s="453"/>
      <c r="C142" s="453"/>
      <c r="D142" s="453"/>
      <c r="E142" s="460" t="str">
        <f>IFERROR(IF(AND(K142="",T142=""),"",(VLOOKUP(Q142,'Reference Records'!$D$68:$F$81,3,FALSE))),"")</f>
        <v/>
      </c>
      <c r="F142" s="454"/>
      <c r="G142" s="454"/>
      <c r="H142" s="454"/>
      <c r="I142" s="454"/>
      <c r="J142" s="454"/>
      <c r="K142" s="460" t="str">
        <f>IFERROR(VLOOKUP(R142,'Reference Records'!$B$84:$C$148,2,FALSE),"")</f>
        <v/>
      </c>
      <c r="L142" s="454"/>
      <c r="M142" s="454"/>
      <c r="N142" s="454"/>
      <c r="O142" s="454"/>
      <c r="P142" s="454"/>
      <c r="Q142" s="455" t="s">
        <v>529</v>
      </c>
      <c r="R142" s="456"/>
      <c r="S142" s="457"/>
      <c r="T142" s="458"/>
      <c r="U142" s="461" t="str">
        <f>IFERROR(IF(VLOOKUP(E142,'Reference Records'!$C$68:$D$81,2,FALSE)=0,"",VLOOKUP(E142,'Reference Records'!$C$68:$D$81,2,FALSE)),"")</f>
        <v/>
      </c>
      <c r="V142" s="459"/>
      <c r="W142" s="461" t="str">
        <f t="shared" si="9"/>
        <v/>
      </c>
      <c r="X142" s="459" t="str">
        <f t="shared" si="10"/>
        <v>a1P36000002KFTmEAO</v>
      </c>
      <c r="Y142" s="459" t="b">
        <f t="shared" si="11"/>
        <v>0</v>
      </c>
      <c r="Z142" s="459" t="b">
        <f t="shared" si="12"/>
        <v>1</v>
      </c>
      <c r="AA142" s="459" t="str">
        <f>IFERROR(VLOOKUP(K142,'Reference Records'!$C$84:$E$148,3,FALSE),"")</f>
        <v/>
      </c>
      <c r="AB142" s="459" t="s">
        <v>578</v>
      </c>
      <c r="AC142" s="51"/>
    </row>
    <row r="143" spans="1:29" ht="47.1" customHeight="1">
      <c r="A143" s="434">
        <v>24</v>
      </c>
      <c r="B143" s="453"/>
      <c r="C143" s="453"/>
      <c r="D143" s="453"/>
      <c r="E143" s="460" t="str">
        <f>IFERROR(IF(AND(K143="",T143=""),"",(VLOOKUP(Q143,'Reference Records'!$D$68:$F$81,3,FALSE))),"")</f>
        <v/>
      </c>
      <c r="F143" s="454"/>
      <c r="G143" s="454"/>
      <c r="H143" s="454"/>
      <c r="I143" s="454"/>
      <c r="J143" s="454"/>
      <c r="K143" s="460" t="str">
        <f>IFERROR(VLOOKUP(R143,'Reference Records'!$B$84:$C$148,2,FALSE),"")</f>
        <v/>
      </c>
      <c r="L143" s="454"/>
      <c r="M143" s="454"/>
      <c r="N143" s="454"/>
      <c r="O143" s="454"/>
      <c r="P143" s="454"/>
      <c r="Q143" s="455" t="s">
        <v>529</v>
      </c>
      <c r="R143" s="456"/>
      <c r="S143" s="457"/>
      <c r="T143" s="458"/>
      <c r="U143" s="461" t="str">
        <f>IFERROR(IF(VLOOKUP(E143,'Reference Records'!$C$68:$D$81,2,FALSE)=0,"",VLOOKUP(E143,'Reference Records'!$C$68:$D$81,2,FALSE)),"")</f>
        <v/>
      </c>
      <c r="V143" s="459"/>
      <c r="W143" s="461" t="str">
        <f t="shared" si="9"/>
        <v/>
      </c>
      <c r="X143" s="459" t="str">
        <f t="shared" si="10"/>
        <v>a1P36000002KFTmEAO</v>
      </c>
      <c r="Y143" s="459" t="b">
        <f t="shared" si="11"/>
        <v>0</v>
      </c>
      <c r="Z143" s="459" t="b">
        <f t="shared" si="12"/>
        <v>1</v>
      </c>
      <c r="AA143" s="459" t="str">
        <f>IFERROR(VLOOKUP(K143,'Reference Records'!$C$84:$E$148,3,FALSE),"")</f>
        <v/>
      </c>
      <c r="AB143" s="459" t="s">
        <v>579</v>
      </c>
      <c r="AC143" s="51"/>
    </row>
    <row r="144" spans="1:29" ht="47.1" customHeight="1">
      <c r="A144" s="434">
        <v>25</v>
      </c>
      <c r="B144" s="453"/>
      <c r="C144" s="453"/>
      <c r="D144" s="453"/>
      <c r="E144" s="460" t="str">
        <f>IFERROR(IF(AND(K144="",T144=""),"",(VLOOKUP(Q144,'Reference Records'!$D$68:$F$81,3,FALSE))),"")</f>
        <v/>
      </c>
      <c r="F144" s="454"/>
      <c r="G144" s="454"/>
      <c r="H144" s="454"/>
      <c r="I144" s="454"/>
      <c r="J144" s="454"/>
      <c r="K144" s="460" t="str">
        <f>IFERROR(VLOOKUP(R144,'Reference Records'!$B$84:$C$148,2,FALSE),"")</f>
        <v/>
      </c>
      <c r="L144" s="454"/>
      <c r="M144" s="454"/>
      <c r="N144" s="454"/>
      <c r="O144" s="454"/>
      <c r="P144" s="454"/>
      <c r="Q144" s="455" t="s">
        <v>529</v>
      </c>
      <c r="R144" s="456"/>
      <c r="S144" s="457"/>
      <c r="T144" s="458"/>
      <c r="U144" s="461" t="str">
        <f>IFERROR(IF(VLOOKUP(E144,'Reference Records'!$C$68:$D$81,2,FALSE)=0,"",VLOOKUP(E144,'Reference Records'!$C$68:$D$81,2,FALSE)),"")</f>
        <v/>
      </c>
      <c r="V144" s="459"/>
      <c r="W144" s="461" t="str">
        <f t="shared" si="9"/>
        <v/>
      </c>
      <c r="X144" s="459" t="str">
        <f t="shared" si="10"/>
        <v>a1P36000002KFTmEAO</v>
      </c>
      <c r="Y144" s="459" t="b">
        <f t="shared" si="11"/>
        <v>0</v>
      </c>
      <c r="Z144" s="459" t="b">
        <f t="shared" si="12"/>
        <v>1</v>
      </c>
      <c r="AA144" s="459" t="str">
        <f>IFERROR(VLOOKUP(K144,'Reference Records'!$C$84:$E$148,3,FALSE),"")</f>
        <v/>
      </c>
      <c r="AB144" s="459" t="s">
        <v>580</v>
      </c>
      <c r="AC144" s="51"/>
    </row>
    <row r="145" spans="1:29" ht="47.1" customHeight="1">
      <c r="A145" s="434">
        <v>26</v>
      </c>
      <c r="B145" s="453"/>
      <c r="C145" s="453"/>
      <c r="D145" s="453"/>
      <c r="E145" s="460" t="str">
        <f>IFERROR(IF(AND(K145="",T145=""),"",(VLOOKUP(Q145,'Reference Records'!$D$68:$F$81,3,FALSE))),"")</f>
        <v/>
      </c>
      <c r="F145" s="454"/>
      <c r="G145" s="454"/>
      <c r="H145" s="454"/>
      <c r="I145" s="454"/>
      <c r="J145" s="454"/>
      <c r="K145" s="460" t="str">
        <f>IFERROR(VLOOKUP(R145,'Reference Records'!$B$84:$C$148,2,FALSE),"")</f>
        <v/>
      </c>
      <c r="L145" s="454"/>
      <c r="M145" s="454"/>
      <c r="N145" s="454"/>
      <c r="O145" s="454"/>
      <c r="P145" s="454"/>
      <c r="Q145" s="455" t="s">
        <v>529</v>
      </c>
      <c r="R145" s="456"/>
      <c r="S145" s="457"/>
      <c r="T145" s="458"/>
      <c r="U145" s="461" t="str">
        <f>IFERROR(IF(VLOOKUP(E145,'Reference Records'!$C$68:$D$81,2,FALSE)=0,"",VLOOKUP(E145,'Reference Records'!$C$68:$D$81,2,FALSE)),"")</f>
        <v/>
      </c>
      <c r="V145" s="459"/>
      <c r="W145" s="461" t="str">
        <f t="shared" si="9"/>
        <v/>
      </c>
      <c r="X145" s="459" t="str">
        <f t="shared" si="10"/>
        <v>a1P36000002KFTmEAO</v>
      </c>
      <c r="Y145" s="459" t="b">
        <f t="shared" si="11"/>
        <v>0</v>
      </c>
      <c r="Z145" s="459" t="b">
        <f t="shared" si="12"/>
        <v>1</v>
      </c>
      <c r="AA145" s="459" t="str">
        <f>IFERROR(VLOOKUP(K145,'Reference Records'!$C$84:$E$148,3,FALSE),"")</f>
        <v/>
      </c>
      <c r="AB145" s="459" t="s">
        <v>581</v>
      </c>
      <c r="AC145" s="51"/>
    </row>
    <row r="146" spans="1:29" ht="47.1" customHeight="1">
      <c r="A146" s="434">
        <v>27</v>
      </c>
      <c r="B146" s="453"/>
      <c r="C146" s="453"/>
      <c r="D146" s="453"/>
      <c r="E146" s="460" t="str">
        <f>IFERROR(IF(AND(K146="",T146=""),"",(VLOOKUP(Q146,'Reference Records'!$D$68:$F$81,3,FALSE))),"")</f>
        <v/>
      </c>
      <c r="F146" s="454"/>
      <c r="G146" s="454"/>
      <c r="H146" s="454"/>
      <c r="I146" s="454"/>
      <c r="J146" s="454"/>
      <c r="K146" s="460" t="str">
        <f>IFERROR(VLOOKUP(R146,'Reference Records'!$B$84:$C$148,2,FALSE),"")</f>
        <v/>
      </c>
      <c r="L146" s="454"/>
      <c r="M146" s="454"/>
      <c r="N146" s="454"/>
      <c r="O146" s="454"/>
      <c r="P146" s="454"/>
      <c r="Q146" s="455" t="s">
        <v>529</v>
      </c>
      <c r="R146" s="456"/>
      <c r="S146" s="457"/>
      <c r="T146" s="458"/>
      <c r="U146" s="461" t="str">
        <f>IFERROR(IF(VLOOKUP(E146,'Reference Records'!$C$68:$D$81,2,FALSE)=0,"",VLOOKUP(E146,'Reference Records'!$C$68:$D$81,2,FALSE)),"")</f>
        <v/>
      </c>
      <c r="V146" s="459"/>
      <c r="W146" s="461" t="str">
        <f t="shared" si="9"/>
        <v/>
      </c>
      <c r="X146" s="459" t="str">
        <f t="shared" si="10"/>
        <v>a1P36000002KFTmEAO</v>
      </c>
      <c r="Y146" s="459" t="b">
        <f t="shared" si="11"/>
        <v>0</v>
      </c>
      <c r="Z146" s="459" t="b">
        <f t="shared" si="12"/>
        <v>1</v>
      </c>
      <c r="AA146" s="459" t="str">
        <f>IFERROR(VLOOKUP(K146,'Reference Records'!$C$84:$E$148,3,FALSE),"")</f>
        <v/>
      </c>
      <c r="AB146" s="459" t="s">
        <v>582</v>
      </c>
      <c r="AC146" s="51"/>
    </row>
    <row r="147" spans="1:29" ht="47.1" customHeight="1">
      <c r="A147" s="434">
        <v>28</v>
      </c>
      <c r="B147" s="453"/>
      <c r="C147" s="453"/>
      <c r="D147" s="453"/>
      <c r="E147" s="460" t="str">
        <f>IFERROR(IF(AND(K147="",T147=""),"",(VLOOKUP(Q147,'Reference Records'!$D$68:$F$81,3,FALSE))),"")</f>
        <v/>
      </c>
      <c r="F147" s="454"/>
      <c r="G147" s="454"/>
      <c r="H147" s="454"/>
      <c r="I147" s="454"/>
      <c r="J147" s="454"/>
      <c r="K147" s="460" t="str">
        <f>IFERROR(VLOOKUP(R147,'Reference Records'!$B$84:$C$148,2,FALSE),"")</f>
        <v/>
      </c>
      <c r="L147" s="454"/>
      <c r="M147" s="454"/>
      <c r="N147" s="454"/>
      <c r="O147" s="454"/>
      <c r="P147" s="454"/>
      <c r="Q147" s="455" t="s">
        <v>529</v>
      </c>
      <c r="R147" s="456"/>
      <c r="S147" s="457"/>
      <c r="T147" s="458"/>
      <c r="U147" s="461" t="str">
        <f>IFERROR(IF(VLOOKUP(E147,'Reference Records'!$C$68:$D$81,2,FALSE)=0,"",VLOOKUP(E147,'Reference Records'!$C$68:$D$81,2,FALSE)),"")</f>
        <v/>
      </c>
      <c r="V147" s="459"/>
      <c r="W147" s="461" t="str">
        <f t="shared" si="9"/>
        <v/>
      </c>
      <c r="X147" s="459" t="str">
        <f t="shared" si="10"/>
        <v>a1P36000002KFTmEAO</v>
      </c>
      <c r="Y147" s="459" t="b">
        <f t="shared" si="11"/>
        <v>0</v>
      </c>
      <c r="Z147" s="459" t="b">
        <f t="shared" si="12"/>
        <v>1</v>
      </c>
      <c r="AA147" s="459" t="str">
        <f>IFERROR(VLOOKUP(K147,'Reference Records'!$C$84:$E$148,3,FALSE),"")</f>
        <v/>
      </c>
      <c r="AB147" s="459" t="s">
        <v>583</v>
      </c>
      <c r="AC147" s="51"/>
    </row>
    <row r="148" spans="1:29" ht="47.1" customHeight="1">
      <c r="A148" s="434">
        <v>29</v>
      </c>
      <c r="B148" s="453"/>
      <c r="C148" s="453"/>
      <c r="D148" s="453"/>
      <c r="E148" s="460" t="str">
        <f>IFERROR(IF(AND(K148="",T148=""),"",(VLOOKUP(Q148,'Reference Records'!$D$68:$F$81,3,FALSE))),"")</f>
        <v/>
      </c>
      <c r="F148" s="454"/>
      <c r="G148" s="454"/>
      <c r="H148" s="454"/>
      <c r="I148" s="454"/>
      <c r="J148" s="454"/>
      <c r="K148" s="460" t="str">
        <f>IFERROR(VLOOKUP(R148,'Reference Records'!$B$84:$C$148,2,FALSE),"")</f>
        <v/>
      </c>
      <c r="L148" s="454"/>
      <c r="M148" s="454"/>
      <c r="N148" s="454"/>
      <c r="O148" s="454"/>
      <c r="P148" s="454"/>
      <c r="Q148" s="455" t="s">
        <v>529</v>
      </c>
      <c r="R148" s="456"/>
      <c r="S148" s="457"/>
      <c r="T148" s="458"/>
      <c r="U148" s="461" t="str">
        <f>IFERROR(IF(VLOOKUP(E148,'Reference Records'!$C$68:$D$81,2,FALSE)=0,"",VLOOKUP(E148,'Reference Records'!$C$68:$D$81,2,FALSE)),"")</f>
        <v/>
      </c>
      <c r="V148" s="459"/>
      <c r="W148" s="461" t="str">
        <f t="shared" si="9"/>
        <v/>
      </c>
      <c r="X148" s="459" t="str">
        <f t="shared" si="10"/>
        <v>a1P36000002KFTmEAO</v>
      </c>
      <c r="Y148" s="459" t="b">
        <f t="shared" si="11"/>
        <v>0</v>
      </c>
      <c r="Z148" s="459" t="b">
        <f t="shared" si="12"/>
        <v>1</v>
      </c>
      <c r="AA148" s="459" t="str">
        <f>IFERROR(VLOOKUP(K148,'Reference Records'!$C$84:$E$148,3,FALSE),"")</f>
        <v/>
      </c>
      <c r="AB148" s="459" t="s">
        <v>584</v>
      </c>
      <c r="AC148" s="51"/>
    </row>
    <row r="149" spans="1:29" ht="47.1" customHeight="1">
      <c r="A149" s="434">
        <v>30</v>
      </c>
      <c r="B149" s="453"/>
      <c r="C149" s="453"/>
      <c r="D149" s="453"/>
      <c r="E149" s="460" t="str">
        <f>IFERROR(IF(AND(K149="",T149=""),"",(VLOOKUP(Q149,'Reference Records'!$D$68:$F$81,3,FALSE))),"")</f>
        <v/>
      </c>
      <c r="F149" s="454"/>
      <c r="G149" s="454"/>
      <c r="H149" s="454"/>
      <c r="I149" s="454"/>
      <c r="J149" s="454"/>
      <c r="K149" s="460" t="str">
        <f>IFERROR(VLOOKUP(R149,'Reference Records'!$B$84:$C$148,2,FALSE),"")</f>
        <v/>
      </c>
      <c r="L149" s="454"/>
      <c r="M149" s="454"/>
      <c r="N149" s="454"/>
      <c r="O149" s="454"/>
      <c r="P149" s="454"/>
      <c r="Q149" s="455" t="s">
        <v>529</v>
      </c>
      <c r="R149" s="456"/>
      <c r="S149" s="457"/>
      <c r="T149" s="458"/>
      <c r="U149" s="461" t="str">
        <f>IFERROR(IF(VLOOKUP(E149,'Reference Records'!$C$68:$D$81,2,FALSE)=0,"",VLOOKUP(E149,'Reference Records'!$C$68:$D$81,2,FALSE)),"")</f>
        <v/>
      </c>
      <c r="V149" s="459"/>
      <c r="W149" s="461" t="str">
        <f t="shared" si="9"/>
        <v/>
      </c>
      <c r="X149" s="459" t="str">
        <f t="shared" si="10"/>
        <v>a1P36000002KFTmEAO</v>
      </c>
      <c r="Y149" s="459" t="b">
        <f t="shared" si="11"/>
        <v>0</v>
      </c>
      <c r="Z149" s="459" t="b">
        <f t="shared" si="12"/>
        <v>1</v>
      </c>
      <c r="AA149" s="459" t="str">
        <f>IFERROR(VLOOKUP(K149,'Reference Records'!$C$84:$E$148,3,FALSE),"")</f>
        <v/>
      </c>
      <c r="AB149" s="459" t="s">
        <v>585</v>
      </c>
      <c r="AC149" s="51"/>
    </row>
    <row r="150" spans="1:29" ht="47.1" customHeight="1">
      <c r="A150" s="434">
        <v>31</v>
      </c>
      <c r="B150" s="453"/>
      <c r="C150" s="453"/>
      <c r="D150" s="453"/>
      <c r="E150" s="460" t="str">
        <f>IFERROR(IF(AND(K150="",T150=""),"",(VLOOKUP(Q150,'Reference Records'!$D$68:$F$81,3,FALSE))),"")</f>
        <v/>
      </c>
      <c r="F150" s="454"/>
      <c r="G150" s="454"/>
      <c r="H150" s="454"/>
      <c r="I150" s="454"/>
      <c r="J150" s="454"/>
      <c r="K150" s="460" t="str">
        <f>IFERROR(VLOOKUP(R150,'Reference Records'!$B$84:$C$148,2,FALSE),"")</f>
        <v/>
      </c>
      <c r="L150" s="454"/>
      <c r="M150" s="454"/>
      <c r="N150" s="454"/>
      <c r="O150" s="454"/>
      <c r="P150" s="454"/>
      <c r="Q150" s="455" t="s">
        <v>529</v>
      </c>
      <c r="R150" s="456"/>
      <c r="S150" s="457"/>
      <c r="T150" s="458"/>
      <c r="U150" s="461" t="str">
        <f>IFERROR(IF(VLOOKUP(E150,'Reference Records'!$C$68:$D$81,2,FALSE)=0,"",VLOOKUP(E150,'Reference Records'!$C$68:$D$81,2,FALSE)),"")</f>
        <v/>
      </c>
      <c r="V150" s="459"/>
      <c r="W150" s="461" t="str">
        <f t="shared" si="9"/>
        <v/>
      </c>
      <c r="X150" s="459" t="str">
        <f t="shared" si="10"/>
        <v>a1P36000002KFTmEAO</v>
      </c>
      <c r="Y150" s="459" t="b">
        <f t="shared" si="11"/>
        <v>0</v>
      </c>
      <c r="Z150" s="459" t="b">
        <f t="shared" si="12"/>
        <v>1</v>
      </c>
      <c r="AA150" s="459" t="str">
        <f>IFERROR(VLOOKUP(K150,'Reference Records'!$C$84:$E$148,3,FALSE),"")</f>
        <v/>
      </c>
      <c r="AB150" s="459" t="s">
        <v>586</v>
      </c>
      <c r="AC150" s="51"/>
    </row>
    <row r="151" spans="1:29" ht="47.1" customHeight="1">
      <c r="A151" s="434">
        <v>32</v>
      </c>
      <c r="B151" s="453"/>
      <c r="C151" s="453"/>
      <c r="D151" s="453"/>
      <c r="E151" s="460" t="str">
        <f>IFERROR(IF(AND(K151="",T151=""),"",(VLOOKUP(Q151,'Reference Records'!$D$68:$F$81,3,FALSE))),"")</f>
        <v/>
      </c>
      <c r="F151" s="454"/>
      <c r="G151" s="454"/>
      <c r="H151" s="454"/>
      <c r="I151" s="454"/>
      <c r="J151" s="454"/>
      <c r="K151" s="460" t="str">
        <f>IFERROR(VLOOKUP(R151,'Reference Records'!$B$84:$C$148,2,FALSE),"")</f>
        <v/>
      </c>
      <c r="L151" s="454"/>
      <c r="M151" s="454"/>
      <c r="N151" s="454"/>
      <c r="O151" s="454"/>
      <c r="P151" s="454"/>
      <c r="Q151" s="455" t="s">
        <v>529</v>
      </c>
      <c r="R151" s="456"/>
      <c r="S151" s="457"/>
      <c r="T151" s="458"/>
      <c r="U151" s="461" t="str">
        <f>IFERROR(IF(VLOOKUP(E151,'Reference Records'!$C$68:$D$81,2,FALSE)=0,"",VLOOKUP(E151,'Reference Records'!$C$68:$D$81,2,FALSE)),"")</f>
        <v/>
      </c>
      <c r="V151" s="459"/>
      <c r="W151" s="461" t="str">
        <f t="shared" si="9"/>
        <v/>
      </c>
      <c r="X151" s="459" t="str">
        <f t="shared" si="10"/>
        <v>a1P36000002KFTmEAO</v>
      </c>
      <c r="Y151" s="459" t="b">
        <f t="shared" si="11"/>
        <v>0</v>
      </c>
      <c r="Z151" s="459" t="b">
        <f t="shared" si="12"/>
        <v>1</v>
      </c>
      <c r="AA151" s="459" t="str">
        <f>IFERROR(VLOOKUP(K151,'Reference Records'!$C$84:$E$148,3,FALSE),"")</f>
        <v/>
      </c>
      <c r="AB151" s="459" t="s">
        <v>587</v>
      </c>
      <c r="AC151" s="51"/>
    </row>
    <row r="152" spans="1:29" ht="47.1" customHeight="1">
      <c r="A152" s="434">
        <v>33</v>
      </c>
      <c r="B152" s="453"/>
      <c r="C152" s="453"/>
      <c r="D152" s="453"/>
      <c r="E152" s="460" t="str">
        <f>IFERROR(IF(AND(K152="",T152=""),"",(VLOOKUP(Q152,'Reference Records'!$D$68:$F$81,3,FALSE))),"")</f>
        <v/>
      </c>
      <c r="F152" s="454"/>
      <c r="G152" s="454"/>
      <c r="H152" s="454"/>
      <c r="I152" s="454"/>
      <c r="J152" s="454"/>
      <c r="K152" s="460" t="str">
        <f>IFERROR(VLOOKUP(R152,'Reference Records'!$B$84:$C$148,2,FALSE),"")</f>
        <v/>
      </c>
      <c r="L152" s="454"/>
      <c r="M152" s="454"/>
      <c r="N152" s="454"/>
      <c r="O152" s="454"/>
      <c r="P152" s="454"/>
      <c r="Q152" s="455" t="s">
        <v>529</v>
      </c>
      <c r="R152" s="456"/>
      <c r="S152" s="457"/>
      <c r="T152" s="458"/>
      <c r="U152" s="461" t="str">
        <f>IFERROR(IF(VLOOKUP(E152,'Reference Records'!$C$68:$D$81,2,FALSE)=0,"",VLOOKUP(E152,'Reference Records'!$C$68:$D$81,2,FALSE)),"")</f>
        <v/>
      </c>
      <c r="V152" s="459"/>
      <c r="W152" s="461" t="str">
        <f t="shared" si="9"/>
        <v/>
      </c>
      <c r="X152" s="459" t="str">
        <f t="shared" si="10"/>
        <v>a1P36000002KFTmEAO</v>
      </c>
      <c r="Y152" s="459" t="b">
        <f t="shared" si="11"/>
        <v>0</v>
      </c>
      <c r="Z152" s="459" t="b">
        <f t="shared" si="12"/>
        <v>1</v>
      </c>
      <c r="AA152" s="459" t="str">
        <f>IFERROR(VLOOKUP(K152,'Reference Records'!$C$84:$E$148,3,FALSE),"")</f>
        <v/>
      </c>
      <c r="AB152" s="459" t="s">
        <v>588</v>
      </c>
      <c r="AC152" s="51"/>
    </row>
    <row r="153" spans="1:29" ht="47.1" customHeight="1">
      <c r="A153" s="434">
        <v>34</v>
      </c>
      <c r="B153" s="453"/>
      <c r="C153" s="453"/>
      <c r="D153" s="453"/>
      <c r="E153" s="460" t="str">
        <f>IFERROR(IF(AND(K153="",T153=""),"",(VLOOKUP(Q153,'Reference Records'!$D$68:$F$81,3,FALSE))),"")</f>
        <v/>
      </c>
      <c r="F153" s="454"/>
      <c r="G153" s="454"/>
      <c r="H153" s="454"/>
      <c r="I153" s="454"/>
      <c r="J153" s="454"/>
      <c r="K153" s="460" t="str">
        <f>IFERROR(VLOOKUP(R153,'Reference Records'!$B$84:$C$148,2,FALSE),"")</f>
        <v/>
      </c>
      <c r="L153" s="454"/>
      <c r="M153" s="454"/>
      <c r="N153" s="454"/>
      <c r="O153" s="454"/>
      <c r="P153" s="454"/>
      <c r="Q153" s="455" t="s">
        <v>529</v>
      </c>
      <c r="R153" s="456"/>
      <c r="S153" s="457"/>
      <c r="T153" s="458"/>
      <c r="U153" s="461" t="str">
        <f>IFERROR(IF(VLOOKUP(E153,'Reference Records'!$C$68:$D$81,2,FALSE)=0,"",VLOOKUP(E153,'Reference Records'!$C$68:$D$81,2,FALSE)),"")</f>
        <v/>
      </c>
      <c r="V153" s="459"/>
      <c r="W153" s="461" t="str">
        <f t="shared" si="9"/>
        <v/>
      </c>
      <c r="X153" s="459" t="str">
        <f t="shared" si="10"/>
        <v>a1P36000002KFTmEAO</v>
      </c>
      <c r="Y153" s="459" t="b">
        <f t="shared" si="11"/>
        <v>0</v>
      </c>
      <c r="Z153" s="459" t="b">
        <f t="shared" si="12"/>
        <v>1</v>
      </c>
      <c r="AA153" s="459" t="str">
        <f>IFERROR(VLOOKUP(K153,'Reference Records'!$C$84:$E$148,3,FALSE),"")</f>
        <v/>
      </c>
      <c r="AB153" s="459" t="s">
        <v>589</v>
      </c>
      <c r="AC153" s="51"/>
    </row>
    <row r="154" spans="1:29" ht="47.1" customHeight="1">
      <c r="A154" s="434">
        <v>35</v>
      </c>
      <c r="B154" s="453"/>
      <c r="C154" s="453"/>
      <c r="D154" s="453"/>
      <c r="E154" s="460" t="str">
        <f>IFERROR(IF(AND(K154="",T154=""),"",(VLOOKUP(Q154,'Reference Records'!$D$68:$F$81,3,FALSE))),"")</f>
        <v/>
      </c>
      <c r="F154" s="454"/>
      <c r="G154" s="454"/>
      <c r="H154" s="454"/>
      <c r="I154" s="454"/>
      <c r="J154" s="454"/>
      <c r="K154" s="460" t="str">
        <f>IFERROR(VLOOKUP(R154,'Reference Records'!$B$84:$C$148,2,FALSE),"")</f>
        <v/>
      </c>
      <c r="L154" s="454"/>
      <c r="M154" s="454"/>
      <c r="N154" s="454"/>
      <c r="O154" s="454"/>
      <c r="P154" s="454"/>
      <c r="Q154" s="455" t="s">
        <v>529</v>
      </c>
      <c r="R154" s="456"/>
      <c r="S154" s="457"/>
      <c r="T154" s="458"/>
      <c r="U154" s="461" t="str">
        <f>IFERROR(IF(VLOOKUP(E154,'Reference Records'!$C$68:$D$81,2,FALSE)=0,"",VLOOKUP(E154,'Reference Records'!$C$68:$D$81,2,FALSE)),"")</f>
        <v/>
      </c>
      <c r="V154" s="459"/>
      <c r="W154" s="461" t="str">
        <f t="shared" si="9"/>
        <v/>
      </c>
      <c r="X154" s="459" t="str">
        <f t="shared" si="10"/>
        <v>a1P36000002KFTmEAO</v>
      </c>
      <c r="Y154" s="459" t="b">
        <f t="shared" si="11"/>
        <v>0</v>
      </c>
      <c r="Z154" s="459" t="b">
        <f t="shared" si="12"/>
        <v>1</v>
      </c>
      <c r="AA154" s="459" t="str">
        <f>IFERROR(VLOOKUP(K154,'Reference Records'!$C$84:$E$148,3,FALSE),"")</f>
        <v/>
      </c>
      <c r="AB154" s="459" t="s">
        <v>590</v>
      </c>
      <c r="AC154" s="51"/>
    </row>
    <row r="155" spans="1:29" ht="47.1" customHeight="1">
      <c r="A155" s="434">
        <v>36</v>
      </c>
      <c r="B155" s="453"/>
      <c r="C155" s="453"/>
      <c r="D155" s="453"/>
      <c r="E155" s="460" t="str">
        <f>IFERROR(IF(AND(K155="",T155=""),"",(VLOOKUP(Q155,'Reference Records'!$D$68:$F$81,3,FALSE))),"")</f>
        <v/>
      </c>
      <c r="F155" s="454"/>
      <c r="G155" s="454"/>
      <c r="H155" s="454"/>
      <c r="I155" s="454"/>
      <c r="J155" s="454"/>
      <c r="K155" s="460" t="str">
        <f>IFERROR(VLOOKUP(R155,'Reference Records'!$B$84:$C$148,2,FALSE),"")</f>
        <v/>
      </c>
      <c r="L155" s="454"/>
      <c r="M155" s="454"/>
      <c r="N155" s="454"/>
      <c r="O155" s="454"/>
      <c r="P155" s="454"/>
      <c r="Q155" s="455" t="s">
        <v>529</v>
      </c>
      <c r="R155" s="456"/>
      <c r="S155" s="457"/>
      <c r="T155" s="458"/>
      <c r="U155" s="461" t="str">
        <f>IFERROR(IF(VLOOKUP(E155,'Reference Records'!$C$68:$D$81,2,FALSE)=0,"",VLOOKUP(E155,'Reference Records'!$C$68:$D$81,2,FALSE)),"")</f>
        <v/>
      </c>
      <c r="V155" s="459"/>
      <c r="W155" s="461" t="str">
        <f t="shared" si="9"/>
        <v/>
      </c>
      <c r="X155" s="459" t="str">
        <f t="shared" si="10"/>
        <v>a1P36000002KFTmEAO</v>
      </c>
      <c r="Y155" s="459" t="b">
        <f t="shared" si="11"/>
        <v>0</v>
      </c>
      <c r="Z155" s="459" t="b">
        <f t="shared" si="12"/>
        <v>1</v>
      </c>
      <c r="AA155" s="459" t="str">
        <f>IFERROR(VLOOKUP(K155,'Reference Records'!$C$84:$E$148,3,FALSE),"")</f>
        <v/>
      </c>
      <c r="AB155" s="459" t="s">
        <v>591</v>
      </c>
      <c r="AC155" s="51"/>
    </row>
    <row r="156" spans="1:29" ht="47.1" customHeight="1">
      <c r="A156" s="434">
        <v>37</v>
      </c>
      <c r="B156" s="453"/>
      <c r="C156" s="453"/>
      <c r="D156" s="453"/>
      <c r="E156" s="460" t="str">
        <f>IFERROR(IF(AND(K156="",T156=""),"",(VLOOKUP(Q156,'Reference Records'!$D$68:$F$81,3,FALSE))),"")</f>
        <v/>
      </c>
      <c r="F156" s="454"/>
      <c r="G156" s="454"/>
      <c r="H156" s="454"/>
      <c r="I156" s="454"/>
      <c r="J156" s="454"/>
      <c r="K156" s="460" t="str">
        <f>IFERROR(VLOOKUP(R156,'Reference Records'!$B$84:$C$148,2,FALSE),"")</f>
        <v/>
      </c>
      <c r="L156" s="454"/>
      <c r="M156" s="454"/>
      <c r="N156" s="454"/>
      <c r="O156" s="454"/>
      <c r="P156" s="454"/>
      <c r="Q156" s="455" t="s">
        <v>529</v>
      </c>
      <c r="R156" s="456"/>
      <c r="S156" s="457"/>
      <c r="T156" s="458"/>
      <c r="U156" s="461" t="str">
        <f>IFERROR(IF(VLOOKUP(E156,'Reference Records'!$C$68:$D$81,2,FALSE)=0,"",VLOOKUP(E156,'Reference Records'!$C$68:$D$81,2,FALSE)),"")</f>
        <v/>
      </c>
      <c r="V156" s="459"/>
      <c r="W156" s="461" t="str">
        <f t="shared" si="9"/>
        <v/>
      </c>
      <c r="X156" s="459" t="str">
        <f t="shared" si="10"/>
        <v>a1P36000002KFTmEAO</v>
      </c>
      <c r="Y156" s="459" t="b">
        <f t="shared" si="11"/>
        <v>0</v>
      </c>
      <c r="Z156" s="459" t="b">
        <f t="shared" si="12"/>
        <v>1</v>
      </c>
      <c r="AA156" s="459" t="str">
        <f>IFERROR(VLOOKUP(K156,'Reference Records'!$C$84:$E$148,3,FALSE),"")</f>
        <v/>
      </c>
      <c r="AB156" s="459" t="s">
        <v>592</v>
      </c>
      <c r="AC156" s="51"/>
    </row>
    <row r="157" spans="1:29" ht="47.1" customHeight="1">
      <c r="A157" s="434">
        <v>38</v>
      </c>
      <c r="B157" s="453"/>
      <c r="C157" s="453"/>
      <c r="D157" s="453"/>
      <c r="E157" s="460" t="str">
        <f>IFERROR(IF(AND(K157="",T157=""),"",(VLOOKUP(Q157,'Reference Records'!$D$68:$F$81,3,FALSE))),"")</f>
        <v/>
      </c>
      <c r="F157" s="454"/>
      <c r="G157" s="454"/>
      <c r="H157" s="454"/>
      <c r="I157" s="454"/>
      <c r="J157" s="454"/>
      <c r="K157" s="460" t="str">
        <f>IFERROR(VLOOKUP(R157,'Reference Records'!$B$84:$C$148,2,FALSE),"")</f>
        <v/>
      </c>
      <c r="L157" s="454"/>
      <c r="M157" s="454"/>
      <c r="N157" s="454"/>
      <c r="O157" s="454"/>
      <c r="P157" s="454"/>
      <c r="Q157" s="455" t="s">
        <v>529</v>
      </c>
      <c r="R157" s="456"/>
      <c r="S157" s="457"/>
      <c r="T157" s="458"/>
      <c r="U157" s="461" t="str">
        <f>IFERROR(IF(VLOOKUP(E157,'Reference Records'!$C$68:$D$81,2,FALSE)=0,"",VLOOKUP(E157,'Reference Records'!$C$68:$D$81,2,FALSE)),"")</f>
        <v/>
      </c>
      <c r="V157" s="459"/>
      <c r="W157" s="461" t="str">
        <f t="shared" si="9"/>
        <v/>
      </c>
      <c r="X157" s="459" t="str">
        <f t="shared" si="10"/>
        <v>a1P36000002KFTmEAO</v>
      </c>
      <c r="Y157" s="459" t="b">
        <f t="shared" si="11"/>
        <v>0</v>
      </c>
      <c r="Z157" s="459" t="b">
        <f t="shared" si="12"/>
        <v>1</v>
      </c>
      <c r="AA157" s="459" t="str">
        <f>IFERROR(VLOOKUP(K157,'Reference Records'!$C$84:$E$148,3,FALSE),"")</f>
        <v/>
      </c>
      <c r="AB157" s="459" t="s">
        <v>593</v>
      </c>
      <c r="AC157" s="51"/>
    </row>
    <row r="158" spans="1:29" ht="47.1" customHeight="1">
      <c r="A158" s="434">
        <v>39</v>
      </c>
      <c r="B158" s="453"/>
      <c r="C158" s="453"/>
      <c r="D158" s="453"/>
      <c r="E158" s="460" t="str">
        <f>IFERROR(IF(AND(K158="",T158=""),"",(VLOOKUP(Q158,'Reference Records'!$D$68:$F$81,3,FALSE))),"")</f>
        <v/>
      </c>
      <c r="F158" s="454"/>
      <c r="G158" s="454"/>
      <c r="H158" s="454"/>
      <c r="I158" s="454"/>
      <c r="J158" s="454"/>
      <c r="K158" s="460" t="str">
        <f>IFERROR(VLOOKUP(R158,'Reference Records'!$B$84:$C$148,2,FALSE),"")</f>
        <v/>
      </c>
      <c r="L158" s="454"/>
      <c r="M158" s="454"/>
      <c r="N158" s="454"/>
      <c r="O158" s="454"/>
      <c r="P158" s="454"/>
      <c r="Q158" s="455" t="s">
        <v>529</v>
      </c>
      <c r="R158" s="456"/>
      <c r="S158" s="457"/>
      <c r="T158" s="458"/>
      <c r="U158" s="461" t="str">
        <f>IFERROR(IF(VLOOKUP(E158,'Reference Records'!$C$68:$D$81,2,FALSE)=0,"",VLOOKUP(E158,'Reference Records'!$C$68:$D$81,2,FALSE)),"")</f>
        <v/>
      </c>
      <c r="V158" s="459"/>
      <c r="W158" s="461" t="str">
        <f t="shared" si="9"/>
        <v/>
      </c>
      <c r="X158" s="459" t="str">
        <f t="shared" si="10"/>
        <v>a1P36000002KFTmEAO</v>
      </c>
      <c r="Y158" s="459" t="b">
        <f t="shared" si="11"/>
        <v>0</v>
      </c>
      <c r="Z158" s="459" t="b">
        <f t="shared" si="12"/>
        <v>1</v>
      </c>
      <c r="AA158" s="459" t="str">
        <f>IFERROR(VLOOKUP(K158,'Reference Records'!$C$84:$E$148,3,FALSE),"")</f>
        <v/>
      </c>
      <c r="AB158" s="459" t="s">
        <v>594</v>
      </c>
      <c r="AC158" s="51"/>
    </row>
    <row r="159" spans="1:29" ht="47.1" customHeight="1">
      <c r="A159" s="434">
        <v>40</v>
      </c>
      <c r="B159" s="453"/>
      <c r="C159" s="453"/>
      <c r="D159" s="453"/>
      <c r="E159" s="460" t="str">
        <f>IFERROR(IF(AND(K159="",T159=""),"",(VLOOKUP(Q159,'Reference Records'!$D$68:$F$81,3,FALSE))),"")</f>
        <v/>
      </c>
      <c r="F159" s="454"/>
      <c r="G159" s="454"/>
      <c r="H159" s="454"/>
      <c r="I159" s="454"/>
      <c r="J159" s="454"/>
      <c r="K159" s="460" t="str">
        <f>IFERROR(VLOOKUP(R159,'Reference Records'!$B$84:$C$148,2,FALSE),"")</f>
        <v/>
      </c>
      <c r="L159" s="454"/>
      <c r="M159" s="454"/>
      <c r="N159" s="454"/>
      <c r="O159" s="454"/>
      <c r="P159" s="454"/>
      <c r="Q159" s="455" t="s">
        <v>529</v>
      </c>
      <c r="R159" s="456"/>
      <c r="S159" s="457"/>
      <c r="T159" s="458"/>
      <c r="U159" s="461" t="str">
        <f>IFERROR(IF(VLOOKUP(E159,'Reference Records'!$C$68:$D$81,2,FALSE)=0,"",VLOOKUP(E159,'Reference Records'!$C$68:$D$81,2,FALSE)),"")</f>
        <v/>
      </c>
      <c r="V159" s="459"/>
      <c r="W159" s="461" t="str">
        <f t="shared" si="9"/>
        <v/>
      </c>
      <c r="X159" s="459" t="str">
        <f t="shared" si="10"/>
        <v>a1P36000002KFTmEAO</v>
      </c>
      <c r="Y159" s="459" t="b">
        <f t="shared" si="11"/>
        <v>0</v>
      </c>
      <c r="Z159" s="459" t="b">
        <f t="shared" si="12"/>
        <v>1</v>
      </c>
      <c r="AA159" s="459" t="str">
        <f>IFERROR(VLOOKUP(K159,'Reference Records'!$C$84:$E$148,3,FALSE),"")</f>
        <v/>
      </c>
      <c r="AB159" s="459" t="s">
        <v>595</v>
      </c>
      <c r="AC159" s="51"/>
    </row>
    <row r="160" spans="1:29" ht="47.1" customHeight="1">
      <c r="A160" s="434">
        <v>41</v>
      </c>
      <c r="B160" s="453"/>
      <c r="C160" s="453"/>
      <c r="D160" s="453"/>
      <c r="E160" s="460" t="str">
        <f>IFERROR(IF(AND(K160="",T160=""),"",(VLOOKUP(Q160,'Reference Records'!$D$68:$F$81,3,FALSE))),"")</f>
        <v/>
      </c>
      <c r="F160" s="454"/>
      <c r="G160" s="454"/>
      <c r="H160" s="454"/>
      <c r="I160" s="454"/>
      <c r="J160" s="454"/>
      <c r="K160" s="460" t="str">
        <f>IFERROR(VLOOKUP(R160,'Reference Records'!$B$84:$C$148,2,FALSE),"")</f>
        <v/>
      </c>
      <c r="L160" s="454"/>
      <c r="M160" s="454"/>
      <c r="N160" s="454"/>
      <c r="O160" s="454"/>
      <c r="P160" s="454"/>
      <c r="Q160" s="455" t="s">
        <v>529</v>
      </c>
      <c r="R160" s="456"/>
      <c r="S160" s="457"/>
      <c r="T160" s="458"/>
      <c r="U160" s="461" t="str">
        <f>IFERROR(IF(VLOOKUP(E160,'Reference Records'!$C$68:$D$81,2,FALSE)=0,"",VLOOKUP(E160,'Reference Records'!$C$68:$D$81,2,FALSE)),"")</f>
        <v/>
      </c>
      <c r="V160" s="459"/>
      <c r="W160" s="461" t="str">
        <f t="shared" si="9"/>
        <v/>
      </c>
      <c r="X160" s="459" t="str">
        <f t="shared" si="10"/>
        <v>a1P36000002KFTmEAO</v>
      </c>
      <c r="Y160" s="459" t="b">
        <f t="shared" si="11"/>
        <v>0</v>
      </c>
      <c r="Z160" s="459" t="b">
        <f t="shared" si="12"/>
        <v>1</v>
      </c>
      <c r="AA160" s="459" t="str">
        <f>IFERROR(VLOOKUP(K160,'Reference Records'!$C$84:$E$148,3,FALSE),"")</f>
        <v/>
      </c>
      <c r="AB160" s="459" t="s">
        <v>596</v>
      </c>
      <c r="AC160" s="51"/>
    </row>
    <row r="161" spans="1:29" ht="47.1" customHeight="1">
      <c r="A161" s="434">
        <v>42</v>
      </c>
      <c r="B161" s="453"/>
      <c r="C161" s="453"/>
      <c r="D161" s="453"/>
      <c r="E161" s="460" t="str">
        <f>IFERROR(IF(AND(K161="",T161=""),"",(VLOOKUP(Q161,'Reference Records'!$D$68:$F$81,3,FALSE))),"")</f>
        <v/>
      </c>
      <c r="F161" s="454"/>
      <c r="G161" s="454"/>
      <c r="H161" s="454"/>
      <c r="I161" s="454"/>
      <c r="J161" s="454"/>
      <c r="K161" s="460" t="str">
        <f>IFERROR(VLOOKUP(R161,'Reference Records'!$B$84:$C$148,2,FALSE),"")</f>
        <v/>
      </c>
      <c r="L161" s="454"/>
      <c r="M161" s="454"/>
      <c r="N161" s="454"/>
      <c r="O161" s="454"/>
      <c r="P161" s="454"/>
      <c r="Q161" s="455" t="s">
        <v>529</v>
      </c>
      <c r="R161" s="456"/>
      <c r="S161" s="457"/>
      <c r="T161" s="458"/>
      <c r="U161" s="461" t="str">
        <f>IFERROR(IF(VLOOKUP(E161,'Reference Records'!$C$68:$D$81,2,FALSE)=0,"",VLOOKUP(E161,'Reference Records'!$C$68:$D$81,2,FALSE)),"")</f>
        <v/>
      </c>
      <c r="V161" s="459"/>
      <c r="W161" s="461" t="str">
        <f t="shared" si="9"/>
        <v/>
      </c>
      <c r="X161" s="459" t="str">
        <f t="shared" si="10"/>
        <v>a1P36000002KFTmEAO</v>
      </c>
      <c r="Y161" s="459" t="b">
        <f t="shared" si="11"/>
        <v>0</v>
      </c>
      <c r="Z161" s="459" t="b">
        <f t="shared" si="12"/>
        <v>1</v>
      </c>
      <c r="AA161" s="459" t="str">
        <f>IFERROR(VLOOKUP(K161,'Reference Records'!$C$84:$E$148,3,FALSE),"")</f>
        <v/>
      </c>
      <c r="AB161" s="459" t="s">
        <v>597</v>
      </c>
      <c r="AC161" s="51"/>
    </row>
    <row r="162" spans="1:29" ht="47.1" customHeight="1">
      <c r="A162" s="434">
        <v>43</v>
      </c>
      <c r="B162" s="453"/>
      <c r="C162" s="453"/>
      <c r="D162" s="453"/>
      <c r="E162" s="460" t="str">
        <f>IFERROR(IF(AND(K162="",T162=""),"",(VLOOKUP(Q162,'Reference Records'!$D$68:$F$81,3,FALSE))),"")</f>
        <v/>
      </c>
      <c r="F162" s="454"/>
      <c r="G162" s="454"/>
      <c r="H162" s="454"/>
      <c r="I162" s="454"/>
      <c r="J162" s="454"/>
      <c r="K162" s="460" t="str">
        <f>IFERROR(VLOOKUP(R162,'Reference Records'!$B$84:$C$148,2,FALSE),"")</f>
        <v/>
      </c>
      <c r="L162" s="454"/>
      <c r="M162" s="454"/>
      <c r="N162" s="454"/>
      <c r="O162" s="454"/>
      <c r="P162" s="454"/>
      <c r="Q162" s="455" t="s">
        <v>529</v>
      </c>
      <c r="R162" s="456"/>
      <c r="S162" s="457"/>
      <c r="T162" s="458"/>
      <c r="U162" s="461" t="str">
        <f>IFERROR(IF(VLOOKUP(E162,'Reference Records'!$C$68:$D$81,2,FALSE)=0,"",VLOOKUP(E162,'Reference Records'!$C$68:$D$81,2,FALSE)),"")</f>
        <v/>
      </c>
      <c r="V162" s="459"/>
      <c r="W162" s="461" t="str">
        <f t="shared" si="9"/>
        <v/>
      </c>
      <c r="X162" s="459" t="str">
        <f t="shared" si="10"/>
        <v>a1P36000002KFTmEAO</v>
      </c>
      <c r="Y162" s="459" t="b">
        <f t="shared" si="11"/>
        <v>0</v>
      </c>
      <c r="Z162" s="459" t="b">
        <f t="shared" si="12"/>
        <v>1</v>
      </c>
      <c r="AA162" s="459" t="str">
        <f>IFERROR(VLOOKUP(K162,'Reference Records'!$C$84:$E$148,3,FALSE),"")</f>
        <v/>
      </c>
      <c r="AB162" s="459" t="s">
        <v>598</v>
      </c>
      <c r="AC162" s="51"/>
    </row>
    <row r="163" spans="1:29" ht="47.1" customHeight="1">
      <c r="A163" s="434">
        <v>44</v>
      </c>
      <c r="B163" s="453"/>
      <c r="C163" s="453"/>
      <c r="D163" s="453"/>
      <c r="E163" s="460" t="str">
        <f>IFERROR(IF(AND(K163="",T163=""),"",(VLOOKUP(Q163,'Reference Records'!$D$68:$F$81,3,FALSE))),"")</f>
        <v/>
      </c>
      <c r="F163" s="454"/>
      <c r="G163" s="454"/>
      <c r="H163" s="454"/>
      <c r="I163" s="454"/>
      <c r="J163" s="454"/>
      <c r="K163" s="460" t="str">
        <f>IFERROR(VLOOKUP(R163,'Reference Records'!$B$84:$C$148,2,FALSE),"")</f>
        <v/>
      </c>
      <c r="L163" s="454"/>
      <c r="M163" s="454"/>
      <c r="N163" s="454"/>
      <c r="O163" s="454"/>
      <c r="P163" s="454"/>
      <c r="Q163" s="455" t="s">
        <v>529</v>
      </c>
      <c r="R163" s="456"/>
      <c r="S163" s="457"/>
      <c r="T163" s="458"/>
      <c r="U163" s="461" t="str">
        <f>IFERROR(IF(VLOOKUP(E163,'Reference Records'!$C$68:$D$81,2,FALSE)=0,"",VLOOKUP(E163,'Reference Records'!$C$68:$D$81,2,FALSE)),"")</f>
        <v/>
      </c>
      <c r="V163" s="459"/>
      <c r="W163" s="461" t="str">
        <f t="shared" si="9"/>
        <v/>
      </c>
      <c r="X163" s="459" t="str">
        <f t="shared" si="10"/>
        <v>a1P36000002KFTmEAO</v>
      </c>
      <c r="Y163" s="459" t="b">
        <f t="shared" si="11"/>
        <v>0</v>
      </c>
      <c r="Z163" s="459" t="b">
        <f t="shared" si="12"/>
        <v>1</v>
      </c>
      <c r="AA163" s="459" t="str">
        <f>IFERROR(VLOOKUP(K163,'Reference Records'!$C$84:$E$148,3,FALSE),"")</f>
        <v/>
      </c>
      <c r="AB163" s="459" t="s">
        <v>599</v>
      </c>
      <c r="AC163" s="51"/>
    </row>
    <row r="164" spans="1:29" ht="47.1" customHeight="1">
      <c r="A164" s="434">
        <v>45</v>
      </c>
      <c r="B164" s="453"/>
      <c r="C164" s="453"/>
      <c r="D164" s="453"/>
      <c r="E164" s="460" t="str">
        <f>IFERROR(IF(AND(K164="",T164=""),"",(VLOOKUP(Q164,'Reference Records'!$D$68:$F$81,3,FALSE))),"")</f>
        <v/>
      </c>
      <c r="F164" s="454"/>
      <c r="G164" s="454"/>
      <c r="H164" s="454"/>
      <c r="I164" s="454"/>
      <c r="J164" s="454"/>
      <c r="K164" s="460" t="str">
        <f>IFERROR(VLOOKUP(R164,'Reference Records'!$B$84:$C$148,2,FALSE),"")</f>
        <v/>
      </c>
      <c r="L164" s="454"/>
      <c r="M164" s="454"/>
      <c r="N164" s="454"/>
      <c r="O164" s="454"/>
      <c r="P164" s="454"/>
      <c r="Q164" s="455" t="s">
        <v>529</v>
      </c>
      <c r="R164" s="456"/>
      <c r="S164" s="457"/>
      <c r="T164" s="458"/>
      <c r="U164" s="461" t="str">
        <f>IFERROR(IF(VLOOKUP(E164,'Reference Records'!$C$68:$D$81,2,FALSE)=0,"",VLOOKUP(E164,'Reference Records'!$C$68:$D$81,2,FALSE)),"")</f>
        <v/>
      </c>
      <c r="V164" s="459"/>
      <c r="W164" s="461" t="str">
        <f t="shared" si="9"/>
        <v/>
      </c>
      <c r="X164" s="459" t="str">
        <f t="shared" si="10"/>
        <v>a1P36000002KFTmEAO</v>
      </c>
      <c r="Y164" s="459" t="b">
        <f t="shared" si="11"/>
        <v>0</v>
      </c>
      <c r="Z164" s="459" t="b">
        <f t="shared" si="12"/>
        <v>1</v>
      </c>
      <c r="AA164" s="459" t="str">
        <f>IFERROR(VLOOKUP(K164,'Reference Records'!$C$84:$E$148,3,FALSE),"")</f>
        <v/>
      </c>
      <c r="AB164" s="459" t="s">
        <v>600</v>
      </c>
      <c r="AC164" s="51"/>
    </row>
    <row r="165" spans="1:29" ht="47.1" customHeight="1">
      <c r="A165" s="434">
        <v>46</v>
      </c>
      <c r="B165" s="453"/>
      <c r="C165" s="453"/>
      <c r="D165" s="453"/>
      <c r="E165" s="460" t="str">
        <f>IFERROR(IF(AND(K165="",T165=""),"",(VLOOKUP(Q165,'Reference Records'!$D$68:$F$81,3,FALSE))),"")</f>
        <v/>
      </c>
      <c r="F165" s="454"/>
      <c r="G165" s="454"/>
      <c r="H165" s="454"/>
      <c r="I165" s="454"/>
      <c r="J165" s="454"/>
      <c r="K165" s="460" t="str">
        <f>IFERROR(VLOOKUP(R165,'Reference Records'!$B$84:$C$148,2,FALSE),"")</f>
        <v/>
      </c>
      <c r="L165" s="454"/>
      <c r="M165" s="454"/>
      <c r="N165" s="454"/>
      <c r="O165" s="454"/>
      <c r="P165" s="454"/>
      <c r="Q165" s="455" t="s">
        <v>529</v>
      </c>
      <c r="R165" s="456"/>
      <c r="S165" s="457"/>
      <c r="T165" s="458"/>
      <c r="U165" s="461" t="str">
        <f>IFERROR(IF(VLOOKUP(E165,'Reference Records'!$C$68:$D$81,2,FALSE)=0,"",VLOOKUP(E165,'Reference Records'!$C$68:$D$81,2,FALSE)),"")</f>
        <v/>
      </c>
      <c r="V165" s="459"/>
      <c r="W165" s="461" t="str">
        <f t="shared" si="9"/>
        <v/>
      </c>
      <c r="X165" s="459" t="str">
        <f t="shared" si="10"/>
        <v>a1P36000002KFTmEAO</v>
      </c>
      <c r="Y165" s="459" t="b">
        <f t="shared" si="11"/>
        <v>0</v>
      </c>
      <c r="Z165" s="459" t="b">
        <f t="shared" si="12"/>
        <v>1</v>
      </c>
      <c r="AA165" s="459" t="str">
        <f>IFERROR(VLOOKUP(K165,'Reference Records'!$C$84:$E$148,3,FALSE),"")</f>
        <v/>
      </c>
      <c r="AB165" s="459" t="s">
        <v>601</v>
      </c>
      <c r="AC165" s="51"/>
    </row>
    <row r="166" spans="1:29" ht="47.1" customHeight="1">
      <c r="A166" s="434">
        <v>47</v>
      </c>
      <c r="B166" s="453"/>
      <c r="C166" s="453"/>
      <c r="D166" s="453"/>
      <c r="E166" s="460" t="str">
        <f>IFERROR(IF(AND(K166="",T166=""),"",(VLOOKUP(Q166,'Reference Records'!$D$68:$F$81,3,FALSE))),"")</f>
        <v/>
      </c>
      <c r="F166" s="454"/>
      <c r="G166" s="454"/>
      <c r="H166" s="454"/>
      <c r="I166" s="454"/>
      <c r="J166" s="454"/>
      <c r="K166" s="460" t="str">
        <f>IFERROR(VLOOKUP(R166,'Reference Records'!$B$84:$C$148,2,FALSE),"")</f>
        <v/>
      </c>
      <c r="L166" s="454"/>
      <c r="M166" s="454"/>
      <c r="N166" s="454"/>
      <c r="O166" s="454"/>
      <c r="P166" s="454"/>
      <c r="Q166" s="455" t="s">
        <v>529</v>
      </c>
      <c r="R166" s="456"/>
      <c r="S166" s="457"/>
      <c r="T166" s="458"/>
      <c r="U166" s="461" t="str">
        <f>IFERROR(IF(VLOOKUP(E166,'Reference Records'!$C$68:$D$81,2,FALSE)=0,"",VLOOKUP(E166,'Reference Records'!$C$68:$D$81,2,FALSE)),"")</f>
        <v/>
      </c>
      <c r="V166" s="459"/>
      <c r="W166" s="461" t="str">
        <f t="shared" si="9"/>
        <v/>
      </c>
      <c r="X166" s="459" t="str">
        <f t="shared" si="10"/>
        <v>a1P36000002KFTmEAO</v>
      </c>
      <c r="Y166" s="459" t="b">
        <f t="shared" si="11"/>
        <v>0</v>
      </c>
      <c r="Z166" s="459" t="b">
        <f t="shared" si="12"/>
        <v>1</v>
      </c>
      <c r="AA166" s="459" t="str">
        <f>IFERROR(VLOOKUP(K166,'Reference Records'!$C$84:$E$148,3,FALSE),"")</f>
        <v/>
      </c>
      <c r="AB166" s="459" t="s">
        <v>602</v>
      </c>
      <c r="AC166" s="51"/>
    </row>
    <row r="167" spans="1:29" ht="47.1" customHeight="1">
      <c r="A167" s="434">
        <v>48</v>
      </c>
      <c r="B167" s="453"/>
      <c r="C167" s="453"/>
      <c r="D167" s="453"/>
      <c r="E167" s="460" t="str">
        <f>IFERROR(IF(AND(K167="",T167=""),"",(VLOOKUP(Q167,'Reference Records'!$D$68:$F$81,3,FALSE))),"")</f>
        <v/>
      </c>
      <c r="F167" s="454"/>
      <c r="G167" s="454"/>
      <c r="H167" s="454"/>
      <c r="I167" s="454"/>
      <c r="J167" s="454"/>
      <c r="K167" s="460" t="str">
        <f>IFERROR(VLOOKUP(R167,'Reference Records'!$B$84:$C$148,2,FALSE),"")</f>
        <v/>
      </c>
      <c r="L167" s="454"/>
      <c r="M167" s="454"/>
      <c r="N167" s="454"/>
      <c r="O167" s="454"/>
      <c r="P167" s="454"/>
      <c r="Q167" s="455" t="s">
        <v>529</v>
      </c>
      <c r="R167" s="456"/>
      <c r="S167" s="457"/>
      <c r="T167" s="458"/>
      <c r="U167" s="461" t="str">
        <f>IFERROR(IF(VLOOKUP(E167,'Reference Records'!$C$68:$D$81,2,FALSE)=0,"",VLOOKUP(E167,'Reference Records'!$C$68:$D$81,2,FALSE)),"")</f>
        <v/>
      </c>
      <c r="V167" s="459"/>
      <c r="W167" s="461" t="str">
        <f t="shared" si="9"/>
        <v/>
      </c>
      <c r="X167" s="459" t="str">
        <f t="shared" si="10"/>
        <v>a1P36000002KFTmEAO</v>
      </c>
      <c r="Y167" s="459" t="b">
        <f t="shared" si="11"/>
        <v>0</v>
      </c>
      <c r="Z167" s="459" t="b">
        <f t="shared" si="12"/>
        <v>1</v>
      </c>
      <c r="AA167" s="459" t="str">
        <f>IFERROR(VLOOKUP(K167,'Reference Records'!$C$84:$E$148,3,FALSE),"")</f>
        <v/>
      </c>
      <c r="AB167" s="459" t="s">
        <v>603</v>
      </c>
      <c r="AC167" s="51"/>
    </row>
    <row r="168" spans="1:29" ht="47.1" customHeight="1">
      <c r="A168" s="434">
        <v>49</v>
      </c>
      <c r="B168" s="453"/>
      <c r="C168" s="453"/>
      <c r="D168" s="453"/>
      <c r="E168" s="460" t="str">
        <f>IFERROR(IF(AND(K168="",T168=""),"",(VLOOKUP(Q168,'Reference Records'!$D$68:$F$81,3,FALSE))),"")</f>
        <v/>
      </c>
      <c r="F168" s="454"/>
      <c r="G168" s="454"/>
      <c r="H168" s="454"/>
      <c r="I168" s="454"/>
      <c r="J168" s="454"/>
      <c r="K168" s="460" t="str">
        <f>IFERROR(VLOOKUP(R168,'Reference Records'!$B$84:$C$148,2,FALSE),"")</f>
        <v/>
      </c>
      <c r="L168" s="454"/>
      <c r="M168" s="454"/>
      <c r="N168" s="454"/>
      <c r="O168" s="454"/>
      <c r="P168" s="454"/>
      <c r="Q168" s="455" t="s">
        <v>529</v>
      </c>
      <c r="R168" s="456"/>
      <c r="S168" s="457"/>
      <c r="T168" s="458"/>
      <c r="U168" s="461" t="str">
        <f>IFERROR(IF(VLOOKUP(E168,'Reference Records'!$C$68:$D$81,2,FALSE)=0,"",VLOOKUP(E168,'Reference Records'!$C$68:$D$81,2,FALSE)),"")</f>
        <v/>
      </c>
      <c r="V168" s="459"/>
      <c r="W168" s="461" t="str">
        <f t="shared" si="9"/>
        <v/>
      </c>
      <c r="X168" s="459" t="str">
        <f t="shared" si="10"/>
        <v>a1P36000002KFTmEAO</v>
      </c>
      <c r="Y168" s="459" t="b">
        <f t="shared" si="11"/>
        <v>0</v>
      </c>
      <c r="Z168" s="459" t="b">
        <f t="shared" si="12"/>
        <v>1</v>
      </c>
      <c r="AA168" s="459" t="str">
        <f>IFERROR(VLOOKUP(K168,'Reference Records'!$C$84:$E$148,3,FALSE),"")</f>
        <v/>
      </c>
      <c r="AB168" s="459" t="s">
        <v>604</v>
      </c>
      <c r="AC168" s="51"/>
    </row>
    <row r="169" spans="1:29" ht="47.1" customHeight="1">
      <c r="A169" s="434">
        <v>50</v>
      </c>
      <c r="B169" s="453"/>
      <c r="C169" s="453"/>
      <c r="D169" s="453"/>
      <c r="E169" s="460" t="str">
        <f>IFERROR(IF(AND(K169="",T169=""),"",(VLOOKUP(Q169,'Reference Records'!$D$68:$F$81,3,FALSE))),"")</f>
        <v/>
      </c>
      <c r="F169" s="454"/>
      <c r="G169" s="454"/>
      <c r="H169" s="454"/>
      <c r="I169" s="454"/>
      <c r="J169" s="454"/>
      <c r="K169" s="460" t="str">
        <f>IFERROR(VLOOKUP(R169,'Reference Records'!$B$84:$C$148,2,FALSE),"")</f>
        <v/>
      </c>
      <c r="L169" s="454"/>
      <c r="M169" s="454"/>
      <c r="N169" s="454"/>
      <c r="O169" s="454"/>
      <c r="P169" s="454"/>
      <c r="Q169" s="455" t="s">
        <v>529</v>
      </c>
      <c r="R169" s="456"/>
      <c r="S169" s="457"/>
      <c r="T169" s="458"/>
      <c r="U169" s="461" t="str">
        <f>IFERROR(IF(VLOOKUP(E169,'Reference Records'!$C$68:$D$81,2,FALSE)=0,"",VLOOKUP(E169,'Reference Records'!$C$68:$D$81,2,FALSE)),"")</f>
        <v/>
      </c>
      <c r="V169" s="459"/>
      <c r="W169" s="461" t="str">
        <f t="shared" si="9"/>
        <v/>
      </c>
      <c r="X169" s="459" t="str">
        <f t="shared" si="10"/>
        <v>a1P36000002KFTmEAO</v>
      </c>
      <c r="Y169" s="459" t="b">
        <f t="shared" si="11"/>
        <v>0</v>
      </c>
      <c r="Z169" s="459" t="b">
        <f t="shared" si="12"/>
        <v>1</v>
      </c>
      <c r="AA169" s="459" t="str">
        <f>IFERROR(VLOOKUP(K169,'Reference Records'!$C$84:$E$148,3,FALSE),"")</f>
        <v/>
      </c>
      <c r="AB169" s="459" t="s">
        <v>605</v>
      </c>
      <c r="AC169" s="51"/>
    </row>
    <row r="170" spans="1:29" ht="2.25" customHeight="1" thickBot="1">
      <c r="A170" s="113"/>
      <c r="B170" s="114"/>
      <c r="C170" s="114"/>
      <c r="D170" s="114"/>
      <c r="E170" s="114"/>
      <c r="F170" s="114"/>
      <c r="G170" s="114"/>
      <c r="H170" s="114"/>
      <c r="I170" s="114"/>
      <c r="J170" s="114"/>
      <c r="K170" s="114"/>
      <c r="L170" s="114"/>
      <c r="M170" s="114"/>
      <c r="N170" s="114"/>
      <c r="O170" s="114"/>
      <c r="P170" s="114"/>
      <c r="Q170" s="114"/>
      <c r="R170" s="114"/>
      <c r="S170" s="114"/>
      <c r="T170" s="114"/>
      <c r="U170" s="66"/>
      <c r="V170" s="115"/>
      <c r="W170" s="115"/>
      <c r="X170" s="115"/>
      <c r="Y170" s="115"/>
      <c r="Z170" s="115"/>
      <c r="AA170" s="66"/>
      <c r="AB170" s="66"/>
      <c r="AC170" s="61"/>
    </row>
    <row r="178" spans="1:31">
      <c r="A178" s="67" t="s">
        <v>133</v>
      </c>
      <c r="B178" s="67"/>
      <c r="C178" s="67"/>
      <c r="D178" s="67"/>
    </row>
    <row r="182" spans="1:31">
      <c r="AE182" s="199" t="s">
        <v>271</v>
      </c>
    </row>
    <row r="193" spans="44:45">
      <c r="AS193" s="199"/>
    </row>
    <row r="194" spans="44:45">
      <c r="AR194" s="199">
        <f>IF(C9="","",C9)</f>
        <v>12</v>
      </c>
      <c r="AS194" s="199">
        <v>3</v>
      </c>
    </row>
    <row r="195" spans="44:45">
      <c r="AS195" s="199">
        <v>6</v>
      </c>
    </row>
    <row r="196" spans="44:45">
      <c r="AS196" s="199">
        <v>12</v>
      </c>
    </row>
    <row r="197" spans="44:45">
      <c r="AS197" s="199"/>
    </row>
  </sheetData>
  <sheetProtection sheet="1" objects="1" scenarios="1" formatCells="0" sort="0" autoFilter="0"/>
  <mergeCells count="13">
    <mergeCell ref="A117:T117"/>
    <mergeCell ref="A116:T116"/>
    <mergeCell ref="Y49:Y50"/>
    <mergeCell ref="A48:E48"/>
    <mergeCell ref="A90:E90"/>
    <mergeCell ref="A66:E66"/>
    <mergeCell ref="Y67:Y82"/>
    <mergeCell ref="A13:A14"/>
    <mergeCell ref="V4:W5"/>
    <mergeCell ref="A33:L33"/>
    <mergeCell ref="A1:T2"/>
    <mergeCell ref="A35:T35"/>
    <mergeCell ref="K10:K11"/>
  </mergeCells>
  <conditionalFormatting sqref="E92:E108">
    <cfRule type="expression" dxfId="73" priority="19">
      <formula>AND(COUNTIF($E$92:$E$108,$E92)&gt;1,E92&lt;&gt;"")</formula>
    </cfRule>
  </conditionalFormatting>
  <conditionalFormatting sqref="A29:K29 B30:K30">
    <cfRule type="expression" dxfId="72" priority="13">
      <formula>OR($AN$5="Grant Making", $AN$5="Grant Revision")</formula>
    </cfRule>
  </conditionalFormatting>
  <conditionalFormatting sqref="A24:E26">
    <cfRule type="expression" dxfId="71" priority="12">
      <formula>$AN$5="Funding Request"</formula>
    </cfRule>
  </conditionalFormatting>
  <conditionalFormatting sqref="A9:E9">
    <cfRule type="expression" dxfId="70" priority="11">
      <formula>$AN$5="Funding Request"</formula>
    </cfRule>
  </conditionalFormatting>
  <conditionalFormatting sqref="A37:T43">
    <cfRule type="expression" dxfId="69" priority="8">
      <formula>$A37&gt;$E$8</formula>
    </cfRule>
  </conditionalFormatting>
  <conditionalFormatting sqref="K36:T43">
    <cfRule type="expression" dxfId="68" priority="7">
      <formula>$AN$5="Funding Request"</formula>
    </cfRule>
  </conditionalFormatting>
  <conditionalFormatting sqref="A30">
    <cfRule type="expression" dxfId="67" priority="4">
      <formula>OR($AN$5="Grant Making", $AN$5="Grant Revision")</formula>
    </cfRule>
  </conditionalFormatting>
  <conditionalFormatting sqref="K8">
    <cfRule type="expression" dxfId="66" priority="3">
      <formula>OR($AN$9="Additional Funding", $AN$9="Other Revison")</formula>
    </cfRule>
  </conditionalFormatting>
  <conditionalFormatting sqref="K30 E30">
    <cfRule type="expression" dxfId="65" priority="2">
      <formula>AND($E30&lt;&gt;"",$K30&lt;&gt;"")</formula>
    </cfRule>
  </conditionalFormatting>
  <conditionalFormatting sqref="E8 E11">
    <cfRule type="expression" dxfId="64" priority="1">
      <formula>$E$8&gt;$E$11</formula>
    </cfRule>
  </conditionalFormatting>
  <dataValidations count="17">
    <dataValidation type="list" allowBlank="1" showInputMessage="1" showErrorMessage="1" sqref="E119:E169">
      <formula1>Modules</formula1>
    </dataValidation>
    <dataValidation type="custom" allowBlank="1" showInputMessage="1" showErrorMessage="1" errorTitle="Implementation Period Start Date" error="The Implementation Period Start should be the first day of the month" sqref="E7">
      <formula1>DAY(E7)=1</formula1>
    </dataValidation>
    <dataValidation type="list" allowBlank="1" showInputMessage="1" showErrorMessage="1" sqref="K119:K169">
      <formula1>OFFSET(ModuleStart,MATCH(U119,ModuleColumn,0)-1,2,COUNTIF(ModuleColumn,U119),1)</formula1>
    </dataValidation>
    <dataValidation type="list" allowBlank="1" showInputMessage="1" showErrorMessage="1" sqref="E30">
      <formula1>FundingRequestPR</formula1>
    </dataValidation>
    <dataValidation type="list" allowBlank="1" showInputMessage="1" showErrorMessage="1" sqref="E9">
      <formula1>IF(OR($AN$5="Grant Making", $AN$5="Grant Revision"),$AS$195:$AS$196,$AR$194)</formula1>
    </dataValidation>
    <dataValidation type="date" allowBlank="1" showInputMessage="1" showErrorMessage="1" sqref="E8">
      <formula1>1</formula1>
      <formula2>767376</formula2>
    </dataValidation>
    <dataValidation type="custom" allowBlank="1" showInputMessage="1" showErrorMessage="1" sqref="K30:K31">
      <formula1>E30=""</formula1>
    </dataValidation>
    <dataValidation type="list" allowBlank="1" showInputMessage="1" showErrorMessage="1" sqref="K37:K43">
      <formula1>"Yes,No"</formula1>
    </dataValidation>
    <dataValidation type="decimal" allowBlank="1" showInputMessage="1" showErrorMessage="1" errorTitle="X-Author for Excel" error="Please enter a valid numeric value. Valid range for Programmatic Report Period Frequency is -1E+18 to 1E+18." promptTitle="X-Author for Excel" sqref="C9">
      <formula1>-1000000000000000000</formula1>
      <formula2>1000000000000000000</formula2>
    </dataValidation>
    <dataValidation type="custom" allowBlank="1" showInputMessage="1" showErrorMessage="1" errorTitle="X-Author for Excel" error="Id and Lookup fields are not editable." promptTitle="X-Author for Excel" sqref="AN10 I25:I26 H50:H62 F50:F62 H68:H80 F68:F80 H92:J107 X119:X169 AA119:AB169 U37:U43 Q37:Q43">
      <formula1>""</formula1>
    </dataValidation>
    <dataValidation type="decimal" allowBlank="1" showInputMessage="1" showErrorMessage="1" errorTitle="X-Author for Excel" error="Please enter a valid numeric value. Valid range for Account Role Number is -1E+18 to 1E+18." promptTitle="X-Author for Excel" sqref="A25:A26">
      <formula1>-1000000000000000000</formula1>
      <formula2>1000000000000000000</formula2>
    </dataValidation>
    <dataValidation type="decimal" allowBlank="1" showInputMessage="1" showErrorMessage="1" errorTitle="X-Author for Excel" error="Please enter a valid numeric value. Valid range for Goal Number is -1E+18 to 1E+18." promptTitle="X-Author for Excel" sqref="A50:A62">
      <formula1>-1000000000000000000</formula1>
      <formula2>1000000000000000000</formula2>
    </dataValidation>
    <dataValidation type="list" allowBlank="1" showInputMessage="1" showErrorMessage="1" errorTitle="X-Author for Excel" error="Please select either TRUE or FALSE from the dropdown." promptTitle="X-Author for Excel" sqref="G50:G62 G68:G80 G92:G107 Y119:Z169 L37:L43 N37:N43">
      <formula1>"TRUE,FALSE"</formula1>
    </dataValidation>
    <dataValidation type="decimal" allowBlank="1" showInputMessage="1" showErrorMessage="1" errorTitle="X-Author for Excel" error="Please enter a valid numeric value. Valid range for Objective Number is -1E+18 to 1E+18." promptTitle="X-Author for Excel" sqref="A68:A80">
      <formula1>-1000000000000000000</formula1>
      <formula2>1000000000000000000</formula2>
    </dataValidation>
    <dataValidation type="decimal" allowBlank="1" showInputMessage="1" showErrorMessage="1" errorTitle="X-Author for Excel" error="Please enter a valid numeric value. Valid range for Module Number is -1E+18 to 1E+18." promptTitle="X-Author for Excel" sqref="A92:A107">
      <formula1>-1000000000000000000</formula1>
      <formula2>1000000000000000000</formula2>
    </dataValidation>
    <dataValidation type="decimal" allowBlank="1" showInputMessage="1" showErrorMessage="1" errorTitle="X-Author for Excel" error="Please enter a valid numeric value. Valid range for Intervention Number is -1E+18 to 1E+18." promptTitle="X-Author for Excel" sqref="A119:A169">
      <formula1>-1000000000000000000</formula1>
      <formula2>1000000000000000000</formula2>
    </dataValidation>
    <dataValidation type="date" allowBlank="1" showInputMessage="1" showErrorMessage="1" errorTitle="X-Author for Excel" error="Please enter a valid date." promptTitle="X-Author for Excel" sqref="O37:P43">
      <formula1>1</formula1>
      <formula2>767376</formula2>
    </dataValidation>
  </dataValidations>
  <hyperlinks>
    <hyperlink ref="E14" location="_4f36af19_06bf_4c59_990d_586822b3d259" display="Objectives"/>
    <hyperlink ref="T13" location="_0215c642_4079_4a66_b33f_02948e5b161c" display="Goals"/>
    <hyperlink ref="T14" location="_4ede0df7_bdae_485c_a6aa_cd381b32466f" display="Interventions"/>
    <hyperlink ref="E13" location="_8273a11c_a030_45ba_bf8f_2b577e1aa93b" display="Principal Recipients"/>
    <hyperlink ref="A178" location="'Overview - Section A'!A13" display="'Overview - Section A'!A13"/>
    <hyperlink ref="K13" location="_6a3dda26_b269_4afa_8b05_c602a881a167" display="Reporting Periods"/>
    <hyperlink ref="K14" location="_eabb6097_6646_49fe_9d42_cce1d696601b" display="Modules"/>
  </hyperlinks>
  <pageMargins left="0.7" right="0.7" top="0.75" bottom="0.75" header="0.3" footer="0.3"/>
  <pageSetup paperSize="8" fitToHeight="0" orientation="landscape" r:id="rId1"/>
  <rowBreaks count="3" manualBreakCount="3">
    <brk id="31" max="28" man="1"/>
    <brk id="48" max="28" man="1"/>
    <brk id="170" max="28" man="1"/>
  </rowBreak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'Account Role'!$C$2:$C$15</xm:f>
          </x14:formula1>
          <xm:sqref>J25:J26</xm:sqref>
        </x14:dataValidation>
        <x14:dataValidation type="list" allowBlank="1" showInputMessage="1" showErrorMessage="1">
          <x14:formula1>
            <xm:f>OFFSET('Reference Records'!$B$68,1,0,MATCH(" ",'Reference Records'!$B$68:$B$81,-1)-1,1)</xm:f>
          </x14:formula1>
          <xm:sqref>E92:E107</xm:sqref>
        </x14:dataValidation>
      </x14:dataValidations>
    </ext>
  </extLst>
</worksheet>
</file>

<file path=xl/worksheets/sheet10.xml><?xml version="1.0" encoding="utf-8"?>
<worksheet xmlns="http://schemas.openxmlformats.org/spreadsheetml/2006/main" xmlns:r="http://schemas.openxmlformats.org/officeDocument/2006/relationships">
  <sheetPr codeName="Sheet12" enableFormatConditionsCalculation="0"/>
  <dimension ref="D1:Q585"/>
  <sheetViews>
    <sheetView topLeftCell="A16" workbookViewId="0">
      <selection activeCell="I19" sqref="I19"/>
    </sheetView>
  </sheetViews>
  <sheetFormatPr defaultColWidth="8.625" defaultRowHeight="12.75"/>
  <cols>
    <col min="1" max="3" width="8.625" style="11"/>
    <col min="4" max="4" width="20.625" style="11" bestFit="1" customWidth="1"/>
    <col min="5" max="5" width="22.125" style="11" bestFit="1" customWidth="1"/>
    <col min="6" max="6" width="18.625" style="11" bestFit="1" customWidth="1"/>
    <col min="7" max="7" width="8.625" style="11"/>
    <col min="8" max="8" width="8.625" style="11" bestFit="1" customWidth="1"/>
    <col min="9" max="9" width="13" style="11" bestFit="1" customWidth="1"/>
    <col min="10" max="10" width="38.625" style="11" bestFit="1" customWidth="1"/>
    <col min="11" max="11" width="12.625" style="11" bestFit="1" customWidth="1"/>
    <col min="12" max="12" width="12.125" style="11" bestFit="1" customWidth="1"/>
    <col min="13" max="13" width="14" style="11" bestFit="1" customWidth="1"/>
    <col min="14" max="14" width="9.625" style="11" bestFit="1" customWidth="1"/>
    <col min="15" max="15" width="9.125" style="11" bestFit="1" customWidth="1"/>
    <col min="16" max="16384" width="8.625" style="11"/>
  </cols>
  <sheetData>
    <row r="1" spans="4:15">
      <c r="D1" s="8" t="s">
        <v>222</v>
      </c>
    </row>
    <row r="2" spans="4:15">
      <c r="D2" s="521" t="s">
        <v>216</v>
      </c>
      <c r="E2" s="521" t="s">
        <v>218</v>
      </c>
      <c r="F2" s="521" t="s">
        <v>124</v>
      </c>
      <c r="G2" s="521"/>
      <c r="H2" s="521" t="s">
        <v>42</v>
      </c>
      <c r="I2" s="521" t="s">
        <v>31</v>
      </c>
      <c r="J2" s="521" t="s">
        <v>220</v>
      </c>
      <c r="K2" s="521" t="s">
        <v>32</v>
      </c>
      <c r="L2" s="521" t="s">
        <v>33</v>
      </c>
      <c r="M2" s="521" t="s">
        <v>18</v>
      </c>
      <c r="N2" s="521" t="s">
        <v>9</v>
      </c>
      <c r="O2" s="521" t="s">
        <v>62</v>
      </c>
    </row>
    <row r="3" spans="4:15" hidden="1">
      <c r="D3" s="522" t="s">
        <v>215</v>
      </c>
      <c r="E3" s="521" t="s">
        <v>217</v>
      </c>
      <c r="F3" s="522" t="s">
        <v>219</v>
      </c>
      <c r="G3" s="521"/>
      <c r="H3" s="522" t="s">
        <v>104</v>
      </c>
      <c r="I3" s="522" t="s">
        <v>103</v>
      </c>
      <c r="J3" s="521" t="str">
        <f>F3&amp;H3&amp;I3</f>
        <v>[Impact Indicator Name][Category][Disaggregation]</v>
      </c>
      <c r="K3" s="522" t="s">
        <v>50</v>
      </c>
      <c r="L3" s="522" t="s">
        <v>51</v>
      </c>
      <c r="M3" s="522" t="s">
        <v>52</v>
      </c>
      <c r="N3" s="522" t="s">
        <v>92</v>
      </c>
      <c r="O3" s="521" t="s">
        <v>61</v>
      </c>
    </row>
    <row r="4" spans="4:15">
      <c r="D4" s="522" t="s">
        <v>2737</v>
      </c>
      <c r="E4" s="521" t="s">
        <v>2738</v>
      </c>
      <c r="F4" s="522" t="s">
        <v>2422</v>
      </c>
      <c r="G4" s="521"/>
      <c r="H4" s="522"/>
      <c r="I4" s="522"/>
      <c r="J4" s="521" t="str">
        <f t="shared" ref="J4:J67" si="0">F4&amp;H4&amp;I4</f>
        <v>TB I-2: TB incidence rate per 100,000 population</v>
      </c>
      <c r="K4" s="522"/>
      <c r="L4" s="522"/>
      <c r="M4" s="522"/>
      <c r="N4" s="522"/>
      <c r="O4" s="521" t="s">
        <v>1530</v>
      </c>
    </row>
    <row r="5" spans="4:15">
      <c r="D5" s="522" t="s">
        <v>2739</v>
      </c>
      <c r="E5" s="521" t="s">
        <v>2738</v>
      </c>
      <c r="F5" s="522" t="s">
        <v>2422</v>
      </c>
      <c r="G5" s="521"/>
      <c r="H5" s="522"/>
      <c r="I5" s="522"/>
      <c r="J5" s="521" t="str">
        <f t="shared" si="0"/>
        <v>TB I-2: TB incidence rate per 100,000 population</v>
      </c>
      <c r="K5" s="522"/>
      <c r="L5" s="522"/>
      <c r="M5" s="522"/>
      <c r="N5" s="522"/>
      <c r="O5" s="521" t="s">
        <v>1531</v>
      </c>
    </row>
    <row r="6" spans="4:15">
      <c r="D6" s="522" t="s">
        <v>2740</v>
      </c>
      <c r="E6" s="521" t="s">
        <v>2738</v>
      </c>
      <c r="F6" s="522" t="s">
        <v>2422</v>
      </c>
      <c r="G6" s="521"/>
      <c r="H6" s="522"/>
      <c r="I6" s="522"/>
      <c r="J6" s="521" t="str">
        <f t="shared" si="0"/>
        <v>TB I-2: TB incidence rate per 100,000 population</v>
      </c>
      <c r="K6" s="522"/>
      <c r="L6" s="522"/>
      <c r="M6" s="522"/>
      <c r="N6" s="522"/>
      <c r="O6" s="521" t="s">
        <v>1532</v>
      </c>
    </row>
    <row r="7" spans="4:15">
      <c r="D7" s="522" t="s">
        <v>2741</v>
      </c>
      <c r="E7" s="521" t="s">
        <v>2738</v>
      </c>
      <c r="F7" s="522" t="s">
        <v>2422</v>
      </c>
      <c r="G7" s="521"/>
      <c r="H7" s="522"/>
      <c r="I7" s="522"/>
      <c r="J7" s="521" t="str">
        <f t="shared" si="0"/>
        <v>TB I-2: TB incidence rate per 100,000 population</v>
      </c>
      <c r="K7" s="522"/>
      <c r="L7" s="522"/>
      <c r="M7" s="522"/>
      <c r="N7" s="522"/>
      <c r="O7" s="521" t="s">
        <v>1533</v>
      </c>
    </row>
    <row r="8" spans="4:15">
      <c r="D8" s="522" t="s">
        <v>2742</v>
      </c>
      <c r="E8" s="521" t="s">
        <v>2738</v>
      </c>
      <c r="F8" s="522" t="s">
        <v>2422</v>
      </c>
      <c r="G8" s="521"/>
      <c r="H8" s="522"/>
      <c r="I8" s="522"/>
      <c r="J8" s="521" t="str">
        <f t="shared" si="0"/>
        <v>TB I-2: TB incidence rate per 100,000 population</v>
      </c>
      <c r="K8" s="522"/>
      <c r="L8" s="522"/>
      <c r="M8" s="522"/>
      <c r="N8" s="522"/>
      <c r="O8" s="521" t="s">
        <v>1534</v>
      </c>
    </row>
    <row r="9" spans="4:15">
      <c r="D9" s="522" t="s">
        <v>2743</v>
      </c>
      <c r="E9" s="521" t="s">
        <v>2738</v>
      </c>
      <c r="F9" s="522" t="s">
        <v>2422</v>
      </c>
      <c r="G9" s="521"/>
      <c r="H9" s="522"/>
      <c r="I9" s="522"/>
      <c r="J9" s="521" t="str">
        <f t="shared" si="0"/>
        <v>TB I-2: TB incidence rate per 100,000 population</v>
      </c>
      <c r="K9" s="522"/>
      <c r="L9" s="522"/>
      <c r="M9" s="522"/>
      <c r="N9" s="522"/>
      <c r="O9" s="521" t="s">
        <v>1535</v>
      </c>
    </row>
    <row r="10" spans="4:15">
      <c r="D10" s="522" t="s">
        <v>2744</v>
      </c>
      <c r="E10" s="521" t="s">
        <v>2738</v>
      </c>
      <c r="F10" s="522" t="s">
        <v>2422</v>
      </c>
      <c r="G10" s="521"/>
      <c r="H10" s="522"/>
      <c r="I10" s="522"/>
      <c r="J10" s="521" t="str">
        <f t="shared" si="0"/>
        <v>TB I-2: TB incidence rate per 100,000 population</v>
      </c>
      <c r="K10" s="522"/>
      <c r="L10" s="522"/>
      <c r="M10" s="522"/>
      <c r="N10" s="522"/>
      <c r="O10" s="521" t="s">
        <v>1536</v>
      </c>
    </row>
    <row r="11" spans="4:15">
      <c r="D11" s="522" t="s">
        <v>2745</v>
      </c>
      <c r="E11" s="521" t="s">
        <v>2738</v>
      </c>
      <c r="F11" s="522" t="s">
        <v>2422</v>
      </c>
      <c r="G11" s="521"/>
      <c r="H11" s="522"/>
      <c r="I11" s="522"/>
      <c r="J11" s="521" t="str">
        <f t="shared" si="0"/>
        <v>TB I-2: TB incidence rate per 100,000 population</v>
      </c>
      <c r="K11" s="522"/>
      <c r="L11" s="522"/>
      <c r="M11" s="522"/>
      <c r="N11" s="522"/>
      <c r="O11" s="521" t="s">
        <v>1537</v>
      </c>
    </row>
    <row r="12" spans="4:15">
      <c r="D12" s="522" t="s">
        <v>2746</v>
      </c>
      <c r="E12" s="521" t="s">
        <v>2738</v>
      </c>
      <c r="F12" s="522" t="s">
        <v>2422</v>
      </c>
      <c r="G12" s="521"/>
      <c r="H12" s="522"/>
      <c r="I12" s="522"/>
      <c r="J12" s="521" t="str">
        <f t="shared" si="0"/>
        <v>TB I-2: TB incidence rate per 100,000 population</v>
      </c>
      <c r="K12" s="522"/>
      <c r="L12" s="522"/>
      <c r="M12" s="522"/>
      <c r="N12" s="522"/>
      <c r="O12" s="521" t="s">
        <v>1538</v>
      </c>
    </row>
    <row r="13" spans="4:15">
      <c r="D13" s="522" t="s">
        <v>2747</v>
      </c>
      <c r="E13" s="521" t="s">
        <v>2738</v>
      </c>
      <c r="F13" s="522" t="s">
        <v>2422</v>
      </c>
      <c r="G13" s="521"/>
      <c r="H13" s="522"/>
      <c r="I13" s="522"/>
      <c r="J13" s="521" t="str">
        <f t="shared" si="0"/>
        <v>TB I-2: TB incidence rate per 100,000 population</v>
      </c>
      <c r="K13" s="522"/>
      <c r="L13" s="522"/>
      <c r="M13" s="522"/>
      <c r="N13" s="522"/>
      <c r="O13" s="521" t="s">
        <v>1539</v>
      </c>
    </row>
    <row r="14" spans="4:15">
      <c r="D14" s="522" t="s">
        <v>2748</v>
      </c>
      <c r="E14" s="521" t="s">
        <v>2749</v>
      </c>
      <c r="F14" s="522" t="s">
        <v>2423</v>
      </c>
      <c r="G14" s="521"/>
      <c r="H14" s="522"/>
      <c r="I14" s="522"/>
      <c r="J14" s="521" t="str">
        <f t="shared" si="0"/>
        <v>TB I-3(M): TB mortality rate per 100,000 population</v>
      </c>
      <c r="K14" s="522"/>
      <c r="L14" s="522"/>
      <c r="M14" s="522"/>
      <c r="N14" s="522"/>
      <c r="O14" s="521" t="s">
        <v>1540</v>
      </c>
    </row>
    <row r="15" spans="4:15">
      <c r="D15" s="522" t="s">
        <v>2750</v>
      </c>
      <c r="E15" s="521" t="s">
        <v>2749</v>
      </c>
      <c r="F15" s="522" t="s">
        <v>2423</v>
      </c>
      <c r="G15" s="521"/>
      <c r="H15" s="522"/>
      <c r="I15" s="522"/>
      <c r="J15" s="521" t="str">
        <f t="shared" si="0"/>
        <v>TB I-3(M): TB mortality rate per 100,000 population</v>
      </c>
      <c r="K15" s="522"/>
      <c r="L15" s="522"/>
      <c r="M15" s="522"/>
      <c r="N15" s="522"/>
      <c r="O15" s="521" t="s">
        <v>1541</v>
      </c>
    </row>
    <row r="16" spans="4:15">
      <c r="D16" s="522" t="s">
        <v>2751</v>
      </c>
      <c r="E16" s="521" t="s">
        <v>2749</v>
      </c>
      <c r="F16" s="522" t="s">
        <v>2423</v>
      </c>
      <c r="G16" s="521"/>
      <c r="H16" s="522"/>
      <c r="I16" s="522"/>
      <c r="J16" s="521" t="str">
        <f t="shared" si="0"/>
        <v>TB I-3(M): TB mortality rate per 100,000 population</v>
      </c>
      <c r="K16" s="522"/>
      <c r="L16" s="522"/>
      <c r="M16" s="522"/>
      <c r="N16" s="522"/>
      <c r="O16" s="521" t="s">
        <v>1542</v>
      </c>
    </row>
    <row r="17" spans="4:15">
      <c r="D17" s="522" t="s">
        <v>2752</v>
      </c>
      <c r="E17" s="521" t="s">
        <v>2749</v>
      </c>
      <c r="F17" s="522" t="s">
        <v>2423</v>
      </c>
      <c r="G17" s="521"/>
      <c r="H17" s="522"/>
      <c r="I17" s="522"/>
      <c r="J17" s="521" t="str">
        <f t="shared" si="0"/>
        <v>TB I-3(M): TB mortality rate per 100,000 population</v>
      </c>
      <c r="K17" s="522"/>
      <c r="L17" s="522"/>
      <c r="M17" s="522"/>
      <c r="N17" s="522"/>
      <c r="O17" s="521" t="s">
        <v>1543</v>
      </c>
    </row>
    <row r="18" spans="4:15">
      <c r="D18" s="522" t="s">
        <v>2753</v>
      </c>
      <c r="E18" s="521" t="s">
        <v>2749</v>
      </c>
      <c r="F18" s="522" t="s">
        <v>2423</v>
      </c>
      <c r="G18" s="521"/>
      <c r="H18" s="522"/>
      <c r="I18" s="522"/>
      <c r="J18" s="521" t="str">
        <f t="shared" si="0"/>
        <v>TB I-3(M): TB mortality rate per 100,000 population</v>
      </c>
      <c r="K18" s="522"/>
      <c r="L18" s="522"/>
      <c r="M18" s="522"/>
      <c r="N18" s="522"/>
      <c r="O18" s="521" t="s">
        <v>1544</v>
      </c>
    </row>
    <row r="19" spans="4:15">
      <c r="D19" s="522" t="s">
        <v>2754</v>
      </c>
      <c r="E19" s="521" t="s">
        <v>2749</v>
      </c>
      <c r="F19" s="522" t="s">
        <v>2423</v>
      </c>
      <c r="G19" s="521"/>
      <c r="H19" s="522"/>
      <c r="I19" s="522"/>
      <c r="J19" s="521" t="str">
        <f t="shared" si="0"/>
        <v>TB I-3(M): TB mortality rate per 100,000 population</v>
      </c>
      <c r="K19" s="522"/>
      <c r="L19" s="522"/>
      <c r="M19" s="522"/>
      <c r="N19" s="522"/>
      <c r="O19" s="521" t="s">
        <v>1545</v>
      </c>
    </row>
    <row r="20" spans="4:15">
      <c r="D20" s="522" t="s">
        <v>2755</v>
      </c>
      <c r="E20" s="521" t="s">
        <v>2749</v>
      </c>
      <c r="F20" s="522" t="s">
        <v>2423</v>
      </c>
      <c r="G20" s="521"/>
      <c r="H20" s="522"/>
      <c r="I20" s="522"/>
      <c r="J20" s="521" t="str">
        <f t="shared" si="0"/>
        <v>TB I-3(M): TB mortality rate per 100,000 population</v>
      </c>
      <c r="K20" s="522"/>
      <c r="L20" s="522"/>
      <c r="M20" s="522"/>
      <c r="N20" s="522"/>
      <c r="O20" s="521" t="s">
        <v>1546</v>
      </c>
    </row>
    <row r="21" spans="4:15">
      <c r="D21" s="522" t="s">
        <v>2756</v>
      </c>
      <c r="E21" s="521" t="s">
        <v>2749</v>
      </c>
      <c r="F21" s="522" t="s">
        <v>2423</v>
      </c>
      <c r="G21" s="521"/>
      <c r="H21" s="522"/>
      <c r="I21" s="522"/>
      <c r="J21" s="521" t="str">
        <f t="shared" si="0"/>
        <v>TB I-3(M): TB mortality rate per 100,000 population</v>
      </c>
      <c r="K21" s="522"/>
      <c r="L21" s="522"/>
      <c r="M21" s="522"/>
      <c r="N21" s="522"/>
      <c r="O21" s="521" t="s">
        <v>1547</v>
      </c>
    </row>
    <row r="22" spans="4:15">
      <c r="D22" s="522" t="s">
        <v>2757</v>
      </c>
      <c r="E22" s="521" t="s">
        <v>2749</v>
      </c>
      <c r="F22" s="522" t="s">
        <v>2423</v>
      </c>
      <c r="G22" s="521"/>
      <c r="H22" s="522"/>
      <c r="I22" s="522"/>
      <c r="J22" s="521" t="str">
        <f t="shared" si="0"/>
        <v>TB I-3(M): TB mortality rate per 100,000 population</v>
      </c>
      <c r="K22" s="522"/>
      <c r="L22" s="522"/>
      <c r="M22" s="522"/>
      <c r="N22" s="522"/>
      <c r="O22" s="521" t="s">
        <v>1548</v>
      </c>
    </row>
    <row r="23" spans="4:15">
      <c r="D23" s="522" t="s">
        <v>2758</v>
      </c>
      <c r="E23" s="521" t="s">
        <v>2749</v>
      </c>
      <c r="F23" s="522" t="s">
        <v>2423</v>
      </c>
      <c r="G23" s="521"/>
      <c r="H23" s="522"/>
      <c r="I23" s="522"/>
      <c r="J23" s="521" t="str">
        <f t="shared" si="0"/>
        <v>TB I-3(M): TB mortality rate per 100,000 population</v>
      </c>
      <c r="K23" s="522"/>
      <c r="L23" s="522"/>
      <c r="M23" s="522"/>
      <c r="N23" s="522"/>
      <c r="O23" s="521" t="s">
        <v>1549</v>
      </c>
    </row>
    <row r="24" spans="4:15">
      <c r="D24" s="522" t="s">
        <v>2759</v>
      </c>
      <c r="E24" s="521" t="s">
        <v>2760</v>
      </c>
      <c r="F24" s="522" t="s">
        <v>2424</v>
      </c>
      <c r="G24" s="521"/>
      <c r="H24" s="522"/>
      <c r="I24" s="522"/>
      <c r="J24" s="521" t="str">
        <f t="shared" si="0"/>
        <v>TB/HIV I-1: TB/HIV mortality rate per 100,000 population</v>
      </c>
      <c r="K24" s="522"/>
      <c r="L24" s="522"/>
      <c r="M24" s="522"/>
      <c r="N24" s="522"/>
      <c r="O24" s="521" t="s">
        <v>1550</v>
      </c>
    </row>
    <row r="25" spans="4:15">
      <c r="D25" s="522" t="s">
        <v>2761</v>
      </c>
      <c r="E25" s="521" t="s">
        <v>2760</v>
      </c>
      <c r="F25" s="522" t="s">
        <v>2424</v>
      </c>
      <c r="G25" s="521"/>
      <c r="H25" s="522"/>
      <c r="I25" s="522"/>
      <c r="J25" s="521" t="str">
        <f t="shared" si="0"/>
        <v>TB/HIV I-1: TB/HIV mortality rate per 100,000 population</v>
      </c>
      <c r="K25" s="522"/>
      <c r="L25" s="522"/>
      <c r="M25" s="522"/>
      <c r="N25" s="522"/>
      <c r="O25" s="521" t="s">
        <v>1551</v>
      </c>
    </row>
    <row r="26" spans="4:15">
      <c r="D26" s="522" t="s">
        <v>2762</v>
      </c>
      <c r="E26" s="521" t="s">
        <v>2760</v>
      </c>
      <c r="F26" s="522" t="s">
        <v>2424</v>
      </c>
      <c r="G26" s="521"/>
      <c r="H26" s="522"/>
      <c r="I26" s="522"/>
      <c r="J26" s="521" t="str">
        <f t="shared" si="0"/>
        <v>TB/HIV I-1: TB/HIV mortality rate per 100,000 population</v>
      </c>
      <c r="K26" s="522"/>
      <c r="L26" s="522"/>
      <c r="M26" s="522"/>
      <c r="N26" s="522"/>
      <c r="O26" s="521" t="s">
        <v>1552</v>
      </c>
    </row>
    <row r="27" spans="4:15">
      <c r="D27" s="522" t="s">
        <v>2763</v>
      </c>
      <c r="E27" s="521" t="s">
        <v>2760</v>
      </c>
      <c r="F27" s="522" t="s">
        <v>2424</v>
      </c>
      <c r="G27" s="521"/>
      <c r="H27" s="522"/>
      <c r="I27" s="522"/>
      <c r="J27" s="521" t="str">
        <f t="shared" si="0"/>
        <v>TB/HIV I-1: TB/HIV mortality rate per 100,000 population</v>
      </c>
      <c r="K27" s="522"/>
      <c r="L27" s="522"/>
      <c r="M27" s="522"/>
      <c r="N27" s="522"/>
      <c r="O27" s="521" t="s">
        <v>1553</v>
      </c>
    </row>
    <row r="28" spans="4:15">
      <c r="D28" s="522" t="s">
        <v>2764</v>
      </c>
      <c r="E28" s="521" t="s">
        <v>2760</v>
      </c>
      <c r="F28" s="522" t="s">
        <v>2424</v>
      </c>
      <c r="G28" s="521"/>
      <c r="H28" s="522"/>
      <c r="I28" s="522"/>
      <c r="J28" s="521" t="str">
        <f t="shared" si="0"/>
        <v>TB/HIV I-1: TB/HIV mortality rate per 100,000 population</v>
      </c>
      <c r="K28" s="522"/>
      <c r="L28" s="522"/>
      <c r="M28" s="522"/>
      <c r="N28" s="522"/>
      <c r="O28" s="521" t="s">
        <v>1554</v>
      </c>
    </row>
    <row r="29" spans="4:15">
      <c r="D29" s="522" t="s">
        <v>2765</v>
      </c>
      <c r="E29" s="521" t="s">
        <v>2760</v>
      </c>
      <c r="F29" s="522" t="s">
        <v>2424</v>
      </c>
      <c r="G29" s="521"/>
      <c r="H29" s="522"/>
      <c r="I29" s="522"/>
      <c r="J29" s="521" t="str">
        <f t="shared" si="0"/>
        <v>TB/HIV I-1: TB/HIV mortality rate per 100,000 population</v>
      </c>
      <c r="K29" s="522"/>
      <c r="L29" s="522"/>
      <c r="M29" s="522"/>
      <c r="N29" s="522"/>
      <c r="O29" s="521" t="s">
        <v>1555</v>
      </c>
    </row>
    <row r="30" spans="4:15">
      <c r="D30" s="522" t="s">
        <v>2766</v>
      </c>
      <c r="E30" s="521" t="s">
        <v>2760</v>
      </c>
      <c r="F30" s="522" t="s">
        <v>2424</v>
      </c>
      <c r="G30" s="521"/>
      <c r="H30" s="522"/>
      <c r="I30" s="522"/>
      <c r="J30" s="521" t="str">
        <f t="shared" si="0"/>
        <v>TB/HIV I-1: TB/HIV mortality rate per 100,000 population</v>
      </c>
      <c r="K30" s="522"/>
      <c r="L30" s="522"/>
      <c r="M30" s="522"/>
      <c r="N30" s="522"/>
      <c r="O30" s="521" t="s">
        <v>1556</v>
      </c>
    </row>
    <row r="31" spans="4:15">
      <c r="D31" s="522" t="s">
        <v>2767</v>
      </c>
      <c r="E31" s="521" t="s">
        <v>2760</v>
      </c>
      <c r="F31" s="522" t="s">
        <v>2424</v>
      </c>
      <c r="G31" s="521"/>
      <c r="H31" s="522"/>
      <c r="I31" s="522"/>
      <c r="J31" s="521" t="str">
        <f t="shared" si="0"/>
        <v>TB/HIV I-1: TB/HIV mortality rate per 100,000 population</v>
      </c>
      <c r="K31" s="522"/>
      <c r="L31" s="522"/>
      <c r="M31" s="522"/>
      <c r="N31" s="522"/>
      <c r="O31" s="521" t="s">
        <v>1557</v>
      </c>
    </row>
    <row r="32" spans="4:15">
      <c r="D32" s="522" t="s">
        <v>2768</v>
      </c>
      <c r="E32" s="521" t="s">
        <v>2760</v>
      </c>
      <c r="F32" s="522" t="s">
        <v>2424</v>
      </c>
      <c r="G32" s="521"/>
      <c r="H32" s="522"/>
      <c r="I32" s="522"/>
      <c r="J32" s="521" t="str">
        <f t="shared" si="0"/>
        <v>TB/HIV I-1: TB/HIV mortality rate per 100,000 population</v>
      </c>
      <c r="K32" s="522"/>
      <c r="L32" s="522"/>
      <c r="M32" s="522"/>
      <c r="N32" s="522"/>
      <c r="O32" s="521" t="s">
        <v>1558</v>
      </c>
    </row>
    <row r="33" spans="4:15">
      <c r="D33" s="522" t="s">
        <v>2769</v>
      </c>
      <c r="E33" s="521" t="s">
        <v>2760</v>
      </c>
      <c r="F33" s="522" t="s">
        <v>2424</v>
      </c>
      <c r="G33" s="521"/>
      <c r="H33" s="522"/>
      <c r="I33" s="522"/>
      <c r="J33" s="521" t="str">
        <f t="shared" si="0"/>
        <v>TB/HIV I-1: TB/HIV mortality rate per 100,000 population</v>
      </c>
      <c r="K33" s="522"/>
      <c r="L33" s="522"/>
      <c r="M33" s="522"/>
      <c r="N33" s="522"/>
      <c r="O33" s="521" t="s">
        <v>1559</v>
      </c>
    </row>
    <row r="34" spans="4:15">
      <c r="D34" s="522" t="s">
        <v>2770</v>
      </c>
      <c r="E34" s="521" t="s">
        <v>2771</v>
      </c>
      <c r="F34" s="522" t="s">
        <v>2418</v>
      </c>
      <c r="G34" s="521"/>
      <c r="H34" s="522"/>
      <c r="I34" s="522"/>
      <c r="J34" s="521" t="str">
        <f t="shared" si="0"/>
        <v>TB I-4(M): RR-TB and/or MDR-TB prevalence among new TB patients: Proportion of new TB cases with RR-TB and/or MDR-TB</v>
      </c>
      <c r="K34" s="522"/>
      <c r="L34" s="522"/>
      <c r="M34" s="522"/>
      <c r="N34" s="522"/>
      <c r="O34" s="521" t="s">
        <v>1560</v>
      </c>
    </row>
    <row r="35" spans="4:15">
      <c r="D35" s="522" t="s">
        <v>2772</v>
      </c>
      <c r="E35" s="521" t="s">
        <v>2771</v>
      </c>
      <c r="F35" s="522" t="s">
        <v>2418</v>
      </c>
      <c r="G35" s="521"/>
      <c r="H35" s="522"/>
      <c r="I35" s="522"/>
      <c r="J35" s="521" t="str">
        <f t="shared" si="0"/>
        <v>TB I-4(M): RR-TB and/or MDR-TB prevalence among new TB patients: Proportion of new TB cases with RR-TB and/or MDR-TB</v>
      </c>
      <c r="K35" s="522"/>
      <c r="L35" s="522"/>
      <c r="M35" s="522"/>
      <c r="N35" s="522"/>
      <c r="O35" s="521" t="s">
        <v>1561</v>
      </c>
    </row>
    <row r="36" spans="4:15">
      <c r="D36" s="522" t="s">
        <v>2773</v>
      </c>
      <c r="E36" s="521" t="s">
        <v>2771</v>
      </c>
      <c r="F36" s="522" t="s">
        <v>2418</v>
      </c>
      <c r="G36" s="521"/>
      <c r="H36" s="522"/>
      <c r="I36" s="522"/>
      <c r="J36" s="521" t="str">
        <f t="shared" si="0"/>
        <v>TB I-4(M): RR-TB and/or MDR-TB prevalence among new TB patients: Proportion of new TB cases with RR-TB and/or MDR-TB</v>
      </c>
      <c r="K36" s="522"/>
      <c r="L36" s="522"/>
      <c r="M36" s="522"/>
      <c r="N36" s="522"/>
      <c r="O36" s="521" t="s">
        <v>1562</v>
      </c>
    </row>
    <row r="37" spans="4:15">
      <c r="D37" s="522" t="s">
        <v>2774</v>
      </c>
      <c r="E37" s="521" t="s">
        <v>2771</v>
      </c>
      <c r="F37" s="522" t="s">
        <v>2418</v>
      </c>
      <c r="G37" s="521"/>
      <c r="H37" s="522"/>
      <c r="I37" s="522"/>
      <c r="J37" s="521" t="str">
        <f t="shared" si="0"/>
        <v>TB I-4(M): RR-TB and/or MDR-TB prevalence among new TB patients: Proportion of new TB cases with RR-TB and/or MDR-TB</v>
      </c>
      <c r="K37" s="522"/>
      <c r="L37" s="522"/>
      <c r="M37" s="522"/>
      <c r="N37" s="522"/>
      <c r="O37" s="521" t="s">
        <v>1563</v>
      </c>
    </row>
    <row r="38" spans="4:15">
      <c r="D38" s="522" t="s">
        <v>2775</v>
      </c>
      <c r="E38" s="521" t="s">
        <v>2771</v>
      </c>
      <c r="F38" s="522" t="s">
        <v>2418</v>
      </c>
      <c r="G38" s="521"/>
      <c r="H38" s="522"/>
      <c r="I38" s="522"/>
      <c r="J38" s="521" t="str">
        <f t="shared" si="0"/>
        <v>TB I-4(M): RR-TB and/or MDR-TB prevalence among new TB patients: Proportion of new TB cases with RR-TB and/or MDR-TB</v>
      </c>
      <c r="K38" s="522"/>
      <c r="L38" s="522"/>
      <c r="M38" s="522"/>
      <c r="N38" s="522"/>
      <c r="O38" s="521" t="s">
        <v>1564</v>
      </c>
    </row>
    <row r="39" spans="4:15">
      <c r="D39" s="522" t="s">
        <v>2776</v>
      </c>
      <c r="E39" s="521" t="s">
        <v>2771</v>
      </c>
      <c r="F39" s="522" t="s">
        <v>2418</v>
      </c>
      <c r="G39" s="521"/>
      <c r="H39" s="522"/>
      <c r="I39" s="522"/>
      <c r="J39" s="521" t="str">
        <f t="shared" si="0"/>
        <v>TB I-4(M): RR-TB and/or MDR-TB prevalence among new TB patients: Proportion of new TB cases with RR-TB and/or MDR-TB</v>
      </c>
      <c r="K39" s="522"/>
      <c r="L39" s="522"/>
      <c r="M39" s="522"/>
      <c r="N39" s="522"/>
      <c r="O39" s="521" t="s">
        <v>1565</v>
      </c>
    </row>
    <row r="40" spans="4:15">
      <c r="D40" s="522" t="s">
        <v>2777</v>
      </c>
      <c r="E40" s="521" t="s">
        <v>2771</v>
      </c>
      <c r="F40" s="522" t="s">
        <v>2418</v>
      </c>
      <c r="G40" s="521"/>
      <c r="H40" s="522"/>
      <c r="I40" s="522"/>
      <c r="J40" s="521" t="str">
        <f t="shared" si="0"/>
        <v>TB I-4(M): RR-TB and/or MDR-TB prevalence among new TB patients: Proportion of new TB cases with RR-TB and/or MDR-TB</v>
      </c>
      <c r="K40" s="522"/>
      <c r="L40" s="522"/>
      <c r="M40" s="522"/>
      <c r="N40" s="522"/>
      <c r="O40" s="521" t="s">
        <v>1566</v>
      </c>
    </row>
    <row r="41" spans="4:15">
      <c r="D41" s="522" t="s">
        <v>2778</v>
      </c>
      <c r="E41" s="521" t="s">
        <v>2771</v>
      </c>
      <c r="F41" s="522" t="s">
        <v>2418</v>
      </c>
      <c r="G41" s="521"/>
      <c r="H41" s="522"/>
      <c r="I41" s="522"/>
      <c r="J41" s="521" t="str">
        <f t="shared" si="0"/>
        <v>TB I-4(M): RR-TB and/or MDR-TB prevalence among new TB patients: Proportion of new TB cases with RR-TB and/or MDR-TB</v>
      </c>
      <c r="K41" s="522"/>
      <c r="L41" s="522"/>
      <c r="M41" s="522"/>
      <c r="N41" s="522"/>
      <c r="O41" s="521" t="s">
        <v>1567</v>
      </c>
    </row>
    <row r="42" spans="4:15">
      <c r="D42" s="522" t="s">
        <v>2779</v>
      </c>
      <c r="E42" s="521" t="s">
        <v>2771</v>
      </c>
      <c r="F42" s="522" t="s">
        <v>2418</v>
      </c>
      <c r="G42" s="521"/>
      <c r="H42" s="522"/>
      <c r="I42" s="522"/>
      <c r="J42" s="521" t="str">
        <f t="shared" si="0"/>
        <v>TB I-4(M): RR-TB and/or MDR-TB prevalence among new TB patients: Proportion of new TB cases with RR-TB and/or MDR-TB</v>
      </c>
      <c r="K42" s="522"/>
      <c r="L42" s="522"/>
      <c r="M42" s="522"/>
      <c r="N42" s="522"/>
      <c r="O42" s="521" t="s">
        <v>1568</v>
      </c>
    </row>
    <row r="43" spans="4:15">
      <c r="D43" s="522" t="s">
        <v>2780</v>
      </c>
      <c r="E43" s="521" t="s">
        <v>2771</v>
      </c>
      <c r="F43" s="522" t="s">
        <v>2418</v>
      </c>
      <c r="G43" s="521"/>
      <c r="H43" s="522"/>
      <c r="I43" s="522"/>
      <c r="J43" s="521" t="str">
        <f t="shared" si="0"/>
        <v>TB I-4(M): RR-TB and/or MDR-TB prevalence among new TB patients: Proportion of new TB cases with RR-TB and/or MDR-TB</v>
      </c>
      <c r="K43" s="522"/>
      <c r="L43" s="522"/>
      <c r="M43" s="522"/>
      <c r="N43" s="522"/>
      <c r="O43" s="521" t="s">
        <v>1569</v>
      </c>
    </row>
    <row r="44" spans="4:15">
      <c r="D44" s="522" t="s">
        <v>2781</v>
      </c>
      <c r="E44" s="521" t="s">
        <v>2782</v>
      </c>
      <c r="F44" s="522"/>
      <c r="G44" s="521"/>
      <c r="H44" s="522"/>
      <c r="I44" s="522"/>
      <c r="J44" s="521" t="str">
        <f t="shared" si="0"/>
        <v/>
      </c>
      <c r="K44" s="522"/>
      <c r="L44" s="522"/>
      <c r="M44" s="522"/>
      <c r="N44" s="522"/>
      <c r="O44" s="521" t="s">
        <v>1570</v>
      </c>
    </row>
    <row r="45" spans="4:15">
      <c r="D45" s="522" t="s">
        <v>2783</v>
      </c>
      <c r="E45" s="521" t="s">
        <v>2782</v>
      </c>
      <c r="F45" s="522"/>
      <c r="G45" s="521"/>
      <c r="H45" s="522"/>
      <c r="I45" s="522"/>
      <c r="J45" s="521" t="str">
        <f t="shared" si="0"/>
        <v/>
      </c>
      <c r="K45" s="522"/>
      <c r="L45" s="522"/>
      <c r="M45" s="522"/>
      <c r="N45" s="522"/>
      <c r="O45" s="521" t="s">
        <v>1571</v>
      </c>
    </row>
    <row r="46" spans="4:15">
      <c r="D46" s="522" t="s">
        <v>2784</v>
      </c>
      <c r="E46" s="521" t="s">
        <v>2782</v>
      </c>
      <c r="F46" s="522"/>
      <c r="G46" s="521"/>
      <c r="H46" s="522"/>
      <c r="I46" s="522"/>
      <c r="J46" s="521" t="str">
        <f t="shared" si="0"/>
        <v/>
      </c>
      <c r="K46" s="522"/>
      <c r="L46" s="522"/>
      <c r="M46" s="522"/>
      <c r="N46" s="522"/>
      <c r="O46" s="521" t="s">
        <v>1572</v>
      </c>
    </row>
    <row r="47" spans="4:15">
      <c r="D47" s="522" t="s">
        <v>2785</v>
      </c>
      <c r="E47" s="521" t="s">
        <v>2782</v>
      </c>
      <c r="F47" s="522"/>
      <c r="G47" s="521"/>
      <c r="H47" s="522"/>
      <c r="I47" s="522"/>
      <c r="J47" s="521" t="str">
        <f t="shared" si="0"/>
        <v/>
      </c>
      <c r="K47" s="522"/>
      <c r="L47" s="522"/>
      <c r="M47" s="522"/>
      <c r="N47" s="522"/>
      <c r="O47" s="521" t="s">
        <v>1573</v>
      </c>
    </row>
    <row r="48" spans="4:15">
      <c r="D48" s="522" t="s">
        <v>2786</v>
      </c>
      <c r="E48" s="521" t="s">
        <v>2782</v>
      </c>
      <c r="F48" s="522"/>
      <c r="G48" s="521"/>
      <c r="H48" s="522"/>
      <c r="I48" s="522"/>
      <c r="J48" s="521" t="str">
        <f t="shared" si="0"/>
        <v/>
      </c>
      <c r="K48" s="522"/>
      <c r="L48" s="522"/>
      <c r="M48" s="522"/>
      <c r="N48" s="522"/>
      <c r="O48" s="521" t="s">
        <v>1574</v>
      </c>
    </row>
    <row r="49" spans="4:15">
      <c r="D49" s="522" t="s">
        <v>2787</v>
      </c>
      <c r="E49" s="521" t="s">
        <v>2782</v>
      </c>
      <c r="F49" s="522"/>
      <c r="G49" s="521"/>
      <c r="H49" s="522"/>
      <c r="I49" s="522"/>
      <c r="J49" s="521" t="str">
        <f t="shared" si="0"/>
        <v/>
      </c>
      <c r="K49" s="522"/>
      <c r="L49" s="522"/>
      <c r="M49" s="522"/>
      <c r="N49" s="522"/>
      <c r="O49" s="521" t="s">
        <v>1575</v>
      </c>
    </row>
    <row r="50" spans="4:15">
      <c r="D50" s="522" t="s">
        <v>2788</v>
      </c>
      <c r="E50" s="521" t="s">
        <v>2782</v>
      </c>
      <c r="F50" s="522"/>
      <c r="G50" s="521"/>
      <c r="H50" s="522"/>
      <c r="I50" s="522"/>
      <c r="J50" s="521" t="str">
        <f t="shared" si="0"/>
        <v/>
      </c>
      <c r="K50" s="522"/>
      <c r="L50" s="522"/>
      <c r="M50" s="522"/>
      <c r="N50" s="522"/>
      <c r="O50" s="521" t="s">
        <v>1576</v>
      </c>
    </row>
    <row r="51" spans="4:15">
      <c r="D51" s="522" t="s">
        <v>2789</v>
      </c>
      <c r="E51" s="521" t="s">
        <v>2782</v>
      </c>
      <c r="F51" s="522"/>
      <c r="G51" s="521"/>
      <c r="H51" s="522"/>
      <c r="I51" s="522"/>
      <c r="J51" s="521" t="str">
        <f t="shared" si="0"/>
        <v/>
      </c>
      <c r="K51" s="522"/>
      <c r="L51" s="522"/>
      <c r="M51" s="522"/>
      <c r="N51" s="522"/>
      <c r="O51" s="521" t="s">
        <v>1577</v>
      </c>
    </row>
    <row r="52" spans="4:15">
      <c r="D52" s="522" t="s">
        <v>2790</v>
      </c>
      <c r="E52" s="521" t="s">
        <v>2782</v>
      </c>
      <c r="F52" s="522"/>
      <c r="G52" s="521"/>
      <c r="H52" s="522"/>
      <c r="I52" s="522"/>
      <c r="J52" s="521" t="str">
        <f t="shared" si="0"/>
        <v/>
      </c>
      <c r="K52" s="522"/>
      <c r="L52" s="522"/>
      <c r="M52" s="522"/>
      <c r="N52" s="522"/>
      <c r="O52" s="521" t="s">
        <v>1578</v>
      </c>
    </row>
    <row r="53" spans="4:15">
      <c r="D53" s="522" t="s">
        <v>2791</v>
      </c>
      <c r="E53" s="521" t="s">
        <v>2782</v>
      </c>
      <c r="F53" s="522"/>
      <c r="G53" s="521"/>
      <c r="H53" s="522"/>
      <c r="I53" s="522"/>
      <c r="J53" s="521" t="str">
        <f t="shared" si="0"/>
        <v/>
      </c>
      <c r="K53" s="522"/>
      <c r="L53" s="522"/>
      <c r="M53" s="522"/>
      <c r="N53" s="522"/>
      <c r="O53" s="521" t="s">
        <v>1579</v>
      </c>
    </row>
    <row r="54" spans="4:15">
      <c r="D54" s="522" t="s">
        <v>2792</v>
      </c>
      <c r="E54" s="521" t="s">
        <v>2793</v>
      </c>
      <c r="F54" s="522"/>
      <c r="G54" s="521"/>
      <c r="H54" s="522"/>
      <c r="I54" s="522"/>
      <c r="J54" s="521" t="str">
        <f t="shared" si="0"/>
        <v/>
      </c>
      <c r="K54" s="522"/>
      <c r="L54" s="522"/>
      <c r="M54" s="522"/>
      <c r="N54" s="522"/>
      <c r="O54" s="521" t="s">
        <v>1580</v>
      </c>
    </row>
    <row r="55" spans="4:15">
      <c r="D55" s="522" t="s">
        <v>2794</v>
      </c>
      <c r="E55" s="521" t="s">
        <v>2793</v>
      </c>
      <c r="F55" s="522"/>
      <c r="G55" s="521"/>
      <c r="H55" s="522"/>
      <c r="I55" s="522"/>
      <c r="J55" s="521" t="str">
        <f t="shared" si="0"/>
        <v/>
      </c>
      <c r="K55" s="522"/>
      <c r="L55" s="522"/>
      <c r="M55" s="522"/>
      <c r="N55" s="522"/>
      <c r="O55" s="521" t="s">
        <v>1581</v>
      </c>
    </row>
    <row r="56" spans="4:15">
      <c r="D56" s="522" t="s">
        <v>2795</v>
      </c>
      <c r="E56" s="521" t="s">
        <v>2793</v>
      </c>
      <c r="F56" s="522"/>
      <c r="G56" s="521"/>
      <c r="H56" s="522"/>
      <c r="I56" s="522"/>
      <c r="J56" s="521" t="str">
        <f t="shared" si="0"/>
        <v/>
      </c>
      <c r="K56" s="522"/>
      <c r="L56" s="522"/>
      <c r="M56" s="522"/>
      <c r="N56" s="522"/>
      <c r="O56" s="521" t="s">
        <v>1582</v>
      </c>
    </row>
    <row r="57" spans="4:15">
      <c r="D57" s="522" t="s">
        <v>2796</v>
      </c>
      <c r="E57" s="521" t="s">
        <v>2793</v>
      </c>
      <c r="F57" s="522"/>
      <c r="G57" s="521"/>
      <c r="H57" s="522"/>
      <c r="I57" s="522"/>
      <c r="J57" s="521" t="str">
        <f t="shared" si="0"/>
        <v/>
      </c>
      <c r="K57" s="522"/>
      <c r="L57" s="522"/>
      <c r="M57" s="522"/>
      <c r="N57" s="522"/>
      <c r="O57" s="521" t="s">
        <v>1583</v>
      </c>
    </row>
    <row r="58" spans="4:15">
      <c r="D58" s="522" t="s">
        <v>2797</v>
      </c>
      <c r="E58" s="521" t="s">
        <v>2793</v>
      </c>
      <c r="F58" s="522"/>
      <c r="G58" s="521"/>
      <c r="H58" s="522"/>
      <c r="I58" s="522"/>
      <c r="J58" s="521" t="str">
        <f t="shared" si="0"/>
        <v/>
      </c>
      <c r="K58" s="522"/>
      <c r="L58" s="522"/>
      <c r="M58" s="522"/>
      <c r="N58" s="522"/>
      <c r="O58" s="521" t="s">
        <v>1584</v>
      </c>
    </row>
    <row r="59" spans="4:15">
      <c r="D59" s="522" t="s">
        <v>2798</v>
      </c>
      <c r="E59" s="521" t="s">
        <v>2793</v>
      </c>
      <c r="F59" s="522"/>
      <c r="G59" s="521"/>
      <c r="H59" s="522"/>
      <c r="I59" s="522"/>
      <c r="J59" s="521" t="str">
        <f t="shared" si="0"/>
        <v/>
      </c>
      <c r="K59" s="522"/>
      <c r="L59" s="522"/>
      <c r="M59" s="522"/>
      <c r="N59" s="522"/>
      <c r="O59" s="521" t="s">
        <v>1585</v>
      </c>
    </row>
    <row r="60" spans="4:15">
      <c r="D60" s="522" t="s">
        <v>2799</v>
      </c>
      <c r="E60" s="521" t="s">
        <v>2793</v>
      </c>
      <c r="F60" s="522"/>
      <c r="G60" s="521"/>
      <c r="H60" s="522"/>
      <c r="I60" s="522"/>
      <c r="J60" s="521" t="str">
        <f t="shared" si="0"/>
        <v/>
      </c>
      <c r="K60" s="522"/>
      <c r="L60" s="522"/>
      <c r="M60" s="522"/>
      <c r="N60" s="522"/>
      <c r="O60" s="521" t="s">
        <v>1586</v>
      </c>
    </row>
    <row r="61" spans="4:15">
      <c r="D61" s="522" t="s">
        <v>2800</v>
      </c>
      <c r="E61" s="521" t="s">
        <v>2793</v>
      </c>
      <c r="F61" s="522"/>
      <c r="G61" s="521"/>
      <c r="H61" s="522"/>
      <c r="I61" s="522"/>
      <c r="J61" s="521" t="str">
        <f t="shared" si="0"/>
        <v/>
      </c>
      <c r="K61" s="522"/>
      <c r="L61" s="522"/>
      <c r="M61" s="522"/>
      <c r="N61" s="522"/>
      <c r="O61" s="521" t="s">
        <v>1587</v>
      </c>
    </row>
    <row r="62" spans="4:15">
      <c r="D62" s="522" t="s">
        <v>2801</v>
      </c>
      <c r="E62" s="521" t="s">
        <v>2793</v>
      </c>
      <c r="F62" s="522"/>
      <c r="G62" s="521"/>
      <c r="H62" s="522"/>
      <c r="I62" s="522"/>
      <c r="J62" s="521" t="str">
        <f t="shared" si="0"/>
        <v/>
      </c>
      <c r="K62" s="522"/>
      <c r="L62" s="522"/>
      <c r="M62" s="522"/>
      <c r="N62" s="522"/>
      <c r="O62" s="521" t="s">
        <v>1588</v>
      </c>
    </row>
    <row r="63" spans="4:15">
      <c r="D63" s="522" t="s">
        <v>2802</v>
      </c>
      <c r="E63" s="521" t="s">
        <v>2793</v>
      </c>
      <c r="F63" s="522"/>
      <c r="G63" s="521"/>
      <c r="H63" s="522"/>
      <c r="I63" s="522"/>
      <c r="J63" s="521" t="str">
        <f t="shared" si="0"/>
        <v/>
      </c>
      <c r="K63" s="522"/>
      <c r="L63" s="522"/>
      <c r="M63" s="522"/>
      <c r="N63" s="522"/>
      <c r="O63" s="521" t="s">
        <v>1589</v>
      </c>
    </row>
    <row r="64" spans="4:15">
      <c r="D64" s="522" t="s">
        <v>2803</v>
      </c>
      <c r="E64" s="521" t="s">
        <v>2804</v>
      </c>
      <c r="F64" s="522"/>
      <c r="G64" s="521"/>
      <c r="H64" s="522"/>
      <c r="I64" s="522"/>
      <c r="J64" s="521" t="str">
        <f t="shared" si="0"/>
        <v/>
      </c>
      <c r="K64" s="522"/>
      <c r="L64" s="522"/>
      <c r="M64" s="522"/>
      <c r="N64" s="522"/>
      <c r="O64" s="521" t="s">
        <v>1590</v>
      </c>
    </row>
    <row r="65" spans="4:15">
      <c r="D65" s="522" t="s">
        <v>2805</v>
      </c>
      <c r="E65" s="521" t="s">
        <v>2804</v>
      </c>
      <c r="F65" s="522"/>
      <c r="G65" s="521"/>
      <c r="H65" s="522"/>
      <c r="I65" s="522"/>
      <c r="J65" s="521" t="str">
        <f t="shared" si="0"/>
        <v/>
      </c>
      <c r="K65" s="522"/>
      <c r="L65" s="522"/>
      <c r="M65" s="522"/>
      <c r="N65" s="522"/>
      <c r="O65" s="521" t="s">
        <v>1591</v>
      </c>
    </row>
    <row r="66" spans="4:15">
      <c r="D66" s="522" t="s">
        <v>2806</v>
      </c>
      <c r="E66" s="521" t="s">
        <v>2804</v>
      </c>
      <c r="F66" s="522"/>
      <c r="G66" s="521"/>
      <c r="H66" s="522"/>
      <c r="I66" s="522"/>
      <c r="J66" s="521" t="str">
        <f t="shared" si="0"/>
        <v/>
      </c>
      <c r="K66" s="522"/>
      <c r="L66" s="522"/>
      <c r="M66" s="522"/>
      <c r="N66" s="522"/>
      <c r="O66" s="521" t="s">
        <v>1592</v>
      </c>
    </row>
    <row r="67" spans="4:15">
      <c r="D67" s="522" t="s">
        <v>2807</v>
      </c>
      <c r="E67" s="521" t="s">
        <v>2804</v>
      </c>
      <c r="F67" s="522"/>
      <c r="G67" s="521"/>
      <c r="H67" s="522"/>
      <c r="I67" s="522"/>
      <c r="J67" s="521" t="str">
        <f t="shared" si="0"/>
        <v/>
      </c>
      <c r="K67" s="522"/>
      <c r="L67" s="522"/>
      <c r="M67" s="522"/>
      <c r="N67" s="522"/>
      <c r="O67" s="521" t="s">
        <v>1593</v>
      </c>
    </row>
    <row r="68" spans="4:15">
      <c r="D68" s="522" t="s">
        <v>2808</v>
      </c>
      <c r="E68" s="521" t="s">
        <v>2804</v>
      </c>
      <c r="F68" s="522"/>
      <c r="G68" s="521"/>
      <c r="H68" s="522"/>
      <c r="I68" s="522"/>
      <c r="J68" s="521" t="str">
        <f t="shared" ref="J68:J131" si="1">F68&amp;H68&amp;I68</f>
        <v/>
      </c>
      <c r="K68" s="522"/>
      <c r="L68" s="522"/>
      <c r="M68" s="522"/>
      <c r="N68" s="522"/>
      <c r="O68" s="521" t="s">
        <v>1594</v>
      </c>
    </row>
    <row r="69" spans="4:15">
      <c r="D69" s="522" t="s">
        <v>2809</v>
      </c>
      <c r="E69" s="521" t="s">
        <v>2804</v>
      </c>
      <c r="F69" s="522"/>
      <c r="G69" s="521"/>
      <c r="H69" s="522"/>
      <c r="I69" s="522"/>
      <c r="J69" s="521" t="str">
        <f t="shared" si="1"/>
        <v/>
      </c>
      <c r="K69" s="522"/>
      <c r="L69" s="522"/>
      <c r="M69" s="522"/>
      <c r="N69" s="522"/>
      <c r="O69" s="521" t="s">
        <v>1595</v>
      </c>
    </row>
    <row r="70" spans="4:15">
      <c r="D70" s="522" t="s">
        <v>2810</v>
      </c>
      <c r="E70" s="521" t="s">
        <v>2804</v>
      </c>
      <c r="F70" s="522"/>
      <c r="G70" s="521"/>
      <c r="H70" s="522"/>
      <c r="I70" s="522"/>
      <c r="J70" s="521" t="str">
        <f t="shared" si="1"/>
        <v/>
      </c>
      <c r="K70" s="522"/>
      <c r="L70" s="522"/>
      <c r="M70" s="522"/>
      <c r="N70" s="522"/>
      <c r="O70" s="521" t="s">
        <v>1596</v>
      </c>
    </row>
    <row r="71" spans="4:15">
      <c r="D71" s="522" t="s">
        <v>2811</v>
      </c>
      <c r="E71" s="521" t="s">
        <v>2804</v>
      </c>
      <c r="F71" s="522"/>
      <c r="G71" s="521"/>
      <c r="H71" s="522"/>
      <c r="I71" s="522"/>
      <c r="J71" s="521" t="str">
        <f t="shared" si="1"/>
        <v/>
      </c>
      <c r="K71" s="522"/>
      <c r="L71" s="522"/>
      <c r="M71" s="522"/>
      <c r="N71" s="522"/>
      <c r="O71" s="521" t="s">
        <v>1597</v>
      </c>
    </row>
    <row r="72" spans="4:15">
      <c r="D72" s="522" t="s">
        <v>2812</v>
      </c>
      <c r="E72" s="521" t="s">
        <v>2804</v>
      </c>
      <c r="F72" s="522"/>
      <c r="G72" s="521"/>
      <c r="H72" s="522"/>
      <c r="I72" s="522"/>
      <c r="J72" s="521" t="str">
        <f t="shared" si="1"/>
        <v/>
      </c>
      <c r="K72" s="522"/>
      <c r="L72" s="522"/>
      <c r="M72" s="522"/>
      <c r="N72" s="522"/>
      <c r="O72" s="521" t="s">
        <v>1598</v>
      </c>
    </row>
    <row r="73" spans="4:15">
      <c r="D73" s="522" t="s">
        <v>2813</v>
      </c>
      <c r="E73" s="521" t="s">
        <v>2804</v>
      </c>
      <c r="F73" s="522"/>
      <c r="G73" s="521"/>
      <c r="H73" s="522"/>
      <c r="I73" s="522"/>
      <c r="J73" s="521" t="str">
        <f t="shared" si="1"/>
        <v/>
      </c>
      <c r="K73" s="522"/>
      <c r="L73" s="522"/>
      <c r="M73" s="522"/>
      <c r="N73" s="522"/>
      <c r="O73" s="521" t="s">
        <v>1599</v>
      </c>
    </row>
    <row r="74" spans="4:15">
      <c r="D74" s="522" t="s">
        <v>2814</v>
      </c>
      <c r="E74" s="521" t="s">
        <v>2815</v>
      </c>
      <c r="F74" s="522"/>
      <c r="G74" s="521"/>
      <c r="H74" s="522"/>
      <c r="I74" s="522"/>
      <c r="J74" s="521" t="str">
        <f t="shared" si="1"/>
        <v/>
      </c>
      <c r="K74" s="522"/>
      <c r="L74" s="522"/>
      <c r="M74" s="522"/>
      <c r="N74" s="522"/>
      <c r="O74" s="521" t="s">
        <v>1600</v>
      </c>
    </row>
    <row r="75" spans="4:15">
      <c r="D75" s="522" t="s">
        <v>2816</v>
      </c>
      <c r="E75" s="521" t="s">
        <v>2815</v>
      </c>
      <c r="F75" s="522"/>
      <c r="G75" s="521"/>
      <c r="H75" s="522"/>
      <c r="I75" s="522"/>
      <c r="J75" s="521" t="str">
        <f t="shared" si="1"/>
        <v/>
      </c>
      <c r="K75" s="522"/>
      <c r="L75" s="522"/>
      <c r="M75" s="522"/>
      <c r="N75" s="522"/>
      <c r="O75" s="521" t="s">
        <v>1601</v>
      </c>
    </row>
    <row r="76" spans="4:15">
      <c r="D76" s="522" t="s">
        <v>2817</v>
      </c>
      <c r="E76" s="521" t="s">
        <v>2815</v>
      </c>
      <c r="F76" s="522"/>
      <c r="G76" s="521"/>
      <c r="H76" s="522"/>
      <c r="I76" s="522"/>
      <c r="J76" s="521" t="str">
        <f t="shared" si="1"/>
        <v/>
      </c>
      <c r="K76" s="522"/>
      <c r="L76" s="522"/>
      <c r="M76" s="522"/>
      <c r="N76" s="522"/>
      <c r="O76" s="521" t="s">
        <v>1602</v>
      </c>
    </row>
    <row r="77" spans="4:15">
      <c r="D77" s="522" t="s">
        <v>2818</v>
      </c>
      <c r="E77" s="521" t="s">
        <v>2815</v>
      </c>
      <c r="F77" s="522"/>
      <c r="G77" s="521"/>
      <c r="H77" s="522"/>
      <c r="I77" s="522"/>
      <c r="J77" s="521" t="str">
        <f t="shared" si="1"/>
        <v/>
      </c>
      <c r="K77" s="522"/>
      <c r="L77" s="522"/>
      <c r="M77" s="522"/>
      <c r="N77" s="522"/>
      <c r="O77" s="521" t="s">
        <v>1603</v>
      </c>
    </row>
    <row r="78" spans="4:15">
      <c r="D78" s="522" t="s">
        <v>2819</v>
      </c>
      <c r="E78" s="521" t="s">
        <v>2815</v>
      </c>
      <c r="F78" s="522"/>
      <c r="G78" s="521"/>
      <c r="H78" s="522"/>
      <c r="I78" s="522"/>
      <c r="J78" s="521" t="str">
        <f t="shared" si="1"/>
        <v/>
      </c>
      <c r="K78" s="522"/>
      <c r="L78" s="522"/>
      <c r="M78" s="522"/>
      <c r="N78" s="522"/>
      <c r="O78" s="521" t="s">
        <v>1604</v>
      </c>
    </row>
    <row r="79" spans="4:15">
      <c r="D79" s="522" t="s">
        <v>2820</v>
      </c>
      <c r="E79" s="521" t="s">
        <v>2815</v>
      </c>
      <c r="F79" s="522"/>
      <c r="G79" s="521"/>
      <c r="H79" s="522"/>
      <c r="I79" s="522"/>
      <c r="J79" s="521" t="str">
        <f t="shared" si="1"/>
        <v/>
      </c>
      <c r="K79" s="522"/>
      <c r="L79" s="522"/>
      <c r="M79" s="522"/>
      <c r="N79" s="522"/>
      <c r="O79" s="521" t="s">
        <v>1605</v>
      </c>
    </row>
    <row r="80" spans="4:15">
      <c r="D80" s="522" t="s">
        <v>2821</v>
      </c>
      <c r="E80" s="521" t="s">
        <v>2815</v>
      </c>
      <c r="F80" s="522"/>
      <c r="G80" s="521"/>
      <c r="H80" s="522"/>
      <c r="I80" s="522"/>
      <c r="J80" s="521" t="str">
        <f t="shared" si="1"/>
        <v/>
      </c>
      <c r="K80" s="522"/>
      <c r="L80" s="522"/>
      <c r="M80" s="522"/>
      <c r="N80" s="522"/>
      <c r="O80" s="521" t="s">
        <v>1606</v>
      </c>
    </row>
    <row r="81" spans="4:15">
      <c r="D81" s="522" t="s">
        <v>2822</v>
      </c>
      <c r="E81" s="521" t="s">
        <v>2815</v>
      </c>
      <c r="F81" s="522"/>
      <c r="G81" s="521"/>
      <c r="H81" s="522"/>
      <c r="I81" s="522"/>
      <c r="J81" s="521" t="str">
        <f t="shared" si="1"/>
        <v/>
      </c>
      <c r="K81" s="522"/>
      <c r="L81" s="522"/>
      <c r="M81" s="522"/>
      <c r="N81" s="522"/>
      <c r="O81" s="521" t="s">
        <v>1607</v>
      </c>
    </row>
    <row r="82" spans="4:15">
      <c r="D82" s="522" t="s">
        <v>2823</v>
      </c>
      <c r="E82" s="521" t="s">
        <v>2815</v>
      </c>
      <c r="F82" s="522"/>
      <c r="G82" s="521"/>
      <c r="H82" s="522"/>
      <c r="I82" s="522"/>
      <c r="J82" s="521" t="str">
        <f t="shared" si="1"/>
        <v/>
      </c>
      <c r="K82" s="522"/>
      <c r="L82" s="522"/>
      <c r="M82" s="522"/>
      <c r="N82" s="522"/>
      <c r="O82" s="521" t="s">
        <v>1608</v>
      </c>
    </row>
    <row r="83" spans="4:15">
      <c r="D83" s="522" t="s">
        <v>2824</v>
      </c>
      <c r="E83" s="521" t="s">
        <v>2815</v>
      </c>
      <c r="F83" s="522"/>
      <c r="G83" s="521"/>
      <c r="H83" s="522"/>
      <c r="I83" s="522"/>
      <c r="J83" s="521" t="str">
        <f t="shared" si="1"/>
        <v/>
      </c>
      <c r="K83" s="522"/>
      <c r="L83" s="522"/>
      <c r="M83" s="522"/>
      <c r="N83" s="522"/>
      <c r="O83" s="521" t="s">
        <v>1609</v>
      </c>
    </row>
    <row r="84" spans="4:15">
      <c r="D84" s="522" t="s">
        <v>2825</v>
      </c>
      <c r="E84" s="521" t="s">
        <v>2826</v>
      </c>
      <c r="F84" s="522"/>
      <c r="G84" s="521"/>
      <c r="H84" s="522"/>
      <c r="I84" s="522"/>
      <c r="J84" s="521" t="str">
        <f t="shared" si="1"/>
        <v/>
      </c>
      <c r="K84" s="522"/>
      <c r="L84" s="522"/>
      <c r="M84" s="522"/>
      <c r="N84" s="522"/>
      <c r="O84" s="521" t="s">
        <v>1610</v>
      </c>
    </row>
    <row r="85" spans="4:15">
      <c r="D85" s="522" t="s">
        <v>2827</v>
      </c>
      <c r="E85" s="521" t="s">
        <v>2826</v>
      </c>
      <c r="F85" s="522"/>
      <c r="G85" s="521"/>
      <c r="H85" s="522"/>
      <c r="I85" s="522"/>
      <c r="J85" s="521" t="str">
        <f t="shared" si="1"/>
        <v/>
      </c>
      <c r="K85" s="522"/>
      <c r="L85" s="522"/>
      <c r="M85" s="522"/>
      <c r="N85" s="522"/>
      <c r="O85" s="521" t="s">
        <v>1611</v>
      </c>
    </row>
    <row r="86" spans="4:15">
      <c r="D86" s="522" t="s">
        <v>2828</v>
      </c>
      <c r="E86" s="521" t="s">
        <v>2826</v>
      </c>
      <c r="F86" s="522"/>
      <c r="G86" s="521"/>
      <c r="H86" s="522"/>
      <c r="I86" s="522"/>
      <c r="J86" s="521" t="str">
        <f t="shared" si="1"/>
        <v/>
      </c>
      <c r="K86" s="522"/>
      <c r="L86" s="522"/>
      <c r="M86" s="522"/>
      <c r="N86" s="522"/>
      <c r="O86" s="521" t="s">
        <v>1612</v>
      </c>
    </row>
    <row r="87" spans="4:15">
      <c r="D87" s="522" t="s">
        <v>2829</v>
      </c>
      <c r="E87" s="521" t="s">
        <v>2826</v>
      </c>
      <c r="F87" s="522"/>
      <c r="G87" s="521"/>
      <c r="H87" s="522"/>
      <c r="I87" s="522"/>
      <c r="J87" s="521" t="str">
        <f t="shared" si="1"/>
        <v/>
      </c>
      <c r="K87" s="522"/>
      <c r="L87" s="522"/>
      <c r="M87" s="522"/>
      <c r="N87" s="522"/>
      <c r="O87" s="521" t="s">
        <v>1613</v>
      </c>
    </row>
    <row r="88" spans="4:15">
      <c r="D88" s="522" t="s">
        <v>2830</v>
      </c>
      <c r="E88" s="521" t="s">
        <v>2826</v>
      </c>
      <c r="F88" s="522"/>
      <c r="G88" s="521"/>
      <c r="H88" s="522"/>
      <c r="I88" s="522"/>
      <c r="J88" s="521" t="str">
        <f t="shared" si="1"/>
        <v/>
      </c>
      <c r="K88" s="522"/>
      <c r="L88" s="522"/>
      <c r="M88" s="522"/>
      <c r="N88" s="522"/>
      <c r="O88" s="521" t="s">
        <v>1614</v>
      </c>
    </row>
    <row r="89" spans="4:15">
      <c r="D89" s="522" t="s">
        <v>2831</v>
      </c>
      <c r="E89" s="521" t="s">
        <v>2826</v>
      </c>
      <c r="F89" s="522"/>
      <c r="G89" s="521"/>
      <c r="H89" s="522"/>
      <c r="I89" s="522"/>
      <c r="J89" s="521" t="str">
        <f t="shared" si="1"/>
        <v/>
      </c>
      <c r="K89" s="522"/>
      <c r="L89" s="522"/>
      <c r="M89" s="522"/>
      <c r="N89" s="522"/>
      <c r="O89" s="521" t="s">
        <v>1615</v>
      </c>
    </row>
    <row r="90" spans="4:15">
      <c r="D90" s="522" t="s">
        <v>2832</v>
      </c>
      <c r="E90" s="521" t="s">
        <v>2826</v>
      </c>
      <c r="F90" s="522"/>
      <c r="G90" s="521"/>
      <c r="H90" s="522"/>
      <c r="I90" s="522"/>
      <c r="J90" s="521" t="str">
        <f t="shared" si="1"/>
        <v/>
      </c>
      <c r="K90" s="522"/>
      <c r="L90" s="522"/>
      <c r="M90" s="522"/>
      <c r="N90" s="522"/>
      <c r="O90" s="521" t="s">
        <v>1616</v>
      </c>
    </row>
    <row r="91" spans="4:15">
      <c r="D91" s="522" t="s">
        <v>2833</v>
      </c>
      <c r="E91" s="521" t="s">
        <v>2826</v>
      </c>
      <c r="F91" s="522"/>
      <c r="G91" s="521"/>
      <c r="H91" s="522"/>
      <c r="I91" s="522"/>
      <c r="J91" s="521" t="str">
        <f t="shared" si="1"/>
        <v/>
      </c>
      <c r="K91" s="522"/>
      <c r="L91" s="522"/>
      <c r="M91" s="522"/>
      <c r="N91" s="522"/>
      <c r="O91" s="521" t="s">
        <v>1617</v>
      </c>
    </row>
    <row r="92" spans="4:15">
      <c r="D92" s="522" t="s">
        <v>2834</v>
      </c>
      <c r="E92" s="521" t="s">
        <v>2826</v>
      </c>
      <c r="F92" s="522"/>
      <c r="G92" s="521"/>
      <c r="H92" s="522"/>
      <c r="I92" s="522"/>
      <c r="J92" s="521" t="str">
        <f t="shared" si="1"/>
        <v/>
      </c>
      <c r="K92" s="522"/>
      <c r="L92" s="522"/>
      <c r="M92" s="522"/>
      <c r="N92" s="522"/>
      <c r="O92" s="521" t="s">
        <v>1618</v>
      </c>
    </row>
    <row r="93" spans="4:15">
      <c r="D93" s="522" t="s">
        <v>2835</v>
      </c>
      <c r="E93" s="521" t="s">
        <v>2826</v>
      </c>
      <c r="F93" s="522"/>
      <c r="G93" s="521"/>
      <c r="H93" s="522"/>
      <c r="I93" s="522"/>
      <c r="J93" s="521" t="str">
        <f t="shared" si="1"/>
        <v/>
      </c>
      <c r="K93" s="522"/>
      <c r="L93" s="522"/>
      <c r="M93" s="522"/>
      <c r="N93" s="522"/>
      <c r="O93" s="521" t="s">
        <v>1619</v>
      </c>
    </row>
    <row r="94" spans="4:15">
      <c r="D94" s="522" t="s">
        <v>2836</v>
      </c>
      <c r="E94" s="521" t="s">
        <v>2837</v>
      </c>
      <c r="F94" s="522"/>
      <c r="G94" s="521"/>
      <c r="H94" s="522"/>
      <c r="I94" s="522"/>
      <c r="J94" s="521" t="str">
        <f t="shared" si="1"/>
        <v/>
      </c>
      <c r="K94" s="522"/>
      <c r="L94" s="522"/>
      <c r="M94" s="522"/>
      <c r="N94" s="522"/>
      <c r="O94" s="521" t="s">
        <v>1620</v>
      </c>
    </row>
    <row r="95" spans="4:15">
      <c r="D95" s="522" t="s">
        <v>2838</v>
      </c>
      <c r="E95" s="521" t="s">
        <v>2837</v>
      </c>
      <c r="F95" s="522"/>
      <c r="G95" s="521"/>
      <c r="H95" s="522"/>
      <c r="I95" s="522"/>
      <c r="J95" s="521" t="str">
        <f t="shared" si="1"/>
        <v/>
      </c>
      <c r="K95" s="522"/>
      <c r="L95" s="522"/>
      <c r="M95" s="522"/>
      <c r="N95" s="522"/>
      <c r="O95" s="521" t="s">
        <v>1621</v>
      </c>
    </row>
    <row r="96" spans="4:15">
      <c r="D96" s="522" t="s">
        <v>2839</v>
      </c>
      <c r="E96" s="521" t="s">
        <v>2837</v>
      </c>
      <c r="F96" s="522"/>
      <c r="G96" s="521"/>
      <c r="H96" s="522"/>
      <c r="I96" s="522"/>
      <c r="J96" s="521" t="str">
        <f t="shared" si="1"/>
        <v/>
      </c>
      <c r="K96" s="522"/>
      <c r="L96" s="522"/>
      <c r="M96" s="522"/>
      <c r="N96" s="522"/>
      <c r="O96" s="521" t="s">
        <v>1622</v>
      </c>
    </row>
    <row r="97" spans="4:15">
      <c r="D97" s="522" t="s">
        <v>2840</v>
      </c>
      <c r="E97" s="521" t="s">
        <v>2837</v>
      </c>
      <c r="F97" s="522"/>
      <c r="G97" s="521"/>
      <c r="H97" s="522"/>
      <c r="I97" s="522"/>
      <c r="J97" s="521" t="str">
        <f t="shared" si="1"/>
        <v/>
      </c>
      <c r="K97" s="522"/>
      <c r="L97" s="522"/>
      <c r="M97" s="522"/>
      <c r="N97" s="522"/>
      <c r="O97" s="521" t="s">
        <v>1623</v>
      </c>
    </row>
    <row r="98" spans="4:15">
      <c r="D98" s="522" t="s">
        <v>2841</v>
      </c>
      <c r="E98" s="521" t="s">
        <v>2837</v>
      </c>
      <c r="F98" s="522"/>
      <c r="G98" s="521"/>
      <c r="H98" s="522"/>
      <c r="I98" s="522"/>
      <c r="J98" s="521" t="str">
        <f t="shared" si="1"/>
        <v/>
      </c>
      <c r="K98" s="522"/>
      <c r="L98" s="522"/>
      <c r="M98" s="522"/>
      <c r="N98" s="522"/>
      <c r="O98" s="521" t="s">
        <v>1624</v>
      </c>
    </row>
    <row r="99" spans="4:15">
      <c r="D99" s="522" t="s">
        <v>2842</v>
      </c>
      <c r="E99" s="521" t="s">
        <v>2837</v>
      </c>
      <c r="F99" s="522"/>
      <c r="G99" s="521"/>
      <c r="H99" s="522"/>
      <c r="I99" s="522"/>
      <c r="J99" s="521" t="str">
        <f t="shared" si="1"/>
        <v/>
      </c>
      <c r="K99" s="522"/>
      <c r="L99" s="522"/>
      <c r="M99" s="522"/>
      <c r="N99" s="522"/>
      <c r="O99" s="521" t="s">
        <v>1625</v>
      </c>
    </row>
    <row r="100" spans="4:15">
      <c r="D100" s="522" t="s">
        <v>2843</v>
      </c>
      <c r="E100" s="521" t="s">
        <v>2837</v>
      </c>
      <c r="F100" s="522"/>
      <c r="G100" s="521"/>
      <c r="H100" s="522"/>
      <c r="I100" s="522"/>
      <c r="J100" s="521" t="str">
        <f t="shared" si="1"/>
        <v/>
      </c>
      <c r="K100" s="522"/>
      <c r="L100" s="522"/>
      <c r="M100" s="522"/>
      <c r="N100" s="522"/>
      <c r="O100" s="521" t="s">
        <v>1626</v>
      </c>
    </row>
    <row r="101" spans="4:15">
      <c r="D101" s="522" t="s">
        <v>2844</v>
      </c>
      <c r="E101" s="521" t="s">
        <v>2837</v>
      </c>
      <c r="F101" s="522"/>
      <c r="G101" s="521"/>
      <c r="H101" s="522"/>
      <c r="I101" s="522"/>
      <c r="J101" s="521" t="str">
        <f t="shared" si="1"/>
        <v/>
      </c>
      <c r="K101" s="522"/>
      <c r="L101" s="522"/>
      <c r="M101" s="522"/>
      <c r="N101" s="522"/>
      <c r="O101" s="521" t="s">
        <v>1627</v>
      </c>
    </row>
    <row r="102" spans="4:15">
      <c r="D102" s="522" t="s">
        <v>2845</v>
      </c>
      <c r="E102" s="521" t="s">
        <v>2837</v>
      </c>
      <c r="F102" s="522"/>
      <c r="G102" s="521"/>
      <c r="H102" s="522"/>
      <c r="I102" s="522"/>
      <c r="J102" s="521" t="str">
        <f t="shared" si="1"/>
        <v/>
      </c>
      <c r="K102" s="522"/>
      <c r="L102" s="522"/>
      <c r="M102" s="522"/>
      <c r="N102" s="522"/>
      <c r="O102" s="521" t="s">
        <v>1628</v>
      </c>
    </row>
    <row r="103" spans="4:15">
      <c r="D103" s="522" t="s">
        <v>2846</v>
      </c>
      <c r="E103" s="521" t="s">
        <v>2837</v>
      </c>
      <c r="F103" s="522"/>
      <c r="G103" s="521"/>
      <c r="H103" s="522"/>
      <c r="I103" s="522"/>
      <c r="J103" s="521" t="str">
        <f t="shared" si="1"/>
        <v/>
      </c>
      <c r="K103" s="522"/>
      <c r="L103" s="522"/>
      <c r="M103" s="522"/>
      <c r="N103" s="522"/>
      <c r="O103" s="521" t="s">
        <v>1629</v>
      </c>
    </row>
    <row r="104" spans="4:15">
      <c r="D104" s="522" t="s">
        <v>2847</v>
      </c>
      <c r="E104" s="521" t="s">
        <v>2848</v>
      </c>
      <c r="F104" s="522"/>
      <c r="G104" s="521"/>
      <c r="H104" s="522"/>
      <c r="I104" s="522"/>
      <c r="J104" s="521" t="str">
        <f t="shared" si="1"/>
        <v/>
      </c>
      <c r="K104" s="522"/>
      <c r="L104" s="522"/>
      <c r="M104" s="522"/>
      <c r="N104" s="522"/>
      <c r="O104" s="521" t="s">
        <v>1630</v>
      </c>
    </row>
    <row r="105" spans="4:15">
      <c r="D105" s="522" t="s">
        <v>2849</v>
      </c>
      <c r="E105" s="521" t="s">
        <v>2848</v>
      </c>
      <c r="F105" s="522"/>
      <c r="G105" s="521"/>
      <c r="H105" s="522"/>
      <c r="I105" s="522"/>
      <c r="J105" s="521" t="str">
        <f t="shared" si="1"/>
        <v/>
      </c>
      <c r="K105" s="522"/>
      <c r="L105" s="522"/>
      <c r="M105" s="522"/>
      <c r="N105" s="522"/>
      <c r="O105" s="521" t="s">
        <v>1631</v>
      </c>
    </row>
    <row r="106" spans="4:15">
      <c r="D106" s="522" t="s">
        <v>2850</v>
      </c>
      <c r="E106" s="521" t="s">
        <v>2848</v>
      </c>
      <c r="F106" s="522"/>
      <c r="G106" s="521"/>
      <c r="H106" s="522"/>
      <c r="I106" s="522"/>
      <c r="J106" s="521" t="str">
        <f t="shared" si="1"/>
        <v/>
      </c>
      <c r="K106" s="522"/>
      <c r="L106" s="522"/>
      <c r="M106" s="522"/>
      <c r="N106" s="522"/>
      <c r="O106" s="521" t="s">
        <v>1632</v>
      </c>
    </row>
    <row r="107" spans="4:15">
      <c r="D107" s="522" t="s">
        <v>2851</v>
      </c>
      <c r="E107" s="521" t="s">
        <v>2848</v>
      </c>
      <c r="F107" s="522"/>
      <c r="G107" s="521"/>
      <c r="H107" s="522"/>
      <c r="I107" s="522"/>
      <c r="J107" s="521" t="str">
        <f t="shared" si="1"/>
        <v/>
      </c>
      <c r="K107" s="522"/>
      <c r="L107" s="522"/>
      <c r="M107" s="522"/>
      <c r="N107" s="522"/>
      <c r="O107" s="521" t="s">
        <v>1633</v>
      </c>
    </row>
    <row r="108" spans="4:15">
      <c r="D108" s="522" t="s">
        <v>2852</v>
      </c>
      <c r="E108" s="521" t="s">
        <v>2848</v>
      </c>
      <c r="F108" s="522"/>
      <c r="G108" s="521"/>
      <c r="H108" s="522"/>
      <c r="I108" s="522"/>
      <c r="J108" s="521" t="str">
        <f t="shared" si="1"/>
        <v/>
      </c>
      <c r="K108" s="522"/>
      <c r="L108" s="522"/>
      <c r="M108" s="522"/>
      <c r="N108" s="522"/>
      <c r="O108" s="521" t="s">
        <v>1634</v>
      </c>
    </row>
    <row r="109" spans="4:15">
      <c r="D109" s="522" t="s">
        <v>2853</v>
      </c>
      <c r="E109" s="521" t="s">
        <v>2848</v>
      </c>
      <c r="F109" s="522"/>
      <c r="G109" s="521"/>
      <c r="H109" s="522"/>
      <c r="I109" s="522"/>
      <c r="J109" s="521" t="str">
        <f t="shared" si="1"/>
        <v/>
      </c>
      <c r="K109" s="522"/>
      <c r="L109" s="522"/>
      <c r="M109" s="522"/>
      <c r="N109" s="522"/>
      <c r="O109" s="521" t="s">
        <v>1635</v>
      </c>
    </row>
    <row r="110" spans="4:15">
      <c r="D110" s="522" t="s">
        <v>2854</v>
      </c>
      <c r="E110" s="521" t="s">
        <v>2848</v>
      </c>
      <c r="F110" s="522"/>
      <c r="G110" s="521"/>
      <c r="H110" s="522"/>
      <c r="I110" s="522"/>
      <c r="J110" s="521" t="str">
        <f t="shared" si="1"/>
        <v/>
      </c>
      <c r="K110" s="522"/>
      <c r="L110" s="522"/>
      <c r="M110" s="522"/>
      <c r="N110" s="522"/>
      <c r="O110" s="521" t="s">
        <v>1636</v>
      </c>
    </row>
    <row r="111" spans="4:15">
      <c r="D111" s="522" t="s">
        <v>2855</v>
      </c>
      <c r="E111" s="521" t="s">
        <v>2848</v>
      </c>
      <c r="F111" s="522"/>
      <c r="G111" s="521"/>
      <c r="H111" s="522"/>
      <c r="I111" s="522"/>
      <c r="J111" s="521" t="str">
        <f t="shared" si="1"/>
        <v/>
      </c>
      <c r="K111" s="522"/>
      <c r="L111" s="522"/>
      <c r="M111" s="522"/>
      <c r="N111" s="522"/>
      <c r="O111" s="521" t="s">
        <v>1637</v>
      </c>
    </row>
    <row r="112" spans="4:15">
      <c r="D112" s="522" t="s">
        <v>2856</v>
      </c>
      <c r="E112" s="521" t="s">
        <v>2848</v>
      </c>
      <c r="F112" s="522"/>
      <c r="G112" s="521"/>
      <c r="H112" s="522"/>
      <c r="I112" s="522"/>
      <c r="J112" s="521" t="str">
        <f t="shared" si="1"/>
        <v/>
      </c>
      <c r="K112" s="522"/>
      <c r="L112" s="522"/>
      <c r="M112" s="522"/>
      <c r="N112" s="522"/>
      <c r="O112" s="521" t="s">
        <v>1638</v>
      </c>
    </row>
    <row r="113" spans="4:15">
      <c r="D113" s="522" t="s">
        <v>2857</v>
      </c>
      <c r="E113" s="521" t="s">
        <v>2848</v>
      </c>
      <c r="F113" s="522"/>
      <c r="G113" s="521"/>
      <c r="H113" s="522"/>
      <c r="I113" s="522"/>
      <c r="J113" s="521" t="str">
        <f t="shared" si="1"/>
        <v/>
      </c>
      <c r="K113" s="522"/>
      <c r="L113" s="522"/>
      <c r="M113" s="522"/>
      <c r="N113" s="522"/>
      <c r="O113" s="521" t="s">
        <v>1639</v>
      </c>
    </row>
    <row r="114" spans="4:15">
      <c r="D114" s="522" t="s">
        <v>2858</v>
      </c>
      <c r="E114" s="521" t="s">
        <v>2859</v>
      </c>
      <c r="F114" s="522"/>
      <c r="G114" s="521"/>
      <c r="H114" s="522"/>
      <c r="I114" s="522"/>
      <c r="J114" s="521" t="str">
        <f t="shared" si="1"/>
        <v/>
      </c>
      <c r="K114" s="522"/>
      <c r="L114" s="522"/>
      <c r="M114" s="522"/>
      <c r="N114" s="522"/>
      <c r="O114" s="521" t="s">
        <v>1640</v>
      </c>
    </row>
    <row r="115" spans="4:15">
      <c r="D115" s="522" t="s">
        <v>2860</v>
      </c>
      <c r="E115" s="521" t="s">
        <v>2859</v>
      </c>
      <c r="F115" s="522"/>
      <c r="G115" s="521"/>
      <c r="H115" s="522"/>
      <c r="I115" s="522"/>
      <c r="J115" s="521" t="str">
        <f t="shared" si="1"/>
        <v/>
      </c>
      <c r="K115" s="522"/>
      <c r="L115" s="522"/>
      <c r="M115" s="522"/>
      <c r="N115" s="522"/>
      <c r="O115" s="521" t="s">
        <v>1641</v>
      </c>
    </row>
    <row r="116" spans="4:15">
      <c r="D116" s="522" t="s">
        <v>2861</v>
      </c>
      <c r="E116" s="521" t="s">
        <v>2859</v>
      </c>
      <c r="F116" s="522"/>
      <c r="G116" s="521"/>
      <c r="H116" s="522"/>
      <c r="I116" s="522"/>
      <c r="J116" s="521" t="str">
        <f t="shared" si="1"/>
        <v/>
      </c>
      <c r="K116" s="522"/>
      <c r="L116" s="522"/>
      <c r="M116" s="522"/>
      <c r="N116" s="522"/>
      <c r="O116" s="521" t="s">
        <v>1642</v>
      </c>
    </row>
    <row r="117" spans="4:15">
      <c r="D117" s="522" t="s">
        <v>2862</v>
      </c>
      <c r="E117" s="521" t="s">
        <v>2859</v>
      </c>
      <c r="F117" s="522"/>
      <c r="G117" s="521"/>
      <c r="H117" s="522"/>
      <c r="I117" s="522"/>
      <c r="J117" s="521" t="str">
        <f t="shared" si="1"/>
        <v/>
      </c>
      <c r="K117" s="522"/>
      <c r="L117" s="522"/>
      <c r="M117" s="522"/>
      <c r="N117" s="522"/>
      <c r="O117" s="521" t="s">
        <v>1643</v>
      </c>
    </row>
    <row r="118" spans="4:15">
      <c r="D118" s="522" t="s">
        <v>2863</v>
      </c>
      <c r="E118" s="521" t="s">
        <v>2859</v>
      </c>
      <c r="F118" s="522"/>
      <c r="G118" s="521"/>
      <c r="H118" s="522"/>
      <c r="I118" s="522"/>
      <c r="J118" s="521" t="str">
        <f t="shared" si="1"/>
        <v/>
      </c>
      <c r="K118" s="522"/>
      <c r="L118" s="522"/>
      <c r="M118" s="522"/>
      <c r="N118" s="522"/>
      <c r="O118" s="521" t="s">
        <v>1644</v>
      </c>
    </row>
    <row r="119" spans="4:15">
      <c r="D119" s="522" t="s">
        <v>2864</v>
      </c>
      <c r="E119" s="521" t="s">
        <v>2859</v>
      </c>
      <c r="F119" s="522"/>
      <c r="G119" s="521"/>
      <c r="H119" s="522"/>
      <c r="I119" s="522"/>
      <c r="J119" s="521" t="str">
        <f t="shared" si="1"/>
        <v/>
      </c>
      <c r="K119" s="522"/>
      <c r="L119" s="522"/>
      <c r="M119" s="522"/>
      <c r="N119" s="522"/>
      <c r="O119" s="521" t="s">
        <v>1645</v>
      </c>
    </row>
    <row r="120" spans="4:15">
      <c r="D120" s="522" t="s">
        <v>2865</v>
      </c>
      <c r="E120" s="521" t="s">
        <v>2859</v>
      </c>
      <c r="F120" s="522"/>
      <c r="G120" s="521"/>
      <c r="H120" s="522"/>
      <c r="I120" s="522"/>
      <c r="J120" s="521" t="str">
        <f t="shared" si="1"/>
        <v/>
      </c>
      <c r="K120" s="522"/>
      <c r="L120" s="522"/>
      <c r="M120" s="522"/>
      <c r="N120" s="522"/>
      <c r="O120" s="521" t="s">
        <v>1646</v>
      </c>
    </row>
    <row r="121" spans="4:15">
      <c r="D121" s="522" t="s">
        <v>2866</v>
      </c>
      <c r="E121" s="521" t="s">
        <v>2859</v>
      </c>
      <c r="F121" s="522"/>
      <c r="G121" s="521"/>
      <c r="H121" s="522"/>
      <c r="I121" s="522"/>
      <c r="J121" s="521" t="str">
        <f t="shared" si="1"/>
        <v/>
      </c>
      <c r="K121" s="522"/>
      <c r="L121" s="522"/>
      <c r="M121" s="522"/>
      <c r="N121" s="522"/>
      <c r="O121" s="521" t="s">
        <v>1647</v>
      </c>
    </row>
    <row r="122" spans="4:15">
      <c r="D122" s="522" t="s">
        <v>2867</v>
      </c>
      <c r="E122" s="521" t="s">
        <v>2859</v>
      </c>
      <c r="F122" s="522"/>
      <c r="G122" s="521"/>
      <c r="H122" s="522"/>
      <c r="I122" s="522"/>
      <c r="J122" s="521" t="str">
        <f t="shared" si="1"/>
        <v/>
      </c>
      <c r="K122" s="522"/>
      <c r="L122" s="522"/>
      <c r="M122" s="522"/>
      <c r="N122" s="522"/>
      <c r="O122" s="521" t="s">
        <v>1648</v>
      </c>
    </row>
    <row r="123" spans="4:15">
      <c r="D123" s="522" t="s">
        <v>2868</v>
      </c>
      <c r="E123" s="521" t="s">
        <v>2859</v>
      </c>
      <c r="F123" s="522"/>
      <c r="G123" s="521"/>
      <c r="H123" s="522"/>
      <c r="I123" s="522"/>
      <c r="J123" s="521" t="str">
        <f t="shared" si="1"/>
        <v/>
      </c>
      <c r="K123" s="522"/>
      <c r="L123" s="522"/>
      <c r="M123" s="522"/>
      <c r="N123" s="522"/>
      <c r="O123" s="521" t="s">
        <v>1649</v>
      </c>
    </row>
    <row r="124" spans="4:15">
      <c r="D124" s="522" t="s">
        <v>2869</v>
      </c>
      <c r="E124" s="521" t="s">
        <v>2870</v>
      </c>
      <c r="F124" s="522"/>
      <c r="G124" s="521"/>
      <c r="H124" s="522"/>
      <c r="I124" s="522"/>
      <c r="J124" s="521" t="str">
        <f t="shared" si="1"/>
        <v/>
      </c>
      <c r="K124" s="522"/>
      <c r="L124" s="522"/>
      <c r="M124" s="522"/>
      <c r="N124" s="522"/>
      <c r="O124" s="521" t="s">
        <v>1650</v>
      </c>
    </row>
    <row r="125" spans="4:15">
      <c r="D125" s="522" t="s">
        <v>2871</v>
      </c>
      <c r="E125" s="521" t="s">
        <v>2870</v>
      </c>
      <c r="F125" s="522"/>
      <c r="G125" s="521"/>
      <c r="H125" s="522"/>
      <c r="I125" s="522"/>
      <c r="J125" s="521" t="str">
        <f t="shared" si="1"/>
        <v/>
      </c>
      <c r="K125" s="522"/>
      <c r="L125" s="522"/>
      <c r="M125" s="522"/>
      <c r="N125" s="522"/>
      <c r="O125" s="521" t="s">
        <v>1651</v>
      </c>
    </row>
    <row r="126" spans="4:15">
      <c r="D126" s="522" t="s">
        <v>2872</v>
      </c>
      <c r="E126" s="521" t="s">
        <v>2870</v>
      </c>
      <c r="F126" s="522"/>
      <c r="G126" s="521"/>
      <c r="H126" s="522"/>
      <c r="I126" s="522"/>
      <c r="J126" s="521" t="str">
        <f t="shared" si="1"/>
        <v/>
      </c>
      <c r="K126" s="522"/>
      <c r="L126" s="522"/>
      <c r="M126" s="522"/>
      <c r="N126" s="522"/>
      <c r="O126" s="521" t="s">
        <v>1652</v>
      </c>
    </row>
    <row r="127" spans="4:15">
      <c r="D127" s="522" t="s">
        <v>2873</v>
      </c>
      <c r="E127" s="521" t="s">
        <v>2870</v>
      </c>
      <c r="F127" s="522"/>
      <c r="G127" s="521"/>
      <c r="H127" s="522"/>
      <c r="I127" s="522"/>
      <c r="J127" s="521" t="str">
        <f t="shared" si="1"/>
        <v/>
      </c>
      <c r="K127" s="522"/>
      <c r="L127" s="522"/>
      <c r="M127" s="522"/>
      <c r="N127" s="522"/>
      <c r="O127" s="521" t="s">
        <v>1653</v>
      </c>
    </row>
    <row r="128" spans="4:15">
      <c r="D128" s="522" t="s">
        <v>2874</v>
      </c>
      <c r="E128" s="521" t="s">
        <v>2870</v>
      </c>
      <c r="F128" s="522"/>
      <c r="G128" s="521"/>
      <c r="H128" s="522"/>
      <c r="I128" s="522"/>
      <c r="J128" s="521" t="str">
        <f t="shared" si="1"/>
        <v/>
      </c>
      <c r="K128" s="522"/>
      <c r="L128" s="522"/>
      <c r="M128" s="522"/>
      <c r="N128" s="522"/>
      <c r="O128" s="521" t="s">
        <v>1654</v>
      </c>
    </row>
    <row r="129" spans="4:15">
      <c r="D129" s="522" t="s">
        <v>2875</v>
      </c>
      <c r="E129" s="521" t="s">
        <v>2870</v>
      </c>
      <c r="F129" s="522"/>
      <c r="G129" s="521"/>
      <c r="H129" s="522"/>
      <c r="I129" s="522"/>
      <c r="J129" s="521" t="str">
        <f t="shared" si="1"/>
        <v/>
      </c>
      <c r="K129" s="522"/>
      <c r="L129" s="522"/>
      <c r="M129" s="522"/>
      <c r="N129" s="522"/>
      <c r="O129" s="521" t="s">
        <v>1655</v>
      </c>
    </row>
    <row r="130" spans="4:15">
      <c r="D130" s="522" t="s">
        <v>2876</v>
      </c>
      <c r="E130" s="521" t="s">
        <v>2870</v>
      </c>
      <c r="F130" s="522"/>
      <c r="G130" s="521"/>
      <c r="H130" s="522"/>
      <c r="I130" s="522"/>
      <c r="J130" s="521" t="str">
        <f t="shared" si="1"/>
        <v/>
      </c>
      <c r="K130" s="522"/>
      <c r="L130" s="522"/>
      <c r="M130" s="522"/>
      <c r="N130" s="522"/>
      <c r="O130" s="521" t="s">
        <v>1656</v>
      </c>
    </row>
    <row r="131" spans="4:15">
      <c r="D131" s="522" t="s">
        <v>2877</v>
      </c>
      <c r="E131" s="521" t="s">
        <v>2870</v>
      </c>
      <c r="F131" s="522"/>
      <c r="G131" s="521"/>
      <c r="H131" s="522"/>
      <c r="I131" s="522"/>
      <c r="J131" s="521" t="str">
        <f t="shared" si="1"/>
        <v/>
      </c>
      <c r="K131" s="522"/>
      <c r="L131" s="522"/>
      <c r="M131" s="522"/>
      <c r="N131" s="522"/>
      <c r="O131" s="521" t="s">
        <v>1657</v>
      </c>
    </row>
    <row r="132" spans="4:15">
      <c r="D132" s="522" t="s">
        <v>2878</v>
      </c>
      <c r="E132" s="521" t="s">
        <v>2870</v>
      </c>
      <c r="F132" s="522"/>
      <c r="G132" s="521"/>
      <c r="H132" s="522"/>
      <c r="I132" s="522"/>
      <c r="J132" s="521" t="str">
        <f t="shared" ref="J132:J153" si="2">F132&amp;H132&amp;I132</f>
        <v/>
      </c>
      <c r="K132" s="522"/>
      <c r="L132" s="522"/>
      <c r="M132" s="522"/>
      <c r="N132" s="522"/>
      <c r="O132" s="521" t="s">
        <v>1658</v>
      </c>
    </row>
    <row r="133" spans="4:15">
      <c r="D133" s="522" t="s">
        <v>2879</v>
      </c>
      <c r="E133" s="521" t="s">
        <v>2870</v>
      </c>
      <c r="F133" s="522"/>
      <c r="G133" s="521"/>
      <c r="H133" s="522"/>
      <c r="I133" s="522"/>
      <c r="J133" s="521" t="str">
        <f t="shared" si="2"/>
        <v/>
      </c>
      <c r="K133" s="522"/>
      <c r="L133" s="522"/>
      <c r="M133" s="522"/>
      <c r="N133" s="522"/>
      <c r="O133" s="521" t="s">
        <v>1659</v>
      </c>
    </row>
    <row r="134" spans="4:15">
      <c r="D134" s="522" t="s">
        <v>2880</v>
      </c>
      <c r="E134" s="521" t="s">
        <v>2881</v>
      </c>
      <c r="F134" s="522"/>
      <c r="G134" s="521"/>
      <c r="H134" s="522"/>
      <c r="I134" s="522"/>
      <c r="J134" s="521" t="str">
        <f t="shared" si="2"/>
        <v/>
      </c>
      <c r="K134" s="522"/>
      <c r="L134" s="522"/>
      <c r="M134" s="522"/>
      <c r="N134" s="522"/>
      <c r="O134" s="521" t="s">
        <v>1660</v>
      </c>
    </row>
    <row r="135" spans="4:15">
      <c r="D135" s="522" t="s">
        <v>2882</v>
      </c>
      <c r="E135" s="521" t="s">
        <v>2881</v>
      </c>
      <c r="F135" s="522"/>
      <c r="G135" s="521"/>
      <c r="H135" s="522"/>
      <c r="I135" s="522"/>
      <c r="J135" s="521" t="str">
        <f t="shared" si="2"/>
        <v/>
      </c>
      <c r="K135" s="522"/>
      <c r="L135" s="522"/>
      <c r="M135" s="522"/>
      <c r="N135" s="522"/>
      <c r="O135" s="521" t="s">
        <v>1661</v>
      </c>
    </row>
    <row r="136" spans="4:15">
      <c r="D136" s="522" t="s">
        <v>2883</v>
      </c>
      <c r="E136" s="521" t="s">
        <v>2881</v>
      </c>
      <c r="F136" s="522"/>
      <c r="G136" s="521"/>
      <c r="H136" s="522"/>
      <c r="I136" s="522"/>
      <c r="J136" s="521" t="str">
        <f t="shared" si="2"/>
        <v/>
      </c>
      <c r="K136" s="522"/>
      <c r="L136" s="522"/>
      <c r="M136" s="522"/>
      <c r="N136" s="522"/>
      <c r="O136" s="521" t="s">
        <v>1662</v>
      </c>
    </row>
    <row r="137" spans="4:15">
      <c r="D137" s="522" t="s">
        <v>2884</v>
      </c>
      <c r="E137" s="521" t="s">
        <v>2881</v>
      </c>
      <c r="F137" s="522"/>
      <c r="G137" s="521"/>
      <c r="H137" s="522"/>
      <c r="I137" s="522"/>
      <c r="J137" s="521" t="str">
        <f t="shared" si="2"/>
        <v/>
      </c>
      <c r="K137" s="522"/>
      <c r="L137" s="522"/>
      <c r="M137" s="522"/>
      <c r="N137" s="522"/>
      <c r="O137" s="521" t="s">
        <v>1663</v>
      </c>
    </row>
    <row r="138" spans="4:15">
      <c r="D138" s="522" t="s">
        <v>2885</v>
      </c>
      <c r="E138" s="521" t="s">
        <v>2881</v>
      </c>
      <c r="F138" s="522"/>
      <c r="G138" s="521"/>
      <c r="H138" s="522"/>
      <c r="I138" s="522"/>
      <c r="J138" s="521" t="str">
        <f t="shared" si="2"/>
        <v/>
      </c>
      <c r="K138" s="522"/>
      <c r="L138" s="522"/>
      <c r="M138" s="522"/>
      <c r="N138" s="522"/>
      <c r="O138" s="521" t="s">
        <v>1664</v>
      </c>
    </row>
    <row r="139" spans="4:15">
      <c r="D139" s="522" t="s">
        <v>2886</v>
      </c>
      <c r="E139" s="521" t="s">
        <v>2881</v>
      </c>
      <c r="F139" s="522"/>
      <c r="G139" s="521"/>
      <c r="H139" s="522"/>
      <c r="I139" s="522"/>
      <c r="J139" s="521" t="str">
        <f t="shared" si="2"/>
        <v/>
      </c>
      <c r="K139" s="522"/>
      <c r="L139" s="522"/>
      <c r="M139" s="522"/>
      <c r="N139" s="522"/>
      <c r="O139" s="521" t="s">
        <v>1665</v>
      </c>
    </row>
    <row r="140" spans="4:15">
      <c r="D140" s="522" t="s">
        <v>2887</v>
      </c>
      <c r="E140" s="521" t="s">
        <v>2881</v>
      </c>
      <c r="F140" s="522"/>
      <c r="G140" s="521"/>
      <c r="H140" s="522"/>
      <c r="I140" s="522"/>
      <c r="J140" s="521" t="str">
        <f t="shared" si="2"/>
        <v/>
      </c>
      <c r="K140" s="522"/>
      <c r="L140" s="522"/>
      <c r="M140" s="522"/>
      <c r="N140" s="522"/>
      <c r="O140" s="521" t="s">
        <v>1666</v>
      </c>
    </row>
    <row r="141" spans="4:15">
      <c r="D141" s="522" t="s">
        <v>2888</v>
      </c>
      <c r="E141" s="521" t="s">
        <v>2881</v>
      </c>
      <c r="F141" s="522"/>
      <c r="G141" s="521"/>
      <c r="H141" s="522"/>
      <c r="I141" s="522"/>
      <c r="J141" s="521" t="str">
        <f t="shared" si="2"/>
        <v/>
      </c>
      <c r="K141" s="522"/>
      <c r="L141" s="522"/>
      <c r="M141" s="522"/>
      <c r="N141" s="522"/>
      <c r="O141" s="521" t="s">
        <v>1667</v>
      </c>
    </row>
    <row r="142" spans="4:15">
      <c r="D142" s="522" t="s">
        <v>2889</v>
      </c>
      <c r="E142" s="521" t="s">
        <v>2881</v>
      </c>
      <c r="F142" s="522"/>
      <c r="G142" s="521"/>
      <c r="H142" s="522"/>
      <c r="I142" s="522"/>
      <c r="J142" s="521" t="str">
        <f t="shared" si="2"/>
        <v/>
      </c>
      <c r="K142" s="522"/>
      <c r="L142" s="522"/>
      <c r="M142" s="522"/>
      <c r="N142" s="522"/>
      <c r="O142" s="521" t="s">
        <v>1668</v>
      </c>
    </row>
    <row r="143" spans="4:15">
      <c r="D143" s="522" t="s">
        <v>2890</v>
      </c>
      <c r="E143" s="521" t="s">
        <v>2881</v>
      </c>
      <c r="F143" s="522"/>
      <c r="G143" s="521"/>
      <c r="H143" s="522"/>
      <c r="I143" s="522"/>
      <c r="J143" s="521" t="str">
        <f t="shared" si="2"/>
        <v/>
      </c>
      <c r="K143" s="522"/>
      <c r="L143" s="522"/>
      <c r="M143" s="522"/>
      <c r="N143" s="522"/>
      <c r="O143" s="521" t="s">
        <v>1669</v>
      </c>
    </row>
    <row r="144" spans="4:15">
      <c r="D144" s="522" t="s">
        <v>2891</v>
      </c>
      <c r="E144" s="521" t="s">
        <v>2892</v>
      </c>
      <c r="F144" s="522"/>
      <c r="G144" s="521"/>
      <c r="H144" s="522"/>
      <c r="I144" s="522"/>
      <c r="J144" s="521" t="str">
        <f t="shared" si="2"/>
        <v/>
      </c>
      <c r="K144" s="522"/>
      <c r="L144" s="522"/>
      <c r="M144" s="522"/>
      <c r="N144" s="522"/>
      <c r="O144" s="521" t="s">
        <v>1670</v>
      </c>
    </row>
    <row r="145" spans="4:15">
      <c r="D145" s="522" t="s">
        <v>2893</v>
      </c>
      <c r="E145" s="521" t="s">
        <v>2892</v>
      </c>
      <c r="F145" s="522"/>
      <c r="G145" s="521"/>
      <c r="H145" s="522"/>
      <c r="I145" s="522"/>
      <c r="J145" s="521" t="str">
        <f t="shared" si="2"/>
        <v/>
      </c>
      <c r="K145" s="522"/>
      <c r="L145" s="522"/>
      <c r="M145" s="522"/>
      <c r="N145" s="522"/>
      <c r="O145" s="521" t="s">
        <v>1671</v>
      </c>
    </row>
    <row r="146" spans="4:15">
      <c r="D146" s="522" t="s">
        <v>2894</v>
      </c>
      <c r="E146" s="521" t="s">
        <v>2892</v>
      </c>
      <c r="F146" s="522"/>
      <c r="G146" s="521"/>
      <c r="H146" s="522"/>
      <c r="I146" s="522"/>
      <c r="J146" s="521" t="str">
        <f t="shared" si="2"/>
        <v/>
      </c>
      <c r="K146" s="522"/>
      <c r="L146" s="522"/>
      <c r="M146" s="522"/>
      <c r="N146" s="522"/>
      <c r="O146" s="521" t="s">
        <v>1672</v>
      </c>
    </row>
    <row r="147" spans="4:15">
      <c r="D147" s="522" t="s">
        <v>2895</v>
      </c>
      <c r="E147" s="521" t="s">
        <v>2892</v>
      </c>
      <c r="F147" s="522"/>
      <c r="G147" s="521"/>
      <c r="H147" s="522"/>
      <c r="I147" s="522"/>
      <c r="J147" s="521" t="str">
        <f t="shared" si="2"/>
        <v/>
      </c>
      <c r="K147" s="522"/>
      <c r="L147" s="522"/>
      <c r="M147" s="522"/>
      <c r="N147" s="522"/>
      <c r="O147" s="521" t="s">
        <v>1673</v>
      </c>
    </row>
    <row r="148" spans="4:15">
      <c r="D148" s="522" t="s">
        <v>2896</v>
      </c>
      <c r="E148" s="521" t="s">
        <v>2892</v>
      </c>
      <c r="F148" s="522"/>
      <c r="G148" s="521"/>
      <c r="H148" s="522"/>
      <c r="I148" s="522"/>
      <c r="J148" s="521" t="str">
        <f t="shared" si="2"/>
        <v/>
      </c>
      <c r="K148" s="522"/>
      <c r="L148" s="522"/>
      <c r="M148" s="522"/>
      <c r="N148" s="522"/>
      <c r="O148" s="521" t="s">
        <v>1674</v>
      </c>
    </row>
    <row r="149" spans="4:15">
      <c r="D149" s="522" t="s">
        <v>2897</v>
      </c>
      <c r="E149" s="521" t="s">
        <v>2892</v>
      </c>
      <c r="F149" s="522"/>
      <c r="G149" s="521"/>
      <c r="H149" s="522"/>
      <c r="I149" s="522"/>
      <c r="J149" s="521" t="str">
        <f t="shared" si="2"/>
        <v/>
      </c>
      <c r="K149" s="522"/>
      <c r="L149" s="522"/>
      <c r="M149" s="522"/>
      <c r="N149" s="522"/>
      <c r="O149" s="521" t="s">
        <v>1675</v>
      </c>
    </row>
    <row r="150" spans="4:15">
      <c r="D150" s="522" t="s">
        <v>2898</v>
      </c>
      <c r="E150" s="521" t="s">
        <v>2892</v>
      </c>
      <c r="F150" s="522"/>
      <c r="G150" s="521"/>
      <c r="H150" s="522"/>
      <c r="I150" s="522"/>
      <c r="J150" s="521" t="str">
        <f t="shared" si="2"/>
        <v/>
      </c>
      <c r="K150" s="522"/>
      <c r="L150" s="522"/>
      <c r="M150" s="522"/>
      <c r="N150" s="522"/>
      <c r="O150" s="521" t="s">
        <v>1676</v>
      </c>
    </row>
    <row r="151" spans="4:15">
      <c r="D151" s="522" t="s">
        <v>2899</v>
      </c>
      <c r="E151" s="521" t="s">
        <v>2892</v>
      </c>
      <c r="F151" s="522"/>
      <c r="G151" s="521"/>
      <c r="H151" s="522"/>
      <c r="I151" s="522"/>
      <c r="J151" s="521" t="str">
        <f t="shared" si="2"/>
        <v/>
      </c>
      <c r="K151" s="522"/>
      <c r="L151" s="522"/>
      <c r="M151" s="522"/>
      <c r="N151" s="522"/>
      <c r="O151" s="521" t="s">
        <v>1677</v>
      </c>
    </row>
    <row r="152" spans="4:15">
      <c r="D152" s="522" t="s">
        <v>2900</v>
      </c>
      <c r="E152" s="521" t="s">
        <v>2892</v>
      </c>
      <c r="F152" s="522"/>
      <c r="G152" s="521"/>
      <c r="H152" s="522"/>
      <c r="I152" s="522"/>
      <c r="J152" s="521" t="str">
        <f t="shared" si="2"/>
        <v/>
      </c>
      <c r="K152" s="522"/>
      <c r="L152" s="522"/>
      <c r="M152" s="522"/>
      <c r="N152" s="522"/>
      <c r="O152" s="521" t="s">
        <v>1678</v>
      </c>
    </row>
    <row r="153" spans="4:15">
      <c r="D153" s="522" t="s">
        <v>2901</v>
      </c>
      <c r="E153" s="521" t="s">
        <v>2892</v>
      </c>
      <c r="F153" s="522"/>
      <c r="G153" s="521"/>
      <c r="H153" s="522"/>
      <c r="I153" s="522"/>
      <c r="J153" s="521" t="str">
        <f t="shared" si="2"/>
        <v/>
      </c>
      <c r="K153" s="522"/>
      <c r="L153" s="522"/>
      <c r="M153" s="522"/>
      <c r="N153" s="522"/>
      <c r="O153" s="521" t="s">
        <v>1679</v>
      </c>
    </row>
    <row r="157" spans="4:15">
      <c r="D157" s="8" t="s">
        <v>223</v>
      </c>
    </row>
    <row r="158" spans="4:15">
      <c r="D158" s="521" t="s">
        <v>225</v>
      </c>
      <c r="E158" s="521" t="s">
        <v>227</v>
      </c>
      <c r="F158" s="521" t="s">
        <v>71</v>
      </c>
      <c r="G158" s="521"/>
      <c r="H158" s="521" t="s">
        <v>42</v>
      </c>
      <c r="I158" s="521" t="s">
        <v>31</v>
      </c>
      <c r="J158" s="521" t="s">
        <v>220</v>
      </c>
      <c r="K158" s="521" t="s">
        <v>32</v>
      </c>
      <c r="L158" s="521" t="s">
        <v>33</v>
      </c>
      <c r="M158" s="521" t="s">
        <v>18</v>
      </c>
      <c r="N158" s="521" t="s">
        <v>9</v>
      </c>
      <c r="O158" s="521" t="s">
        <v>62</v>
      </c>
    </row>
    <row r="159" spans="4:15" hidden="1">
      <c r="D159" s="522" t="s">
        <v>224</v>
      </c>
      <c r="E159" s="521" t="s">
        <v>226</v>
      </c>
      <c r="F159" s="522" t="s">
        <v>228</v>
      </c>
      <c r="G159" s="521"/>
      <c r="H159" s="522" t="s">
        <v>104</v>
      </c>
      <c r="I159" s="522" t="s">
        <v>103</v>
      </c>
      <c r="J159" s="521" t="str">
        <f>F159&amp;H159&amp;I159</f>
        <v>[Outcome Indicator Name][Category][Disaggregation]</v>
      </c>
      <c r="K159" s="522" t="s">
        <v>50</v>
      </c>
      <c r="L159" s="522" t="s">
        <v>51</v>
      </c>
      <c r="M159" s="522" t="s">
        <v>52</v>
      </c>
      <c r="N159" s="522" t="s">
        <v>92</v>
      </c>
      <c r="O159" s="521" t="s">
        <v>61</v>
      </c>
    </row>
    <row r="160" spans="4:15">
      <c r="D160" s="522" t="s">
        <v>2902</v>
      </c>
      <c r="E160" s="521" t="s">
        <v>2903</v>
      </c>
      <c r="F160" s="522" t="s">
        <v>2444</v>
      </c>
      <c r="G160" s="521"/>
      <c r="H160" s="522"/>
      <c r="I160" s="522"/>
      <c r="J160" s="521" t="str">
        <f t="shared" ref="J160:J223" si="3">F160&amp;H160&amp;I160</f>
        <v>TB O-1a: Case notification rate of all forms of TB per 100,000 population - bacteriologically confirmed plus clinically diagnosed, new and relapse cases</v>
      </c>
      <c r="K160" s="522"/>
      <c r="L160" s="522"/>
      <c r="M160" s="522"/>
      <c r="N160" s="522"/>
      <c r="O160" s="521" t="s">
        <v>1680</v>
      </c>
    </row>
    <row r="161" spans="4:15">
      <c r="D161" s="522" t="s">
        <v>2904</v>
      </c>
      <c r="E161" s="521" t="s">
        <v>2903</v>
      </c>
      <c r="F161" s="522" t="s">
        <v>2444</v>
      </c>
      <c r="G161" s="521"/>
      <c r="H161" s="522"/>
      <c r="I161" s="522"/>
      <c r="J161" s="521" t="str">
        <f t="shared" si="3"/>
        <v>TB O-1a: Case notification rate of all forms of TB per 100,000 population - bacteriologically confirmed plus clinically diagnosed, new and relapse cases</v>
      </c>
      <c r="K161" s="522"/>
      <c r="L161" s="522"/>
      <c r="M161" s="522"/>
      <c r="N161" s="522"/>
      <c r="O161" s="521" t="s">
        <v>1681</v>
      </c>
    </row>
    <row r="162" spans="4:15">
      <c r="D162" s="522" t="s">
        <v>2905</v>
      </c>
      <c r="E162" s="521" t="s">
        <v>2903</v>
      </c>
      <c r="F162" s="522" t="s">
        <v>2444</v>
      </c>
      <c r="G162" s="521"/>
      <c r="H162" s="522"/>
      <c r="I162" s="522"/>
      <c r="J162" s="521" t="str">
        <f t="shared" si="3"/>
        <v>TB O-1a: Case notification rate of all forms of TB per 100,000 population - bacteriologically confirmed plus clinically diagnosed, new and relapse cases</v>
      </c>
      <c r="K162" s="522"/>
      <c r="L162" s="522"/>
      <c r="M162" s="522"/>
      <c r="N162" s="522"/>
      <c r="O162" s="521" t="s">
        <v>1682</v>
      </c>
    </row>
    <row r="163" spans="4:15">
      <c r="D163" s="522" t="s">
        <v>2906</v>
      </c>
      <c r="E163" s="521" t="s">
        <v>2903</v>
      </c>
      <c r="F163" s="522" t="s">
        <v>2444</v>
      </c>
      <c r="G163" s="521"/>
      <c r="H163" s="522"/>
      <c r="I163" s="522"/>
      <c r="J163" s="521" t="str">
        <f t="shared" si="3"/>
        <v>TB O-1a: Case notification rate of all forms of TB per 100,000 population - bacteriologically confirmed plus clinically diagnosed, new and relapse cases</v>
      </c>
      <c r="K163" s="522"/>
      <c r="L163" s="522"/>
      <c r="M163" s="522"/>
      <c r="N163" s="522"/>
      <c r="O163" s="521" t="s">
        <v>1683</v>
      </c>
    </row>
    <row r="164" spans="4:15">
      <c r="D164" s="522" t="s">
        <v>2907</v>
      </c>
      <c r="E164" s="521" t="s">
        <v>2903</v>
      </c>
      <c r="F164" s="522" t="s">
        <v>2444</v>
      </c>
      <c r="G164" s="521"/>
      <c r="H164" s="522"/>
      <c r="I164" s="522"/>
      <c r="J164" s="521" t="str">
        <f t="shared" si="3"/>
        <v>TB O-1a: Case notification rate of all forms of TB per 100,000 population - bacteriologically confirmed plus clinically diagnosed, new and relapse cases</v>
      </c>
      <c r="K164" s="522"/>
      <c r="L164" s="522"/>
      <c r="M164" s="522"/>
      <c r="N164" s="522"/>
      <c r="O164" s="521" t="s">
        <v>1684</v>
      </c>
    </row>
    <row r="165" spans="4:15">
      <c r="D165" s="522" t="s">
        <v>2908</v>
      </c>
      <c r="E165" s="521" t="s">
        <v>2903</v>
      </c>
      <c r="F165" s="522" t="s">
        <v>2444</v>
      </c>
      <c r="G165" s="521"/>
      <c r="H165" s="522"/>
      <c r="I165" s="522"/>
      <c r="J165" s="521" t="str">
        <f t="shared" si="3"/>
        <v>TB O-1a: Case notification rate of all forms of TB per 100,000 population - bacteriologically confirmed plus clinically diagnosed, new and relapse cases</v>
      </c>
      <c r="K165" s="522"/>
      <c r="L165" s="522"/>
      <c r="M165" s="522"/>
      <c r="N165" s="522"/>
      <c r="O165" s="521" t="s">
        <v>1685</v>
      </c>
    </row>
    <row r="166" spans="4:15">
      <c r="D166" s="522" t="s">
        <v>2909</v>
      </c>
      <c r="E166" s="521" t="s">
        <v>2903</v>
      </c>
      <c r="F166" s="522" t="s">
        <v>2444</v>
      </c>
      <c r="G166" s="521"/>
      <c r="H166" s="522"/>
      <c r="I166" s="522"/>
      <c r="J166" s="521" t="str">
        <f t="shared" si="3"/>
        <v>TB O-1a: Case notification rate of all forms of TB per 100,000 population - bacteriologically confirmed plus clinically diagnosed, new and relapse cases</v>
      </c>
      <c r="K166" s="522"/>
      <c r="L166" s="522"/>
      <c r="M166" s="522"/>
      <c r="N166" s="522"/>
      <c r="O166" s="521" t="s">
        <v>1686</v>
      </c>
    </row>
    <row r="167" spans="4:15">
      <c r="D167" s="522" t="s">
        <v>2910</v>
      </c>
      <c r="E167" s="521" t="s">
        <v>2903</v>
      </c>
      <c r="F167" s="522" t="s">
        <v>2444</v>
      </c>
      <c r="G167" s="521"/>
      <c r="H167" s="522"/>
      <c r="I167" s="522"/>
      <c r="J167" s="521" t="str">
        <f t="shared" si="3"/>
        <v>TB O-1a: Case notification rate of all forms of TB per 100,000 population - bacteriologically confirmed plus clinically diagnosed, new and relapse cases</v>
      </c>
      <c r="K167" s="522"/>
      <c r="L167" s="522"/>
      <c r="M167" s="522"/>
      <c r="N167" s="522"/>
      <c r="O167" s="521" t="s">
        <v>1687</v>
      </c>
    </row>
    <row r="168" spans="4:15">
      <c r="D168" s="522" t="s">
        <v>2911</v>
      </c>
      <c r="E168" s="521" t="s">
        <v>2903</v>
      </c>
      <c r="F168" s="522" t="s">
        <v>2444</v>
      </c>
      <c r="G168" s="521"/>
      <c r="H168" s="522"/>
      <c r="I168" s="522"/>
      <c r="J168" s="521" t="str">
        <f t="shared" si="3"/>
        <v>TB O-1a: Case notification rate of all forms of TB per 100,000 population - bacteriologically confirmed plus clinically diagnosed, new and relapse cases</v>
      </c>
      <c r="K168" s="522"/>
      <c r="L168" s="522"/>
      <c r="M168" s="522"/>
      <c r="N168" s="522"/>
      <c r="O168" s="521" t="s">
        <v>1688</v>
      </c>
    </row>
    <row r="169" spans="4:15">
      <c r="D169" s="522" t="s">
        <v>2912</v>
      </c>
      <c r="E169" s="521" t="s">
        <v>2903</v>
      </c>
      <c r="F169" s="522" t="s">
        <v>2444</v>
      </c>
      <c r="G169" s="521"/>
      <c r="H169" s="522"/>
      <c r="I169" s="522"/>
      <c r="J169" s="521" t="str">
        <f t="shared" si="3"/>
        <v>TB O-1a: Case notification rate of all forms of TB per 100,000 population - bacteriologically confirmed plus clinically diagnosed, new and relapse cases</v>
      </c>
      <c r="K169" s="522"/>
      <c r="L169" s="522"/>
      <c r="M169" s="522"/>
      <c r="N169" s="522"/>
      <c r="O169" s="521" t="s">
        <v>1689</v>
      </c>
    </row>
    <row r="170" spans="4:15">
      <c r="D170" s="522" t="s">
        <v>2913</v>
      </c>
      <c r="E170" s="521" t="s">
        <v>2914</v>
      </c>
      <c r="F170" s="522" t="s">
        <v>2437</v>
      </c>
      <c r="G170" s="521"/>
      <c r="H170" s="522"/>
      <c r="I170" s="522"/>
      <c r="J170" s="521" t="str">
        <f t="shared" si="3"/>
        <v>TB O-2a: Treatment success rate of all forms of TB- bacteriologically confirmed plus clinically diagnosed, new and relapse cases</v>
      </c>
      <c r="K170" s="522"/>
      <c r="L170" s="522"/>
      <c r="M170" s="522"/>
      <c r="N170" s="522"/>
      <c r="O170" s="521" t="s">
        <v>1690</v>
      </c>
    </row>
    <row r="171" spans="4:15">
      <c r="D171" s="522" t="s">
        <v>2915</v>
      </c>
      <c r="E171" s="521" t="s">
        <v>2914</v>
      </c>
      <c r="F171" s="522" t="s">
        <v>2437</v>
      </c>
      <c r="G171" s="521"/>
      <c r="H171" s="522"/>
      <c r="I171" s="522"/>
      <c r="J171" s="521" t="str">
        <f t="shared" si="3"/>
        <v>TB O-2a: Treatment success rate of all forms of TB- bacteriologically confirmed plus clinically diagnosed, new and relapse cases</v>
      </c>
      <c r="K171" s="522"/>
      <c r="L171" s="522"/>
      <c r="M171" s="522"/>
      <c r="N171" s="522"/>
      <c r="O171" s="521" t="s">
        <v>1691</v>
      </c>
    </row>
    <row r="172" spans="4:15">
      <c r="D172" s="522" t="s">
        <v>2916</v>
      </c>
      <c r="E172" s="521" t="s">
        <v>2914</v>
      </c>
      <c r="F172" s="522" t="s">
        <v>2437</v>
      </c>
      <c r="G172" s="521"/>
      <c r="H172" s="522"/>
      <c r="I172" s="522"/>
      <c r="J172" s="521" t="str">
        <f t="shared" si="3"/>
        <v>TB O-2a: Treatment success rate of all forms of TB- bacteriologically confirmed plus clinically diagnosed, new and relapse cases</v>
      </c>
      <c r="K172" s="522"/>
      <c r="L172" s="522"/>
      <c r="M172" s="522"/>
      <c r="N172" s="522"/>
      <c r="O172" s="521" t="s">
        <v>1692</v>
      </c>
    </row>
    <row r="173" spans="4:15">
      <c r="D173" s="522" t="s">
        <v>2917</v>
      </c>
      <c r="E173" s="521" t="s">
        <v>2914</v>
      </c>
      <c r="F173" s="522" t="s">
        <v>2437</v>
      </c>
      <c r="G173" s="521"/>
      <c r="H173" s="522"/>
      <c r="I173" s="522"/>
      <c r="J173" s="521" t="str">
        <f t="shared" si="3"/>
        <v>TB O-2a: Treatment success rate of all forms of TB- bacteriologically confirmed plus clinically diagnosed, new and relapse cases</v>
      </c>
      <c r="K173" s="522"/>
      <c r="L173" s="522"/>
      <c r="M173" s="522"/>
      <c r="N173" s="522"/>
      <c r="O173" s="521" t="s">
        <v>1693</v>
      </c>
    </row>
    <row r="174" spans="4:15">
      <c r="D174" s="522" t="s">
        <v>2918</v>
      </c>
      <c r="E174" s="521" t="s">
        <v>2914</v>
      </c>
      <c r="F174" s="522" t="s">
        <v>2437</v>
      </c>
      <c r="G174" s="521"/>
      <c r="H174" s="522"/>
      <c r="I174" s="522"/>
      <c r="J174" s="521" t="str">
        <f t="shared" si="3"/>
        <v>TB O-2a: Treatment success rate of all forms of TB- bacteriologically confirmed plus clinically diagnosed, new and relapse cases</v>
      </c>
      <c r="K174" s="522"/>
      <c r="L174" s="522"/>
      <c r="M174" s="522"/>
      <c r="N174" s="522"/>
      <c r="O174" s="521" t="s">
        <v>1694</v>
      </c>
    </row>
    <row r="175" spans="4:15">
      <c r="D175" s="522" t="s">
        <v>2919</v>
      </c>
      <c r="E175" s="521" t="s">
        <v>2914</v>
      </c>
      <c r="F175" s="522" t="s">
        <v>2437</v>
      </c>
      <c r="G175" s="521"/>
      <c r="H175" s="522"/>
      <c r="I175" s="522"/>
      <c r="J175" s="521" t="str">
        <f t="shared" si="3"/>
        <v>TB O-2a: Treatment success rate of all forms of TB- bacteriologically confirmed plus clinically diagnosed, new and relapse cases</v>
      </c>
      <c r="K175" s="522"/>
      <c r="L175" s="522"/>
      <c r="M175" s="522"/>
      <c r="N175" s="522"/>
      <c r="O175" s="521" t="s">
        <v>1695</v>
      </c>
    </row>
    <row r="176" spans="4:15">
      <c r="D176" s="522" t="s">
        <v>2920</v>
      </c>
      <c r="E176" s="521" t="s">
        <v>2914</v>
      </c>
      <c r="F176" s="522" t="s">
        <v>2437</v>
      </c>
      <c r="G176" s="521"/>
      <c r="H176" s="522"/>
      <c r="I176" s="522"/>
      <c r="J176" s="521" t="str">
        <f t="shared" si="3"/>
        <v>TB O-2a: Treatment success rate of all forms of TB- bacteriologically confirmed plus clinically diagnosed, new and relapse cases</v>
      </c>
      <c r="K176" s="522"/>
      <c r="L176" s="522"/>
      <c r="M176" s="522"/>
      <c r="N176" s="522"/>
      <c r="O176" s="521" t="s">
        <v>1696</v>
      </c>
    </row>
    <row r="177" spans="4:15">
      <c r="D177" s="522" t="s">
        <v>2921</v>
      </c>
      <c r="E177" s="521" t="s">
        <v>2914</v>
      </c>
      <c r="F177" s="522" t="s">
        <v>2437</v>
      </c>
      <c r="G177" s="521"/>
      <c r="H177" s="522"/>
      <c r="I177" s="522"/>
      <c r="J177" s="521" t="str">
        <f t="shared" si="3"/>
        <v>TB O-2a: Treatment success rate of all forms of TB- bacteriologically confirmed plus clinically diagnosed, new and relapse cases</v>
      </c>
      <c r="K177" s="522"/>
      <c r="L177" s="522"/>
      <c r="M177" s="522"/>
      <c r="N177" s="522"/>
      <c r="O177" s="521" t="s">
        <v>1697</v>
      </c>
    </row>
    <row r="178" spans="4:15">
      <c r="D178" s="522" t="s">
        <v>2922</v>
      </c>
      <c r="E178" s="521" t="s">
        <v>2914</v>
      </c>
      <c r="F178" s="522" t="s">
        <v>2437</v>
      </c>
      <c r="G178" s="521"/>
      <c r="H178" s="522"/>
      <c r="I178" s="522"/>
      <c r="J178" s="521" t="str">
        <f t="shared" si="3"/>
        <v>TB O-2a: Treatment success rate of all forms of TB- bacteriologically confirmed plus clinically diagnosed, new and relapse cases</v>
      </c>
      <c r="K178" s="522"/>
      <c r="L178" s="522"/>
      <c r="M178" s="522"/>
      <c r="N178" s="522"/>
      <c r="O178" s="521" t="s">
        <v>1698</v>
      </c>
    </row>
    <row r="179" spans="4:15">
      <c r="D179" s="522" t="s">
        <v>2923</v>
      </c>
      <c r="E179" s="521" t="s">
        <v>2914</v>
      </c>
      <c r="F179" s="522" t="s">
        <v>2437</v>
      </c>
      <c r="G179" s="521"/>
      <c r="H179" s="522"/>
      <c r="I179" s="522"/>
      <c r="J179" s="521" t="str">
        <f t="shared" si="3"/>
        <v>TB O-2a: Treatment success rate of all forms of TB- bacteriologically confirmed plus clinically diagnosed, new and relapse cases</v>
      </c>
      <c r="K179" s="522"/>
      <c r="L179" s="522"/>
      <c r="M179" s="522"/>
      <c r="N179" s="522"/>
      <c r="O179" s="521" t="s">
        <v>1699</v>
      </c>
    </row>
    <row r="180" spans="4:15">
      <c r="D180" s="522" t="s">
        <v>2924</v>
      </c>
      <c r="E180" s="521" t="s">
        <v>2925</v>
      </c>
      <c r="F180" s="522" t="s">
        <v>2446</v>
      </c>
      <c r="G180" s="521"/>
      <c r="H180" s="522"/>
      <c r="I180" s="522"/>
      <c r="J180" s="521" t="str">
        <f t="shared" si="3"/>
        <v>TB O-5(M): TB treatment coverage: Percentage of new and relapse cases that were notified and treated among the estimated number of incident TB cases in the same year (all form of TB - bacteriologically confirmed plus clinically diagnosed)</v>
      </c>
      <c r="K180" s="522"/>
      <c r="L180" s="522"/>
      <c r="M180" s="522"/>
      <c r="N180" s="522"/>
      <c r="O180" s="521" t="s">
        <v>1700</v>
      </c>
    </row>
    <row r="181" spans="4:15">
      <c r="D181" s="522" t="s">
        <v>2926</v>
      </c>
      <c r="E181" s="521" t="s">
        <v>2925</v>
      </c>
      <c r="F181" s="522" t="s">
        <v>2446</v>
      </c>
      <c r="G181" s="521"/>
      <c r="H181" s="522"/>
      <c r="I181" s="522"/>
      <c r="J181" s="521" t="str">
        <f t="shared" si="3"/>
        <v>TB O-5(M): TB treatment coverage: Percentage of new and relapse cases that were notified and treated among the estimated number of incident TB cases in the same year (all form of TB - bacteriologically confirmed plus clinically diagnosed)</v>
      </c>
      <c r="K181" s="522"/>
      <c r="L181" s="522"/>
      <c r="M181" s="522"/>
      <c r="N181" s="522"/>
      <c r="O181" s="521" t="s">
        <v>1701</v>
      </c>
    </row>
    <row r="182" spans="4:15">
      <c r="D182" s="522" t="s">
        <v>2927</v>
      </c>
      <c r="E182" s="521" t="s">
        <v>2925</v>
      </c>
      <c r="F182" s="522" t="s">
        <v>2446</v>
      </c>
      <c r="G182" s="521"/>
      <c r="H182" s="522"/>
      <c r="I182" s="522"/>
      <c r="J182" s="521" t="str">
        <f t="shared" si="3"/>
        <v>TB O-5(M): TB treatment coverage: Percentage of new and relapse cases that were notified and treated among the estimated number of incident TB cases in the same year (all form of TB - bacteriologically confirmed plus clinically diagnosed)</v>
      </c>
      <c r="K182" s="522"/>
      <c r="L182" s="522"/>
      <c r="M182" s="522"/>
      <c r="N182" s="522"/>
      <c r="O182" s="521" t="s">
        <v>1702</v>
      </c>
    </row>
    <row r="183" spans="4:15">
      <c r="D183" s="522" t="s">
        <v>2928</v>
      </c>
      <c r="E183" s="521" t="s">
        <v>2925</v>
      </c>
      <c r="F183" s="522" t="s">
        <v>2446</v>
      </c>
      <c r="G183" s="521"/>
      <c r="H183" s="522"/>
      <c r="I183" s="522"/>
      <c r="J183" s="521" t="str">
        <f t="shared" si="3"/>
        <v>TB O-5(M): TB treatment coverage: Percentage of new and relapse cases that were notified and treated among the estimated number of incident TB cases in the same year (all form of TB - bacteriologically confirmed plus clinically diagnosed)</v>
      </c>
      <c r="K183" s="522"/>
      <c r="L183" s="522"/>
      <c r="M183" s="522"/>
      <c r="N183" s="522"/>
      <c r="O183" s="521" t="s">
        <v>1703</v>
      </c>
    </row>
    <row r="184" spans="4:15">
      <c r="D184" s="522" t="s">
        <v>2929</v>
      </c>
      <c r="E184" s="521" t="s">
        <v>2925</v>
      </c>
      <c r="F184" s="522" t="s">
        <v>2446</v>
      </c>
      <c r="G184" s="521"/>
      <c r="H184" s="522"/>
      <c r="I184" s="522"/>
      <c r="J184" s="521" t="str">
        <f t="shared" si="3"/>
        <v>TB O-5(M): TB treatment coverage: Percentage of new and relapse cases that were notified and treated among the estimated number of incident TB cases in the same year (all form of TB - bacteriologically confirmed plus clinically diagnosed)</v>
      </c>
      <c r="K184" s="522"/>
      <c r="L184" s="522"/>
      <c r="M184" s="522"/>
      <c r="N184" s="522"/>
      <c r="O184" s="521" t="s">
        <v>1704</v>
      </c>
    </row>
    <row r="185" spans="4:15">
      <c r="D185" s="522" t="s">
        <v>2930</v>
      </c>
      <c r="E185" s="521" t="s">
        <v>2925</v>
      </c>
      <c r="F185" s="522" t="s">
        <v>2446</v>
      </c>
      <c r="G185" s="521"/>
      <c r="H185" s="522"/>
      <c r="I185" s="522"/>
      <c r="J185" s="521" t="str">
        <f t="shared" si="3"/>
        <v>TB O-5(M): TB treatment coverage: Percentage of new and relapse cases that were notified and treated among the estimated number of incident TB cases in the same year (all form of TB - bacteriologically confirmed plus clinically diagnosed)</v>
      </c>
      <c r="K185" s="522"/>
      <c r="L185" s="522"/>
      <c r="M185" s="522"/>
      <c r="N185" s="522"/>
      <c r="O185" s="521" t="s">
        <v>1705</v>
      </c>
    </row>
    <row r="186" spans="4:15">
      <c r="D186" s="522" t="s">
        <v>2931</v>
      </c>
      <c r="E186" s="521" t="s">
        <v>2925</v>
      </c>
      <c r="F186" s="522" t="s">
        <v>2446</v>
      </c>
      <c r="G186" s="521"/>
      <c r="H186" s="522"/>
      <c r="I186" s="522"/>
      <c r="J186" s="521" t="str">
        <f t="shared" si="3"/>
        <v>TB O-5(M): TB treatment coverage: Percentage of new and relapse cases that were notified and treated among the estimated number of incident TB cases in the same year (all form of TB - bacteriologically confirmed plus clinically diagnosed)</v>
      </c>
      <c r="K186" s="522"/>
      <c r="L186" s="522"/>
      <c r="M186" s="522"/>
      <c r="N186" s="522"/>
      <c r="O186" s="521" t="s">
        <v>1706</v>
      </c>
    </row>
    <row r="187" spans="4:15">
      <c r="D187" s="522" t="s">
        <v>2932</v>
      </c>
      <c r="E187" s="521" t="s">
        <v>2925</v>
      </c>
      <c r="F187" s="522" t="s">
        <v>2446</v>
      </c>
      <c r="G187" s="521"/>
      <c r="H187" s="522"/>
      <c r="I187" s="522"/>
      <c r="J187" s="521" t="str">
        <f t="shared" si="3"/>
        <v>TB O-5(M): TB treatment coverage: Percentage of new and relapse cases that were notified and treated among the estimated number of incident TB cases in the same year (all form of TB - bacteriologically confirmed plus clinically diagnosed)</v>
      </c>
      <c r="K187" s="522"/>
      <c r="L187" s="522"/>
      <c r="M187" s="522"/>
      <c r="N187" s="522"/>
      <c r="O187" s="521" t="s">
        <v>1707</v>
      </c>
    </row>
    <row r="188" spans="4:15">
      <c r="D188" s="522" t="s">
        <v>2933</v>
      </c>
      <c r="E188" s="521" t="s">
        <v>2925</v>
      </c>
      <c r="F188" s="522" t="s">
        <v>2446</v>
      </c>
      <c r="G188" s="521"/>
      <c r="H188" s="522"/>
      <c r="I188" s="522"/>
      <c r="J188" s="521" t="str">
        <f t="shared" si="3"/>
        <v>TB O-5(M): TB treatment coverage: Percentage of new and relapse cases that were notified and treated among the estimated number of incident TB cases in the same year (all form of TB - bacteriologically confirmed plus clinically diagnosed)</v>
      </c>
      <c r="K188" s="522"/>
      <c r="L188" s="522"/>
      <c r="M188" s="522"/>
      <c r="N188" s="522"/>
      <c r="O188" s="521" t="s">
        <v>1708</v>
      </c>
    </row>
    <row r="189" spans="4:15">
      <c r="D189" s="522" t="s">
        <v>2934</v>
      </c>
      <c r="E189" s="521" t="s">
        <v>2925</v>
      </c>
      <c r="F189" s="522" t="s">
        <v>2446</v>
      </c>
      <c r="G189" s="521"/>
      <c r="H189" s="522"/>
      <c r="I189" s="522"/>
      <c r="J189" s="521" t="str">
        <f t="shared" si="3"/>
        <v>TB O-5(M): TB treatment coverage: Percentage of new and relapse cases that were notified and treated among the estimated number of incident TB cases in the same year (all form of TB - bacteriologically confirmed plus clinically diagnosed)</v>
      </c>
      <c r="K189" s="522"/>
      <c r="L189" s="522"/>
      <c r="M189" s="522"/>
      <c r="N189" s="522"/>
      <c r="O189" s="521" t="s">
        <v>1709</v>
      </c>
    </row>
    <row r="190" spans="4:15">
      <c r="D190" s="522" t="s">
        <v>2935</v>
      </c>
      <c r="E190" s="521" t="s">
        <v>2936</v>
      </c>
      <c r="F190" s="522" t="s">
        <v>2445</v>
      </c>
      <c r="G190" s="521"/>
      <c r="H190" s="522"/>
      <c r="I190" s="522"/>
      <c r="J190" s="521" t="str">
        <f t="shared" si="3"/>
        <v>TB O-6: Notification of RR-TB and/or MDR-TB cases – Percentage of notified cases of bacteriologically confirmed, drug resistant RR-TB and/or MDR-TB as a proportion of all estimated RR-TB and/or MDR-TB cases</v>
      </c>
      <c r="K190" s="522"/>
      <c r="L190" s="522"/>
      <c r="M190" s="522"/>
      <c r="N190" s="522"/>
      <c r="O190" s="521" t="s">
        <v>1710</v>
      </c>
    </row>
    <row r="191" spans="4:15">
      <c r="D191" s="522" t="s">
        <v>2937</v>
      </c>
      <c r="E191" s="521" t="s">
        <v>2936</v>
      </c>
      <c r="F191" s="522" t="s">
        <v>2445</v>
      </c>
      <c r="G191" s="521"/>
      <c r="H191" s="522"/>
      <c r="I191" s="522"/>
      <c r="J191" s="521" t="str">
        <f t="shared" si="3"/>
        <v>TB O-6: Notification of RR-TB and/or MDR-TB cases – Percentage of notified cases of bacteriologically confirmed, drug resistant RR-TB and/or MDR-TB as a proportion of all estimated RR-TB and/or MDR-TB cases</v>
      </c>
      <c r="K191" s="522"/>
      <c r="L191" s="522"/>
      <c r="M191" s="522"/>
      <c r="N191" s="522"/>
      <c r="O191" s="521" t="s">
        <v>1711</v>
      </c>
    </row>
    <row r="192" spans="4:15">
      <c r="D192" s="522" t="s">
        <v>2938</v>
      </c>
      <c r="E192" s="521" t="s">
        <v>2936</v>
      </c>
      <c r="F192" s="522" t="s">
        <v>2445</v>
      </c>
      <c r="G192" s="521"/>
      <c r="H192" s="522"/>
      <c r="I192" s="522"/>
      <c r="J192" s="521" t="str">
        <f t="shared" si="3"/>
        <v>TB O-6: Notification of RR-TB and/or MDR-TB cases – Percentage of notified cases of bacteriologically confirmed, drug resistant RR-TB and/or MDR-TB as a proportion of all estimated RR-TB and/or MDR-TB cases</v>
      </c>
      <c r="K192" s="522"/>
      <c r="L192" s="522"/>
      <c r="M192" s="522"/>
      <c r="N192" s="522"/>
      <c r="O192" s="521" t="s">
        <v>1712</v>
      </c>
    </row>
    <row r="193" spans="4:15">
      <c r="D193" s="522" t="s">
        <v>2939</v>
      </c>
      <c r="E193" s="521" t="s">
        <v>2936</v>
      </c>
      <c r="F193" s="522" t="s">
        <v>2445</v>
      </c>
      <c r="G193" s="521"/>
      <c r="H193" s="522"/>
      <c r="I193" s="522"/>
      <c r="J193" s="521" t="str">
        <f t="shared" si="3"/>
        <v>TB O-6: Notification of RR-TB and/or MDR-TB cases – Percentage of notified cases of bacteriologically confirmed, drug resistant RR-TB and/or MDR-TB as a proportion of all estimated RR-TB and/or MDR-TB cases</v>
      </c>
      <c r="K193" s="522"/>
      <c r="L193" s="522"/>
      <c r="M193" s="522"/>
      <c r="N193" s="522"/>
      <c r="O193" s="521" t="s">
        <v>1713</v>
      </c>
    </row>
    <row r="194" spans="4:15">
      <c r="D194" s="522" t="s">
        <v>2940</v>
      </c>
      <c r="E194" s="521" t="s">
        <v>2936</v>
      </c>
      <c r="F194" s="522" t="s">
        <v>2445</v>
      </c>
      <c r="G194" s="521"/>
      <c r="H194" s="522"/>
      <c r="I194" s="522"/>
      <c r="J194" s="521" t="str">
        <f t="shared" si="3"/>
        <v>TB O-6: Notification of RR-TB and/or MDR-TB cases – Percentage of notified cases of bacteriologically confirmed, drug resistant RR-TB and/or MDR-TB as a proportion of all estimated RR-TB and/or MDR-TB cases</v>
      </c>
      <c r="K194" s="522"/>
      <c r="L194" s="522"/>
      <c r="M194" s="522"/>
      <c r="N194" s="522"/>
      <c r="O194" s="521" t="s">
        <v>1714</v>
      </c>
    </row>
    <row r="195" spans="4:15">
      <c r="D195" s="522" t="s">
        <v>2941</v>
      </c>
      <c r="E195" s="521" t="s">
        <v>2936</v>
      </c>
      <c r="F195" s="522" t="s">
        <v>2445</v>
      </c>
      <c r="G195" s="521"/>
      <c r="H195" s="522"/>
      <c r="I195" s="522"/>
      <c r="J195" s="521" t="str">
        <f t="shared" si="3"/>
        <v>TB O-6: Notification of RR-TB and/or MDR-TB cases – Percentage of notified cases of bacteriologically confirmed, drug resistant RR-TB and/or MDR-TB as a proportion of all estimated RR-TB and/or MDR-TB cases</v>
      </c>
      <c r="K195" s="522"/>
      <c r="L195" s="522"/>
      <c r="M195" s="522"/>
      <c r="N195" s="522"/>
      <c r="O195" s="521" t="s">
        <v>1715</v>
      </c>
    </row>
    <row r="196" spans="4:15">
      <c r="D196" s="522" t="s">
        <v>2942</v>
      </c>
      <c r="E196" s="521" t="s">
        <v>2936</v>
      </c>
      <c r="F196" s="522" t="s">
        <v>2445</v>
      </c>
      <c r="G196" s="521"/>
      <c r="H196" s="522"/>
      <c r="I196" s="522"/>
      <c r="J196" s="521" t="str">
        <f t="shared" si="3"/>
        <v>TB O-6: Notification of RR-TB and/or MDR-TB cases – Percentage of notified cases of bacteriologically confirmed, drug resistant RR-TB and/or MDR-TB as a proportion of all estimated RR-TB and/or MDR-TB cases</v>
      </c>
      <c r="K196" s="522"/>
      <c r="L196" s="522"/>
      <c r="M196" s="522"/>
      <c r="N196" s="522"/>
      <c r="O196" s="521" t="s">
        <v>1716</v>
      </c>
    </row>
    <row r="197" spans="4:15">
      <c r="D197" s="522" t="s">
        <v>2943</v>
      </c>
      <c r="E197" s="521" t="s">
        <v>2936</v>
      </c>
      <c r="F197" s="522" t="s">
        <v>2445</v>
      </c>
      <c r="G197" s="521"/>
      <c r="H197" s="522"/>
      <c r="I197" s="522"/>
      <c r="J197" s="521" t="str">
        <f t="shared" si="3"/>
        <v>TB O-6: Notification of RR-TB and/or MDR-TB cases – Percentage of notified cases of bacteriologically confirmed, drug resistant RR-TB and/or MDR-TB as a proportion of all estimated RR-TB and/or MDR-TB cases</v>
      </c>
      <c r="K197" s="522"/>
      <c r="L197" s="522"/>
      <c r="M197" s="522"/>
      <c r="N197" s="522"/>
      <c r="O197" s="521" t="s">
        <v>1717</v>
      </c>
    </row>
    <row r="198" spans="4:15">
      <c r="D198" s="522" t="s">
        <v>2944</v>
      </c>
      <c r="E198" s="521" t="s">
        <v>2936</v>
      </c>
      <c r="F198" s="522" t="s">
        <v>2445</v>
      </c>
      <c r="G198" s="521"/>
      <c r="H198" s="522"/>
      <c r="I198" s="522"/>
      <c r="J198" s="521" t="str">
        <f t="shared" si="3"/>
        <v>TB O-6: Notification of RR-TB and/or MDR-TB cases – Percentage of notified cases of bacteriologically confirmed, drug resistant RR-TB and/or MDR-TB as a proportion of all estimated RR-TB and/or MDR-TB cases</v>
      </c>
      <c r="K198" s="522"/>
      <c r="L198" s="522"/>
      <c r="M198" s="522"/>
      <c r="N198" s="522"/>
      <c r="O198" s="521" t="s">
        <v>1718</v>
      </c>
    </row>
    <row r="199" spans="4:15">
      <c r="D199" s="522" t="s">
        <v>2945</v>
      </c>
      <c r="E199" s="521" t="s">
        <v>2936</v>
      </c>
      <c r="F199" s="522" t="s">
        <v>2445</v>
      </c>
      <c r="G199" s="521"/>
      <c r="H199" s="522"/>
      <c r="I199" s="522"/>
      <c r="J199" s="521" t="str">
        <f t="shared" si="3"/>
        <v>TB O-6: Notification of RR-TB and/or MDR-TB cases – Percentage of notified cases of bacteriologically confirmed, drug resistant RR-TB and/or MDR-TB as a proportion of all estimated RR-TB and/or MDR-TB cases</v>
      </c>
      <c r="K199" s="522"/>
      <c r="L199" s="522"/>
      <c r="M199" s="522"/>
      <c r="N199" s="522"/>
      <c r="O199" s="521" t="s">
        <v>1719</v>
      </c>
    </row>
    <row r="200" spans="4:15">
      <c r="D200" s="522" t="s">
        <v>2946</v>
      </c>
      <c r="E200" s="521" t="s">
        <v>2947</v>
      </c>
      <c r="F200" s="522" t="s">
        <v>2238</v>
      </c>
      <c r="G200" s="521"/>
      <c r="H200" s="522" t="s">
        <v>2239</v>
      </c>
      <c r="I200" s="522" t="s">
        <v>2240</v>
      </c>
      <c r="J200" s="521" t="str">
        <f t="shared" si="3"/>
        <v>TB O-4(M): Treatment success rate of RR TB and/or MDR-TB: Percentage of cases with RR and/or MDR-TB successfully treatedTB case definitionXDR TB</v>
      </c>
      <c r="K200" s="522"/>
      <c r="L200" s="522"/>
      <c r="M200" s="522"/>
      <c r="N200" s="522"/>
      <c r="O200" s="521" t="s">
        <v>1720</v>
      </c>
    </row>
    <row r="201" spans="4:15">
      <c r="D201" s="522" t="s">
        <v>2948</v>
      </c>
      <c r="E201" s="521" t="s">
        <v>2947</v>
      </c>
      <c r="F201" s="522" t="s">
        <v>2238</v>
      </c>
      <c r="G201" s="521"/>
      <c r="H201" s="522"/>
      <c r="I201" s="522"/>
      <c r="J201" s="521" t="str">
        <f t="shared" si="3"/>
        <v>TB O-4(M): Treatment success rate of RR TB and/or MDR-TB: Percentage of cases with RR and/or MDR-TB successfully treated</v>
      </c>
      <c r="K201" s="522"/>
      <c r="L201" s="522"/>
      <c r="M201" s="522"/>
      <c r="N201" s="522"/>
      <c r="O201" s="521" t="s">
        <v>1721</v>
      </c>
    </row>
    <row r="202" spans="4:15">
      <c r="D202" s="522" t="s">
        <v>2949</v>
      </c>
      <c r="E202" s="521" t="s">
        <v>2947</v>
      </c>
      <c r="F202" s="522" t="s">
        <v>2238</v>
      </c>
      <c r="G202" s="521"/>
      <c r="H202" s="522"/>
      <c r="I202" s="522"/>
      <c r="J202" s="521" t="str">
        <f t="shared" si="3"/>
        <v>TB O-4(M): Treatment success rate of RR TB and/or MDR-TB: Percentage of cases with RR and/or MDR-TB successfully treated</v>
      </c>
      <c r="K202" s="522"/>
      <c r="L202" s="522"/>
      <c r="M202" s="522"/>
      <c r="N202" s="522"/>
      <c r="O202" s="521" t="s">
        <v>1722</v>
      </c>
    </row>
    <row r="203" spans="4:15">
      <c r="D203" s="522" t="s">
        <v>2950</v>
      </c>
      <c r="E203" s="521" t="s">
        <v>2947</v>
      </c>
      <c r="F203" s="522" t="s">
        <v>2238</v>
      </c>
      <c r="G203" s="521"/>
      <c r="H203" s="522"/>
      <c r="I203" s="522"/>
      <c r="J203" s="521" t="str">
        <f t="shared" si="3"/>
        <v>TB O-4(M): Treatment success rate of RR TB and/or MDR-TB: Percentage of cases with RR and/or MDR-TB successfully treated</v>
      </c>
      <c r="K203" s="522"/>
      <c r="L203" s="522"/>
      <c r="M203" s="522"/>
      <c r="N203" s="522"/>
      <c r="O203" s="521" t="s">
        <v>1723</v>
      </c>
    </row>
    <row r="204" spans="4:15">
      <c r="D204" s="522" t="s">
        <v>2951</v>
      </c>
      <c r="E204" s="521" t="s">
        <v>2947</v>
      </c>
      <c r="F204" s="522" t="s">
        <v>2238</v>
      </c>
      <c r="G204" s="521"/>
      <c r="H204" s="522"/>
      <c r="I204" s="522"/>
      <c r="J204" s="521" t="str">
        <f t="shared" si="3"/>
        <v>TB O-4(M): Treatment success rate of RR TB and/or MDR-TB: Percentage of cases with RR and/or MDR-TB successfully treated</v>
      </c>
      <c r="K204" s="522"/>
      <c r="L204" s="522"/>
      <c r="M204" s="522"/>
      <c r="N204" s="522"/>
      <c r="O204" s="521" t="s">
        <v>1724</v>
      </c>
    </row>
    <row r="205" spans="4:15">
      <c r="D205" s="522" t="s">
        <v>2952</v>
      </c>
      <c r="E205" s="521" t="s">
        <v>2947</v>
      </c>
      <c r="F205" s="522" t="s">
        <v>2238</v>
      </c>
      <c r="G205" s="521"/>
      <c r="H205" s="522"/>
      <c r="I205" s="522"/>
      <c r="J205" s="521" t="str">
        <f t="shared" si="3"/>
        <v>TB O-4(M): Treatment success rate of RR TB and/or MDR-TB: Percentage of cases with RR and/or MDR-TB successfully treated</v>
      </c>
      <c r="K205" s="522"/>
      <c r="L205" s="522"/>
      <c r="M205" s="522"/>
      <c r="N205" s="522"/>
      <c r="O205" s="521" t="s">
        <v>1725</v>
      </c>
    </row>
    <row r="206" spans="4:15">
      <c r="D206" s="522" t="s">
        <v>2953</v>
      </c>
      <c r="E206" s="521" t="s">
        <v>2947</v>
      </c>
      <c r="F206" s="522" t="s">
        <v>2238</v>
      </c>
      <c r="G206" s="521"/>
      <c r="H206" s="522"/>
      <c r="I206" s="522"/>
      <c r="J206" s="521" t="str">
        <f t="shared" si="3"/>
        <v>TB O-4(M): Treatment success rate of RR TB and/or MDR-TB: Percentage of cases with RR and/or MDR-TB successfully treated</v>
      </c>
      <c r="K206" s="522"/>
      <c r="L206" s="522"/>
      <c r="M206" s="522"/>
      <c r="N206" s="522"/>
      <c r="O206" s="521" t="s">
        <v>1726</v>
      </c>
    </row>
    <row r="207" spans="4:15">
      <c r="D207" s="522" t="s">
        <v>2954</v>
      </c>
      <c r="E207" s="521" t="s">
        <v>2947</v>
      </c>
      <c r="F207" s="522" t="s">
        <v>2238</v>
      </c>
      <c r="G207" s="521"/>
      <c r="H207" s="522"/>
      <c r="I207" s="522"/>
      <c r="J207" s="521" t="str">
        <f t="shared" si="3"/>
        <v>TB O-4(M): Treatment success rate of RR TB and/or MDR-TB: Percentage of cases with RR and/or MDR-TB successfully treated</v>
      </c>
      <c r="K207" s="522"/>
      <c r="L207" s="522"/>
      <c r="M207" s="522"/>
      <c r="N207" s="522"/>
      <c r="O207" s="521" t="s">
        <v>1727</v>
      </c>
    </row>
    <row r="208" spans="4:15">
      <c r="D208" s="522" t="s">
        <v>2955</v>
      </c>
      <c r="E208" s="521" t="s">
        <v>2947</v>
      </c>
      <c r="F208" s="522" t="s">
        <v>2238</v>
      </c>
      <c r="G208" s="521"/>
      <c r="H208" s="522"/>
      <c r="I208" s="522"/>
      <c r="J208" s="521" t="str">
        <f t="shared" si="3"/>
        <v>TB O-4(M): Treatment success rate of RR TB and/or MDR-TB: Percentage of cases with RR and/or MDR-TB successfully treated</v>
      </c>
      <c r="K208" s="522"/>
      <c r="L208" s="522"/>
      <c r="M208" s="522"/>
      <c r="N208" s="522"/>
      <c r="O208" s="521" t="s">
        <v>1728</v>
      </c>
    </row>
    <row r="209" spans="4:15">
      <c r="D209" s="522" t="s">
        <v>2956</v>
      </c>
      <c r="E209" s="521" t="s">
        <v>2947</v>
      </c>
      <c r="F209" s="522" t="s">
        <v>2238</v>
      </c>
      <c r="G209" s="521"/>
      <c r="H209" s="522"/>
      <c r="I209" s="522"/>
      <c r="J209" s="521" t="str">
        <f t="shared" si="3"/>
        <v>TB O-4(M): Treatment success rate of RR TB and/or MDR-TB: Percentage of cases with RR and/or MDR-TB successfully treated</v>
      </c>
      <c r="K209" s="522"/>
      <c r="L209" s="522"/>
      <c r="M209" s="522"/>
      <c r="N209" s="522"/>
      <c r="O209" s="521" t="s">
        <v>1729</v>
      </c>
    </row>
    <row r="210" spans="4:15">
      <c r="D210" s="522" t="s">
        <v>2957</v>
      </c>
      <c r="E210" s="521" t="s">
        <v>2958</v>
      </c>
      <c r="F210" s="522"/>
      <c r="G210" s="521"/>
      <c r="H210" s="522"/>
      <c r="I210" s="522"/>
      <c r="J210" s="521" t="str">
        <f t="shared" si="3"/>
        <v/>
      </c>
      <c r="K210" s="522"/>
      <c r="L210" s="522"/>
      <c r="M210" s="522"/>
      <c r="N210" s="522"/>
      <c r="O210" s="521" t="s">
        <v>1730</v>
      </c>
    </row>
    <row r="211" spans="4:15">
      <c r="D211" s="522" t="s">
        <v>2959</v>
      </c>
      <c r="E211" s="521" t="s">
        <v>2958</v>
      </c>
      <c r="F211" s="522"/>
      <c r="G211" s="521"/>
      <c r="H211" s="522"/>
      <c r="I211" s="522"/>
      <c r="J211" s="521" t="str">
        <f t="shared" si="3"/>
        <v/>
      </c>
      <c r="K211" s="522"/>
      <c r="L211" s="522"/>
      <c r="M211" s="522"/>
      <c r="N211" s="522"/>
      <c r="O211" s="521" t="s">
        <v>1731</v>
      </c>
    </row>
    <row r="212" spans="4:15">
      <c r="D212" s="522" t="s">
        <v>2960</v>
      </c>
      <c r="E212" s="521" t="s">
        <v>2958</v>
      </c>
      <c r="F212" s="522"/>
      <c r="G212" s="521"/>
      <c r="H212" s="522"/>
      <c r="I212" s="522"/>
      <c r="J212" s="521" t="str">
        <f t="shared" si="3"/>
        <v/>
      </c>
      <c r="K212" s="522"/>
      <c r="L212" s="522"/>
      <c r="M212" s="522"/>
      <c r="N212" s="522"/>
      <c r="O212" s="521" t="s">
        <v>1732</v>
      </c>
    </row>
    <row r="213" spans="4:15">
      <c r="D213" s="522" t="s">
        <v>2961</v>
      </c>
      <c r="E213" s="521" t="s">
        <v>2958</v>
      </c>
      <c r="F213" s="522"/>
      <c r="G213" s="521"/>
      <c r="H213" s="522"/>
      <c r="I213" s="522"/>
      <c r="J213" s="521" t="str">
        <f t="shared" si="3"/>
        <v/>
      </c>
      <c r="K213" s="522"/>
      <c r="L213" s="522"/>
      <c r="M213" s="522"/>
      <c r="N213" s="522"/>
      <c r="O213" s="521" t="s">
        <v>1733</v>
      </c>
    </row>
    <row r="214" spans="4:15">
      <c r="D214" s="522" t="s">
        <v>2962</v>
      </c>
      <c r="E214" s="521" t="s">
        <v>2958</v>
      </c>
      <c r="F214" s="522"/>
      <c r="G214" s="521"/>
      <c r="H214" s="522"/>
      <c r="I214" s="522"/>
      <c r="J214" s="521" t="str">
        <f t="shared" si="3"/>
        <v/>
      </c>
      <c r="K214" s="522"/>
      <c r="L214" s="522"/>
      <c r="M214" s="522"/>
      <c r="N214" s="522"/>
      <c r="O214" s="521" t="s">
        <v>1734</v>
      </c>
    </row>
    <row r="215" spans="4:15">
      <c r="D215" s="522" t="s">
        <v>2963</v>
      </c>
      <c r="E215" s="521" t="s">
        <v>2958</v>
      </c>
      <c r="F215" s="522"/>
      <c r="G215" s="521"/>
      <c r="H215" s="522"/>
      <c r="I215" s="522"/>
      <c r="J215" s="521" t="str">
        <f t="shared" si="3"/>
        <v/>
      </c>
      <c r="K215" s="522"/>
      <c r="L215" s="522"/>
      <c r="M215" s="522"/>
      <c r="N215" s="522"/>
      <c r="O215" s="521" t="s">
        <v>1735</v>
      </c>
    </row>
    <row r="216" spans="4:15">
      <c r="D216" s="522" t="s">
        <v>2964</v>
      </c>
      <c r="E216" s="521" t="s">
        <v>2958</v>
      </c>
      <c r="F216" s="522"/>
      <c r="G216" s="521"/>
      <c r="H216" s="522"/>
      <c r="I216" s="522"/>
      <c r="J216" s="521" t="str">
        <f t="shared" si="3"/>
        <v/>
      </c>
      <c r="K216" s="522"/>
      <c r="L216" s="522"/>
      <c r="M216" s="522"/>
      <c r="N216" s="522"/>
      <c r="O216" s="521" t="s">
        <v>1736</v>
      </c>
    </row>
    <row r="217" spans="4:15">
      <c r="D217" s="522" t="s">
        <v>2965</v>
      </c>
      <c r="E217" s="521" t="s">
        <v>2958</v>
      </c>
      <c r="F217" s="522"/>
      <c r="G217" s="521"/>
      <c r="H217" s="522"/>
      <c r="I217" s="522"/>
      <c r="J217" s="521" t="str">
        <f t="shared" si="3"/>
        <v/>
      </c>
      <c r="K217" s="522"/>
      <c r="L217" s="522"/>
      <c r="M217" s="522"/>
      <c r="N217" s="522"/>
      <c r="O217" s="521" t="s">
        <v>1737</v>
      </c>
    </row>
    <row r="218" spans="4:15">
      <c r="D218" s="522" t="s">
        <v>2966</v>
      </c>
      <c r="E218" s="521" t="s">
        <v>2958</v>
      </c>
      <c r="F218" s="522"/>
      <c r="G218" s="521"/>
      <c r="H218" s="522"/>
      <c r="I218" s="522"/>
      <c r="J218" s="521" t="str">
        <f t="shared" si="3"/>
        <v/>
      </c>
      <c r="K218" s="522"/>
      <c r="L218" s="522"/>
      <c r="M218" s="522"/>
      <c r="N218" s="522"/>
      <c r="O218" s="521" t="s">
        <v>1738</v>
      </c>
    </row>
    <row r="219" spans="4:15">
      <c r="D219" s="522" t="s">
        <v>2967</v>
      </c>
      <c r="E219" s="521" t="s">
        <v>2958</v>
      </c>
      <c r="F219" s="522"/>
      <c r="G219" s="521"/>
      <c r="H219" s="522"/>
      <c r="I219" s="522"/>
      <c r="J219" s="521" t="str">
        <f t="shared" si="3"/>
        <v/>
      </c>
      <c r="K219" s="522"/>
      <c r="L219" s="522"/>
      <c r="M219" s="522"/>
      <c r="N219" s="522"/>
      <c r="O219" s="521" t="s">
        <v>1739</v>
      </c>
    </row>
    <row r="220" spans="4:15">
      <c r="D220" s="522" t="s">
        <v>2968</v>
      </c>
      <c r="E220" s="521" t="s">
        <v>2969</v>
      </c>
      <c r="F220" s="522"/>
      <c r="G220" s="521"/>
      <c r="H220" s="522"/>
      <c r="I220" s="522"/>
      <c r="J220" s="521" t="str">
        <f t="shared" si="3"/>
        <v/>
      </c>
      <c r="K220" s="522"/>
      <c r="L220" s="522"/>
      <c r="M220" s="522"/>
      <c r="N220" s="522"/>
      <c r="O220" s="521" t="s">
        <v>1740</v>
      </c>
    </row>
    <row r="221" spans="4:15">
      <c r="D221" s="522" t="s">
        <v>2970</v>
      </c>
      <c r="E221" s="521" t="s">
        <v>2969</v>
      </c>
      <c r="F221" s="522"/>
      <c r="G221" s="521"/>
      <c r="H221" s="522"/>
      <c r="I221" s="522"/>
      <c r="J221" s="521" t="str">
        <f t="shared" si="3"/>
        <v/>
      </c>
      <c r="K221" s="522"/>
      <c r="L221" s="522"/>
      <c r="M221" s="522"/>
      <c r="N221" s="522"/>
      <c r="O221" s="521" t="s">
        <v>1741</v>
      </c>
    </row>
    <row r="222" spans="4:15">
      <c r="D222" s="522" t="s">
        <v>2971</v>
      </c>
      <c r="E222" s="521" t="s">
        <v>2969</v>
      </c>
      <c r="F222" s="522"/>
      <c r="G222" s="521"/>
      <c r="H222" s="522"/>
      <c r="I222" s="522"/>
      <c r="J222" s="521" t="str">
        <f t="shared" si="3"/>
        <v/>
      </c>
      <c r="K222" s="522"/>
      <c r="L222" s="522"/>
      <c r="M222" s="522"/>
      <c r="N222" s="522"/>
      <c r="O222" s="521" t="s">
        <v>1742</v>
      </c>
    </row>
    <row r="223" spans="4:15">
      <c r="D223" s="522" t="s">
        <v>2972</v>
      </c>
      <c r="E223" s="521" t="s">
        <v>2969</v>
      </c>
      <c r="F223" s="522"/>
      <c r="G223" s="521"/>
      <c r="H223" s="522"/>
      <c r="I223" s="522"/>
      <c r="J223" s="521" t="str">
        <f t="shared" si="3"/>
        <v/>
      </c>
      <c r="K223" s="522"/>
      <c r="L223" s="522"/>
      <c r="M223" s="522"/>
      <c r="N223" s="522"/>
      <c r="O223" s="521" t="s">
        <v>1743</v>
      </c>
    </row>
    <row r="224" spans="4:15">
      <c r="D224" s="522" t="s">
        <v>2973</v>
      </c>
      <c r="E224" s="521" t="s">
        <v>2969</v>
      </c>
      <c r="F224" s="522"/>
      <c r="G224" s="521"/>
      <c r="H224" s="522"/>
      <c r="I224" s="522"/>
      <c r="J224" s="521" t="str">
        <f t="shared" ref="J224:J287" si="4">F224&amp;H224&amp;I224</f>
        <v/>
      </c>
      <c r="K224" s="522"/>
      <c r="L224" s="522"/>
      <c r="M224" s="522"/>
      <c r="N224" s="522"/>
      <c r="O224" s="521" t="s">
        <v>1744</v>
      </c>
    </row>
    <row r="225" spans="4:15">
      <c r="D225" s="522" t="s">
        <v>2974</v>
      </c>
      <c r="E225" s="521" t="s">
        <v>2969</v>
      </c>
      <c r="F225" s="522"/>
      <c r="G225" s="521"/>
      <c r="H225" s="522"/>
      <c r="I225" s="522"/>
      <c r="J225" s="521" t="str">
        <f t="shared" si="4"/>
        <v/>
      </c>
      <c r="K225" s="522"/>
      <c r="L225" s="522"/>
      <c r="M225" s="522"/>
      <c r="N225" s="522"/>
      <c r="O225" s="521" t="s">
        <v>1745</v>
      </c>
    </row>
    <row r="226" spans="4:15">
      <c r="D226" s="522" t="s">
        <v>2975</v>
      </c>
      <c r="E226" s="521" t="s">
        <v>2969</v>
      </c>
      <c r="F226" s="522"/>
      <c r="G226" s="521"/>
      <c r="H226" s="522"/>
      <c r="I226" s="522"/>
      <c r="J226" s="521" t="str">
        <f t="shared" si="4"/>
        <v/>
      </c>
      <c r="K226" s="522"/>
      <c r="L226" s="522"/>
      <c r="M226" s="522"/>
      <c r="N226" s="522"/>
      <c r="O226" s="521" t="s">
        <v>1746</v>
      </c>
    </row>
    <row r="227" spans="4:15">
      <c r="D227" s="522" t="s">
        <v>2976</v>
      </c>
      <c r="E227" s="521" t="s">
        <v>2969</v>
      </c>
      <c r="F227" s="522"/>
      <c r="G227" s="521"/>
      <c r="H227" s="522"/>
      <c r="I227" s="522"/>
      <c r="J227" s="521" t="str">
        <f t="shared" si="4"/>
        <v/>
      </c>
      <c r="K227" s="522"/>
      <c r="L227" s="522"/>
      <c r="M227" s="522"/>
      <c r="N227" s="522"/>
      <c r="O227" s="521" t="s">
        <v>1747</v>
      </c>
    </row>
    <row r="228" spans="4:15">
      <c r="D228" s="522" t="s">
        <v>2977</v>
      </c>
      <c r="E228" s="521" t="s">
        <v>2969</v>
      </c>
      <c r="F228" s="522"/>
      <c r="G228" s="521"/>
      <c r="H228" s="522"/>
      <c r="I228" s="522"/>
      <c r="J228" s="521" t="str">
        <f t="shared" si="4"/>
        <v/>
      </c>
      <c r="K228" s="522"/>
      <c r="L228" s="522"/>
      <c r="M228" s="522"/>
      <c r="N228" s="522"/>
      <c r="O228" s="521" t="s">
        <v>1748</v>
      </c>
    </row>
    <row r="229" spans="4:15">
      <c r="D229" s="522" t="s">
        <v>2978</v>
      </c>
      <c r="E229" s="521" t="s">
        <v>2969</v>
      </c>
      <c r="F229" s="522"/>
      <c r="G229" s="521"/>
      <c r="H229" s="522"/>
      <c r="I229" s="522"/>
      <c r="J229" s="521" t="str">
        <f t="shared" si="4"/>
        <v/>
      </c>
      <c r="K229" s="522"/>
      <c r="L229" s="522"/>
      <c r="M229" s="522"/>
      <c r="N229" s="522"/>
      <c r="O229" s="521" t="s">
        <v>1749</v>
      </c>
    </row>
    <row r="230" spans="4:15">
      <c r="D230" s="522" t="s">
        <v>2979</v>
      </c>
      <c r="E230" s="521" t="s">
        <v>2980</v>
      </c>
      <c r="F230" s="522"/>
      <c r="G230" s="521"/>
      <c r="H230" s="522"/>
      <c r="I230" s="522"/>
      <c r="J230" s="521" t="str">
        <f t="shared" si="4"/>
        <v/>
      </c>
      <c r="K230" s="522"/>
      <c r="L230" s="522"/>
      <c r="M230" s="522"/>
      <c r="N230" s="522"/>
      <c r="O230" s="521" t="s">
        <v>1750</v>
      </c>
    </row>
    <row r="231" spans="4:15">
      <c r="D231" s="522" t="s">
        <v>2981</v>
      </c>
      <c r="E231" s="521" t="s">
        <v>2980</v>
      </c>
      <c r="F231" s="522"/>
      <c r="G231" s="521"/>
      <c r="H231" s="522"/>
      <c r="I231" s="522"/>
      <c r="J231" s="521" t="str">
        <f t="shared" si="4"/>
        <v/>
      </c>
      <c r="K231" s="522"/>
      <c r="L231" s="522"/>
      <c r="M231" s="522"/>
      <c r="N231" s="522"/>
      <c r="O231" s="521" t="s">
        <v>1751</v>
      </c>
    </row>
    <row r="232" spans="4:15">
      <c r="D232" s="522" t="s">
        <v>2982</v>
      </c>
      <c r="E232" s="521" t="s">
        <v>2980</v>
      </c>
      <c r="F232" s="522"/>
      <c r="G232" s="521"/>
      <c r="H232" s="522"/>
      <c r="I232" s="522"/>
      <c r="J232" s="521" t="str">
        <f t="shared" si="4"/>
        <v/>
      </c>
      <c r="K232" s="522"/>
      <c r="L232" s="522"/>
      <c r="M232" s="522"/>
      <c r="N232" s="522"/>
      <c r="O232" s="521" t="s">
        <v>1752</v>
      </c>
    </row>
    <row r="233" spans="4:15">
      <c r="D233" s="522" t="s">
        <v>2983</v>
      </c>
      <c r="E233" s="521" t="s">
        <v>2980</v>
      </c>
      <c r="F233" s="522"/>
      <c r="G233" s="521"/>
      <c r="H233" s="522"/>
      <c r="I233" s="522"/>
      <c r="J233" s="521" t="str">
        <f t="shared" si="4"/>
        <v/>
      </c>
      <c r="K233" s="522"/>
      <c r="L233" s="522"/>
      <c r="M233" s="522"/>
      <c r="N233" s="522"/>
      <c r="O233" s="521" t="s">
        <v>1753</v>
      </c>
    </row>
    <row r="234" spans="4:15">
      <c r="D234" s="522" t="s">
        <v>2984</v>
      </c>
      <c r="E234" s="521" t="s">
        <v>2980</v>
      </c>
      <c r="F234" s="522"/>
      <c r="G234" s="521"/>
      <c r="H234" s="522"/>
      <c r="I234" s="522"/>
      <c r="J234" s="521" t="str">
        <f t="shared" si="4"/>
        <v/>
      </c>
      <c r="K234" s="522"/>
      <c r="L234" s="522"/>
      <c r="M234" s="522"/>
      <c r="N234" s="522"/>
      <c r="O234" s="521" t="s">
        <v>1754</v>
      </c>
    </row>
    <row r="235" spans="4:15">
      <c r="D235" s="522" t="s">
        <v>2985</v>
      </c>
      <c r="E235" s="521" t="s">
        <v>2980</v>
      </c>
      <c r="F235" s="522"/>
      <c r="G235" s="521"/>
      <c r="H235" s="522"/>
      <c r="I235" s="522"/>
      <c r="J235" s="521" t="str">
        <f t="shared" si="4"/>
        <v/>
      </c>
      <c r="K235" s="522"/>
      <c r="L235" s="522"/>
      <c r="M235" s="522"/>
      <c r="N235" s="522"/>
      <c r="O235" s="521" t="s">
        <v>1755</v>
      </c>
    </row>
    <row r="236" spans="4:15">
      <c r="D236" s="522" t="s">
        <v>2986</v>
      </c>
      <c r="E236" s="521" t="s">
        <v>2980</v>
      </c>
      <c r="F236" s="522"/>
      <c r="G236" s="521"/>
      <c r="H236" s="522"/>
      <c r="I236" s="522"/>
      <c r="J236" s="521" t="str">
        <f t="shared" si="4"/>
        <v/>
      </c>
      <c r="K236" s="522"/>
      <c r="L236" s="522"/>
      <c r="M236" s="522"/>
      <c r="N236" s="522"/>
      <c r="O236" s="521" t="s">
        <v>1756</v>
      </c>
    </row>
    <row r="237" spans="4:15">
      <c r="D237" s="522" t="s">
        <v>2987</v>
      </c>
      <c r="E237" s="521" t="s">
        <v>2980</v>
      </c>
      <c r="F237" s="522"/>
      <c r="G237" s="521"/>
      <c r="H237" s="522"/>
      <c r="I237" s="522"/>
      <c r="J237" s="521" t="str">
        <f t="shared" si="4"/>
        <v/>
      </c>
      <c r="K237" s="522"/>
      <c r="L237" s="522"/>
      <c r="M237" s="522"/>
      <c r="N237" s="522"/>
      <c r="O237" s="521" t="s">
        <v>1757</v>
      </c>
    </row>
    <row r="238" spans="4:15">
      <c r="D238" s="522" t="s">
        <v>2988</v>
      </c>
      <c r="E238" s="521" t="s">
        <v>2980</v>
      </c>
      <c r="F238" s="522"/>
      <c r="G238" s="521"/>
      <c r="H238" s="522"/>
      <c r="I238" s="522"/>
      <c r="J238" s="521" t="str">
        <f t="shared" si="4"/>
        <v/>
      </c>
      <c r="K238" s="522"/>
      <c r="L238" s="522"/>
      <c r="M238" s="522"/>
      <c r="N238" s="522"/>
      <c r="O238" s="521" t="s">
        <v>1758</v>
      </c>
    </row>
    <row r="239" spans="4:15">
      <c r="D239" s="522" t="s">
        <v>2989</v>
      </c>
      <c r="E239" s="521" t="s">
        <v>2980</v>
      </c>
      <c r="F239" s="522"/>
      <c r="G239" s="521"/>
      <c r="H239" s="522"/>
      <c r="I239" s="522"/>
      <c r="J239" s="521" t="str">
        <f t="shared" si="4"/>
        <v/>
      </c>
      <c r="K239" s="522"/>
      <c r="L239" s="522"/>
      <c r="M239" s="522"/>
      <c r="N239" s="522"/>
      <c r="O239" s="521" t="s">
        <v>1759</v>
      </c>
    </row>
    <row r="240" spans="4:15">
      <c r="D240" s="522" t="s">
        <v>2990</v>
      </c>
      <c r="E240" s="521" t="s">
        <v>2991</v>
      </c>
      <c r="F240" s="522"/>
      <c r="G240" s="521"/>
      <c r="H240" s="522"/>
      <c r="I240" s="522"/>
      <c r="J240" s="521" t="str">
        <f t="shared" si="4"/>
        <v/>
      </c>
      <c r="K240" s="522"/>
      <c r="L240" s="522"/>
      <c r="M240" s="522"/>
      <c r="N240" s="522"/>
      <c r="O240" s="521" t="s">
        <v>1760</v>
      </c>
    </row>
    <row r="241" spans="4:15">
      <c r="D241" s="522" t="s">
        <v>2992</v>
      </c>
      <c r="E241" s="521" t="s">
        <v>2991</v>
      </c>
      <c r="F241" s="522"/>
      <c r="G241" s="521"/>
      <c r="H241" s="522"/>
      <c r="I241" s="522"/>
      <c r="J241" s="521" t="str">
        <f t="shared" si="4"/>
        <v/>
      </c>
      <c r="K241" s="522"/>
      <c r="L241" s="522"/>
      <c r="M241" s="522"/>
      <c r="N241" s="522"/>
      <c r="O241" s="521" t="s">
        <v>1761</v>
      </c>
    </row>
    <row r="242" spans="4:15">
      <c r="D242" s="522" t="s">
        <v>2993</v>
      </c>
      <c r="E242" s="521" t="s">
        <v>2991</v>
      </c>
      <c r="F242" s="522"/>
      <c r="G242" s="521"/>
      <c r="H242" s="522"/>
      <c r="I242" s="522"/>
      <c r="J242" s="521" t="str">
        <f t="shared" si="4"/>
        <v/>
      </c>
      <c r="K242" s="522"/>
      <c r="L242" s="522"/>
      <c r="M242" s="522"/>
      <c r="N242" s="522"/>
      <c r="O242" s="521" t="s">
        <v>1762</v>
      </c>
    </row>
    <row r="243" spans="4:15">
      <c r="D243" s="522" t="s">
        <v>2994</v>
      </c>
      <c r="E243" s="521" t="s">
        <v>2991</v>
      </c>
      <c r="F243" s="522"/>
      <c r="G243" s="521"/>
      <c r="H243" s="522"/>
      <c r="I243" s="522"/>
      <c r="J243" s="521" t="str">
        <f t="shared" si="4"/>
        <v/>
      </c>
      <c r="K243" s="522"/>
      <c r="L243" s="522"/>
      <c r="M243" s="522"/>
      <c r="N243" s="522"/>
      <c r="O243" s="521" t="s">
        <v>1763</v>
      </c>
    </row>
    <row r="244" spans="4:15">
      <c r="D244" s="522" t="s">
        <v>2995</v>
      </c>
      <c r="E244" s="521" t="s">
        <v>2991</v>
      </c>
      <c r="F244" s="522"/>
      <c r="G244" s="521"/>
      <c r="H244" s="522"/>
      <c r="I244" s="522"/>
      <c r="J244" s="521" t="str">
        <f t="shared" si="4"/>
        <v/>
      </c>
      <c r="K244" s="522"/>
      <c r="L244" s="522"/>
      <c r="M244" s="522"/>
      <c r="N244" s="522"/>
      <c r="O244" s="521" t="s">
        <v>1764</v>
      </c>
    </row>
    <row r="245" spans="4:15">
      <c r="D245" s="522" t="s">
        <v>2996</v>
      </c>
      <c r="E245" s="521" t="s">
        <v>2991</v>
      </c>
      <c r="F245" s="522"/>
      <c r="G245" s="521"/>
      <c r="H245" s="522"/>
      <c r="I245" s="522"/>
      <c r="J245" s="521" t="str">
        <f t="shared" si="4"/>
        <v/>
      </c>
      <c r="K245" s="522"/>
      <c r="L245" s="522"/>
      <c r="M245" s="522"/>
      <c r="N245" s="522"/>
      <c r="O245" s="521" t="s">
        <v>1765</v>
      </c>
    </row>
    <row r="246" spans="4:15">
      <c r="D246" s="522" t="s">
        <v>2997</v>
      </c>
      <c r="E246" s="521" t="s">
        <v>2991</v>
      </c>
      <c r="F246" s="522"/>
      <c r="G246" s="521"/>
      <c r="H246" s="522"/>
      <c r="I246" s="522"/>
      <c r="J246" s="521" t="str">
        <f t="shared" si="4"/>
        <v/>
      </c>
      <c r="K246" s="522"/>
      <c r="L246" s="522"/>
      <c r="M246" s="522"/>
      <c r="N246" s="522"/>
      <c r="O246" s="521" t="s">
        <v>1766</v>
      </c>
    </row>
    <row r="247" spans="4:15">
      <c r="D247" s="522" t="s">
        <v>2998</v>
      </c>
      <c r="E247" s="521" t="s">
        <v>2991</v>
      </c>
      <c r="F247" s="522"/>
      <c r="G247" s="521"/>
      <c r="H247" s="522"/>
      <c r="I247" s="522"/>
      <c r="J247" s="521" t="str">
        <f t="shared" si="4"/>
        <v/>
      </c>
      <c r="K247" s="522"/>
      <c r="L247" s="522"/>
      <c r="M247" s="522"/>
      <c r="N247" s="522"/>
      <c r="O247" s="521" t="s">
        <v>1767</v>
      </c>
    </row>
    <row r="248" spans="4:15">
      <c r="D248" s="522" t="s">
        <v>2999</v>
      </c>
      <c r="E248" s="521" t="s">
        <v>2991</v>
      </c>
      <c r="F248" s="522"/>
      <c r="G248" s="521"/>
      <c r="H248" s="522"/>
      <c r="I248" s="522"/>
      <c r="J248" s="521" t="str">
        <f t="shared" si="4"/>
        <v/>
      </c>
      <c r="K248" s="522"/>
      <c r="L248" s="522"/>
      <c r="M248" s="522"/>
      <c r="N248" s="522"/>
      <c r="O248" s="521" t="s">
        <v>1768</v>
      </c>
    </row>
    <row r="249" spans="4:15">
      <c r="D249" s="522" t="s">
        <v>3000</v>
      </c>
      <c r="E249" s="521" t="s">
        <v>2991</v>
      </c>
      <c r="F249" s="522"/>
      <c r="G249" s="521"/>
      <c r="H249" s="522"/>
      <c r="I249" s="522"/>
      <c r="J249" s="521" t="str">
        <f t="shared" si="4"/>
        <v/>
      </c>
      <c r="K249" s="522"/>
      <c r="L249" s="522"/>
      <c r="M249" s="522"/>
      <c r="N249" s="522"/>
      <c r="O249" s="521" t="s">
        <v>1769</v>
      </c>
    </row>
    <row r="250" spans="4:15">
      <c r="D250" s="522" t="s">
        <v>3001</v>
      </c>
      <c r="E250" s="521" t="s">
        <v>3002</v>
      </c>
      <c r="F250" s="522"/>
      <c r="G250" s="521"/>
      <c r="H250" s="522"/>
      <c r="I250" s="522"/>
      <c r="J250" s="521" t="str">
        <f t="shared" si="4"/>
        <v/>
      </c>
      <c r="K250" s="522"/>
      <c r="L250" s="522"/>
      <c r="M250" s="522"/>
      <c r="N250" s="522"/>
      <c r="O250" s="521" t="s">
        <v>1770</v>
      </c>
    </row>
    <row r="251" spans="4:15">
      <c r="D251" s="522" t="s">
        <v>3003</v>
      </c>
      <c r="E251" s="521" t="s">
        <v>3002</v>
      </c>
      <c r="F251" s="522"/>
      <c r="G251" s="521"/>
      <c r="H251" s="522"/>
      <c r="I251" s="522"/>
      <c r="J251" s="521" t="str">
        <f t="shared" si="4"/>
        <v/>
      </c>
      <c r="K251" s="522"/>
      <c r="L251" s="522"/>
      <c r="M251" s="522"/>
      <c r="N251" s="522"/>
      <c r="O251" s="521" t="s">
        <v>1771</v>
      </c>
    </row>
    <row r="252" spans="4:15">
      <c r="D252" s="522" t="s">
        <v>3004</v>
      </c>
      <c r="E252" s="521" t="s">
        <v>3002</v>
      </c>
      <c r="F252" s="522"/>
      <c r="G252" s="521"/>
      <c r="H252" s="522"/>
      <c r="I252" s="522"/>
      <c r="J252" s="521" t="str">
        <f t="shared" si="4"/>
        <v/>
      </c>
      <c r="K252" s="522"/>
      <c r="L252" s="522"/>
      <c r="M252" s="522"/>
      <c r="N252" s="522"/>
      <c r="O252" s="521" t="s">
        <v>1772</v>
      </c>
    </row>
    <row r="253" spans="4:15">
      <c r="D253" s="522" t="s">
        <v>3005</v>
      </c>
      <c r="E253" s="521" t="s">
        <v>3002</v>
      </c>
      <c r="F253" s="522"/>
      <c r="G253" s="521"/>
      <c r="H253" s="522"/>
      <c r="I253" s="522"/>
      <c r="J253" s="521" t="str">
        <f t="shared" si="4"/>
        <v/>
      </c>
      <c r="K253" s="522"/>
      <c r="L253" s="522"/>
      <c r="M253" s="522"/>
      <c r="N253" s="522"/>
      <c r="O253" s="521" t="s">
        <v>1773</v>
      </c>
    </row>
    <row r="254" spans="4:15">
      <c r="D254" s="522" t="s">
        <v>3006</v>
      </c>
      <c r="E254" s="521" t="s">
        <v>3002</v>
      </c>
      <c r="F254" s="522"/>
      <c r="G254" s="521"/>
      <c r="H254" s="522"/>
      <c r="I254" s="522"/>
      <c r="J254" s="521" t="str">
        <f t="shared" si="4"/>
        <v/>
      </c>
      <c r="K254" s="522"/>
      <c r="L254" s="522"/>
      <c r="M254" s="522"/>
      <c r="N254" s="522"/>
      <c r="O254" s="521" t="s">
        <v>1774</v>
      </c>
    </row>
    <row r="255" spans="4:15">
      <c r="D255" s="522" t="s">
        <v>3007</v>
      </c>
      <c r="E255" s="521" t="s">
        <v>3002</v>
      </c>
      <c r="F255" s="522"/>
      <c r="G255" s="521"/>
      <c r="H255" s="522"/>
      <c r="I255" s="522"/>
      <c r="J255" s="521" t="str">
        <f t="shared" si="4"/>
        <v/>
      </c>
      <c r="K255" s="522"/>
      <c r="L255" s="522"/>
      <c r="M255" s="522"/>
      <c r="N255" s="522"/>
      <c r="O255" s="521" t="s">
        <v>1775</v>
      </c>
    </row>
    <row r="256" spans="4:15">
      <c r="D256" s="522" t="s">
        <v>3008</v>
      </c>
      <c r="E256" s="521" t="s">
        <v>3002</v>
      </c>
      <c r="F256" s="522"/>
      <c r="G256" s="521"/>
      <c r="H256" s="522"/>
      <c r="I256" s="522"/>
      <c r="J256" s="521" t="str">
        <f t="shared" si="4"/>
        <v/>
      </c>
      <c r="K256" s="522"/>
      <c r="L256" s="522"/>
      <c r="M256" s="522"/>
      <c r="N256" s="522"/>
      <c r="O256" s="521" t="s">
        <v>1776</v>
      </c>
    </row>
    <row r="257" spans="4:15">
      <c r="D257" s="522" t="s">
        <v>3009</v>
      </c>
      <c r="E257" s="521" t="s">
        <v>3002</v>
      </c>
      <c r="F257" s="522"/>
      <c r="G257" s="521"/>
      <c r="H257" s="522"/>
      <c r="I257" s="522"/>
      <c r="J257" s="521" t="str">
        <f t="shared" si="4"/>
        <v/>
      </c>
      <c r="K257" s="522"/>
      <c r="L257" s="522"/>
      <c r="M257" s="522"/>
      <c r="N257" s="522"/>
      <c r="O257" s="521" t="s">
        <v>1777</v>
      </c>
    </row>
    <row r="258" spans="4:15">
      <c r="D258" s="522" t="s">
        <v>3010</v>
      </c>
      <c r="E258" s="521" t="s">
        <v>3002</v>
      </c>
      <c r="F258" s="522"/>
      <c r="G258" s="521"/>
      <c r="H258" s="522"/>
      <c r="I258" s="522"/>
      <c r="J258" s="521" t="str">
        <f t="shared" si="4"/>
        <v/>
      </c>
      <c r="K258" s="522"/>
      <c r="L258" s="522"/>
      <c r="M258" s="522"/>
      <c r="N258" s="522"/>
      <c r="O258" s="521" t="s">
        <v>1778</v>
      </c>
    </row>
    <row r="259" spans="4:15">
      <c r="D259" s="522" t="s">
        <v>3011</v>
      </c>
      <c r="E259" s="521" t="s">
        <v>3002</v>
      </c>
      <c r="F259" s="522"/>
      <c r="G259" s="521"/>
      <c r="H259" s="522"/>
      <c r="I259" s="522"/>
      <c r="J259" s="521" t="str">
        <f t="shared" si="4"/>
        <v/>
      </c>
      <c r="K259" s="522"/>
      <c r="L259" s="522"/>
      <c r="M259" s="522"/>
      <c r="N259" s="522"/>
      <c r="O259" s="521" t="s">
        <v>1779</v>
      </c>
    </row>
    <row r="260" spans="4:15">
      <c r="D260" s="522" t="s">
        <v>3012</v>
      </c>
      <c r="E260" s="521" t="s">
        <v>3013</v>
      </c>
      <c r="F260" s="522"/>
      <c r="G260" s="521"/>
      <c r="H260" s="522"/>
      <c r="I260" s="522"/>
      <c r="J260" s="521" t="str">
        <f t="shared" si="4"/>
        <v/>
      </c>
      <c r="K260" s="522"/>
      <c r="L260" s="522"/>
      <c r="M260" s="522"/>
      <c r="N260" s="522"/>
      <c r="O260" s="521" t="s">
        <v>1780</v>
      </c>
    </row>
    <row r="261" spans="4:15">
      <c r="D261" s="522" t="s">
        <v>3014</v>
      </c>
      <c r="E261" s="521" t="s">
        <v>3013</v>
      </c>
      <c r="F261" s="522"/>
      <c r="G261" s="521"/>
      <c r="H261" s="522"/>
      <c r="I261" s="522"/>
      <c r="J261" s="521" t="str">
        <f t="shared" si="4"/>
        <v/>
      </c>
      <c r="K261" s="522"/>
      <c r="L261" s="522"/>
      <c r="M261" s="522"/>
      <c r="N261" s="522"/>
      <c r="O261" s="521" t="s">
        <v>1781</v>
      </c>
    </row>
    <row r="262" spans="4:15">
      <c r="D262" s="522" t="s">
        <v>3015</v>
      </c>
      <c r="E262" s="521" t="s">
        <v>3013</v>
      </c>
      <c r="F262" s="522"/>
      <c r="G262" s="521"/>
      <c r="H262" s="522"/>
      <c r="I262" s="522"/>
      <c r="J262" s="521" t="str">
        <f t="shared" si="4"/>
        <v/>
      </c>
      <c r="K262" s="522"/>
      <c r="L262" s="522"/>
      <c r="M262" s="522"/>
      <c r="N262" s="522"/>
      <c r="O262" s="521" t="s">
        <v>1782</v>
      </c>
    </row>
    <row r="263" spans="4:15">
      <c r="D263" s="522" t="s">
        <v>3016</v>
      </c>
      <c r="E263" s="521" t="s">
        <v>3013</v>
      </c>
      <c r="F263" s="522"/>
      <c r="G263" s="521"/>
      <c r="H263" s="522"/>
      <c r="I263" s="522"/>
      <c r="J263" s="521" t="str">
        <f t="shared" si="4"/>
        <v/>
      </c>
      <c r="K263" s="522"/>
      <c r="L263" s="522"/>
      <c r="M263" s="522"/>
      <c r="N263" s="522"/>
      <c r="O263" s="521" t="s">
        <v>1783</v>
      </c>
    </row>
    <row r="264" spans="4:15">
      <c r="D264" s="522" t="s">
        <v>3017</v>
      </c>
      <c r="E264" s="521" t="s">
        <v>3013</v>
      </c>
      <c r="F264" s="522"/>
      <c r="G264" s="521"/>
      <c r="H264" s="522"/>
      <c r="I264" s="522"/>
      <c r="J264" s="521" t="str">
        <f t="shared" si="4"/>
        <v/>
      </c>
      <c r="K264" s="522"/>
      <c r="L264" s="522"/>
      <c r="M264" s="522"/>
      <c r="N264" s="522"/>
      <c r="O264" s="521" t="s">
        <v>1784</v>
      </c>
    </row>
    <row r="265" spans="4:15">
      <c r="D265" s="522" t="s">
        <v>3018</v>
      </c>
      <c r="E265" s="521" t="s">
        <v>3013</v>
      </c>
      <c r="F265" s="522"/>
      <c r="G265" s="521"/>
      <c r="H265" s="522"/>
      <c r="I265" s="522"/>
      <c r="J265" s="521" t="str">
        <f t="shared" si="4"/>
        <v/>
      </c>
      <c r="K265" s="522"/>
      <c r="L265" s="522"/>
      <c r="M265" s="522"/>
      <c r="N265" s="522"/>
      <c r="O265" s="521" t="s">
        <v>1785</v>
      </c>
    </row>
    <row r="266" spans="4:15">
      <c r="D266" s="522" t="s">
        <v>3019</v>
      </c>
      <c r="E266" s="521" t="s">
        <v>3013</v>
      </c>
      <c r="F266" s="522"/>
      <c r="G266" s="521"/>
      <c r="H266" s="522"/>
      <c r="I266" s="522"/>
      <c r="J266" s="521" t="str">
        <f t="shared" si="4"/>
        <v/>
      </c>
      <c r="K266" s="522"/>
      <c r="L266" s="522"/>
      <c r="M266" s="522"/>
      <c r="N266" s="522"/>
      <c r="O266" s="521" t="s">
        <v>1786</v>
      </c>
    </row>
    <row r="267" spans="4:15">
      <c r="D267" s="522" t="s">
        <v>3020</v>
      </c>
      <c r="E267" s="521" t="s">
        <v>3013</v>
      </c>
      <c r="F267" s="522"/>
      <c r="G267" s="521"/>
      <c r="H267" s="522"/>
      <c r="I267" s="522"/>
      <c r="J267" s="521" t="str">
        <f t="shared" si="4"/>
        <v/>
      </c>
      <c r="K267" s="522"/>
      <c r="L267" s="522"/>
      <c r="M267" s="522"/>
      <c r="N267" s="522"/>
      <c r="O267" s="521" t="s">
        <v>1787</v>
      </c>
    </row>
    <row r="268" spans="4:15">
      <c r="D268" s="522" t="s">
        <v>3021</v>
      </c>
      <c r="E268" s="521" t="s">
        <v>3013</v>
      </c>
      <c r="F268" s="522"/>
      <c r="G268" s="521"/>
      <c r="H268" s="522"/>
      <c r="I268" s="522"/>
      <c r="J268" s="521" t="str">
        <f t="shared" si="4"/>
        <v/>
      </c>
      <c r="K268" s="522"/>
      <c r="L268" s="522"/>
      <c r="M268" s="522"/>
      <c r="N268" s="522"/>
      <c r="O268" s="521" t="s">
        <v>1788</v>
      </c>
    </row>
    <row r="269" spans="4:15">
      <c r="D269" s="522" t="s">
        <v>3022</v>
      </c>
      <c r="E269" s="521" t="s">
        <v>3013</v>
      </c>
      <c r="F269" s="522"/>
      <c r="G269" s="521"/>
      <c r="H269" s="522"/>
      <c r="I269" s="522"/>
      <c r="J269" s="521" t="str">
        <f t="shared" si="4"/>
        <v/>
      </c>
      <c r="K269" s="522"/>
      <c r="L269" s="522"/>
      <c r="M269" s="522"/>
      <c r="N269" s="522"/>
      <c r="O269" s="521" t="s">
        <v>1789</v>
      </c>
    </row>
    <row r="270" spans="4:15">
      <c r="D270" s="522" t="s">
        <v>3023</v>
      </c>
      <c r="E270" s="521" t="s">
        <v>3024</v>
      </c>
      <c r="F270" s="522"/>
      <c r="G270" s="521"/>
      <c r="H270" s="522"/>
      <c r="I270" s="522"/>
      <c r="J270" s="521" t="str">
        <f t="shared" si="4"/>
        <v/>
      </c>
      <c r="K270" s="522"/>
      <c r="L270" s="522"/>
      <c r="M270" s="522"/>
      <c r="N270" s="522"/>
      <c r="O270" s="521" t="s">
        <v>1790</v>
      </c>
    </row>
    <row r="271" spans="4:15">
      <c r="D271" s="522" t="s">
        <v>3025</v>
      </c>
      <c r="E271" s="521" t="s">
        <v>3024</v>
      </c>
      <c r="F271" s="522"/>
      <c r="G271" s="521"/>
      <c r="H271" s="522"/>
      <c r="I271" s="522"/>
      <c r="J271" s="521" t="str">
        <f t="shared" si="4"/>
        <v/>
      </c>
      <c r="K271" s="522"/>
      <c r="L271" s="522"/>
      <c r="M271" s="522"/>
      <c r="N271" s="522"/>
      <c r="O271" s="521" t="s">
        <v>1791</v>
      </c>
    </row>
    <row r="272" spans="4:15">
      <c r="D272" s="522" t="s">
        <v>3026</v>
      </c>
      <c r="E272" s="521" t="s">
        <v>3024</v>
      </c>
      <c r="F272" s="522"/>
      <c r="G272" s="521"/>
      <c r="H272" s="522"/>
      <c r="I272" s="522"/>
      <c r="J272" s="521" t="str">
        <f t="shared" si="4"/>
        <v/>
      </c>
      <c r="K272" s="522"/>
      <c r="L272" s="522"/>
      <c r="M272" s="522"/>
      <c r="N272" s="522"/>
      <c r="O272" s="521" t="s">
        <v>1792</v>
      </c>
    </row>
    <row r="273" spans="4:15">
      <c r="D273" s="522" t="s">
        <v>3027</v>
      </c>
      <c r="E273" s="521" t="s">
        <v>3024</v>
      </c>
      <c r="F273" s="522"/>
      <c r="G273" s="521"/>
      <c r="H273" s="522"/>
      <c r="I273" s="522"/>
      <c r="J273" s="521" t="str">
        <f t="shared" si="4"/>
        <v/>
      </c>
      <c r="K273" s="522"/>
      <c r="L273" s="522"/>
      <c r="M273" s="522"/>
      <c r="N273" s="522"/>
      <c r="O273" s="521" t="s">
        <v>1793</v>
      </c>
    </row>
    <row r="274" spans="4:15">
      <c r="D274" s="522" t="s">
        <v>3028</v>
      </c>
      <c r="E274" s="521" t="s">
        <v>3024</v>
      </c>
      <c r="F274" s="522"/>
      <c r="G274" s="521"/>
      <c r="H274" s="522"/>
      <c r="I274" s="522"/>
      <c r="J274" s="521" t="str">
        <f t="shared" si="4"/>
        <v/>
      </c>
      <c r="K274" s="522"/>
      <c r="L274" s="522"/>
      <c r="M274" s="522"/>
      <c r="N274" s="522"/>
      <c r="O274" s="521" t="s">
        <v>1794</v>
      </c>
    </row>
    <row r="275" spans="4:15">
      <c r="D275" s="522" t="s">
        <v>3029</v>
      </c>
      <c r="E275" s="521" t="s">
        <v>3024</v>
      </c>
      <c r="F275" s="522"/>
      <c r="G275" s="521"/>
      <c r="H275" s="522"/>
      <c r="I275" s="522"/>
      <c r="J275" s="521" t="str">
        <f t="shared" si="4"/>
        <v/>
      </c>
      <c r="K275" s="522"/>
      <c r="L275" s="522"/>
      <c r="M275" s="522"/>
      <c r="N275" s="522"/>
      <c r="O275" s="521" t="s">
        <v>1795</v>
      </c>
    </row>
    <row r="276" spans="4:15">
      <c r="D276" s="522" t="s">
        <v>3030</v>
      </c>
      <c r="E276" s="521" t="s">
        <v>3024</v>
      </c>
      <c r="F276" s="522"/>
      <c r="G276" s="521"/>
      <c r="H276" s="522"/>
      <c r="I276" s="522"/>
      <c r="J276" s="521" t="str">
        <f t="shared" si="4"/>
        <v/>
      </c>
      <c r="K276" s="522"/>
      <c r="L276" s="522"/>
      <c r="M276" s="522"/>
      <c r="N276" s="522"/>
      <c r="O276" s="521" t="s">
        <v>1796</v>
      </c>
    </row>
    <row r="277" spans="4:15">
      <c r="D277" s="522" t="s">
        <v>3031</v>
      </c>
      <c r="E277" s="521" t="s">
        <v>3024</v>
      </c>
      <c r="F277" s="522"/>
      <c r="G277" s="521"/>
      <c r="H277" s="522"/>
      <c r="I277" s="522"/>
      <c r="J277" s="521" t="str">
        <f t="shared" si="4"/>
        <v/>
      </c>
      <c r="K277" s="522"/>
      <c r="L277" s="522"/>
      <c r="M277" s="522"/>
      <c r="N277" s="522"/>
      <c r="O277" s="521" t="s">
        <v>1797</v>
      </c>
    </row>
    <row r="278" spans="4:15">
      <c r="D278" s="522" t="s">
        <v>3032</v>
      </c>
      <c r="E278" s="521" t="s">
        <v>3024</v>
      </c>
      <c r="F278" s="522"/>
      <c r="G278" s="521"/>
      <c r="H278" s="522"/>
      <c r="I278" s="522"/>
      <c r="J278" s="521" t="str">
        <f t="shared" si="4"/>
        <v/>
      </c>
      <c r="K278" s="522"/>
      <c r="L278" s="522"/>
      <c r="M278" s="522"/>
      <c r="N278" s="522"/>
      <c r="O278" s="521" t="s">
        <v>1798</v>
      </c>
    </row>
    <row r="279" spans="4:15">
      <c r="D279" s="522" t="s">
        <v>3033</v>
      </c>
      <c r="E279" s="521" t="s">
        <v>3024</v>
      </c>
      <c r="F279" s="522"/>
      <c r="G279" s="521"/>
      <c r="H279" s="522"/>
      <c r="I279" s="522"/>
      <c r="J279" s="521" t="str">
        <f t="shared" si="4"/>
        <v/>
      </c>
      <c r="K279" s="522"/>
      <c r="L279" s="522"/>
      <c r="M279" s="522"/>
      <c r="N279" s="522"/>
      <c r="O279" s="521" t="s">
        <v>1799</v>
      </c>
    </row>
    <row r="280" spans="4:15">
      <c r="D280" s="522" t="s">
        <v>3034</v>
      </c>
      <c r="E280" s="521" t="s">
        <v>3035</v>
      </c>
      <c r="F280" s="522"/>
      <c r="G280" s="521"/>
      <c r="H280" s="522"/>
      <c r="I280" s="522"/>
      <c r="J280" s="521" t="str">
        <f t="shared" si="4"/>
        <v/>
      </c>
      <c r="K280" s="522"/>
      <c r="L280" s="522"/>
      <c r="M280" s="522"/>
      <c r="N280" s="522"/>
      <c r="O280" s="521" t="s">
        <v>1800</v>
      </c>
    </row>
    <row r="281" spans="4:15">
      <c r="D281" s="522" t="s">
        <v>3036</v>
      </c>
      <c r="E281" s="521" t="s">
        <v>3035</v>
      </c>
      <c r="F281" s="522"/>
      <c r="G281" s="521"/>
      <c r="H281" s="522"/>
      <c r="I281" s="522"/>
      <c r="J281" s="521" t="str">
        <f t="shared" si="4"/>
        <v/>
      </c>
      <c r="K281" s="522"/>
      <c r="L281" s="522"/>
      <c r="M281" s="522"/>
      <c r="N281" s="522"/>
      <c r="O281" s="521" t="s">
        <v>1801</v>
      </c>
    </row>
    <row r="282" spans="4:15">
      <c r="D282" s="522" t="s">
        <v>3037</v>
      </c>
      <c r="E282" s="521" t="s">
        <v>3035</v>
      </c>
      <c r="F282" s="522"/>
      <c r="G282" s="521"/>
      <c r="H282" s="522"/>
      <c r="I282" s="522"/>
      <c r="J282" s="521" t="str">
        <f t="shared" si="4"/>
        <v/>
      </c>
      <c r="K282" s="522"/>
      <c r="L282" s="522"/>
      <c r="M282" s="522"/>
      <c r="N282" s="522"/>
      <c r="O282" s="521" t="s">
        <v>1802</v>
      </c>
    </row>
    <row r="283" spans="4:15">
      <c r="D283" s="522" t="s">
        <v>3038</v>
      </c>
      <c r="E283" s="521" t="s">
        <v>3035</v>
      </c>
      <c r="F283" s="522"/>
      <c r="G283" s="521"/>
      <c r="H283" s="522"/>
      <c r="I283" s="522"/>
      <c r="J283" s="521" t="str">
        <f t="shared" si="4"/>
        <v/>
      </c>
      <c r="K283" s="522"/>
      <c r="L283" s="522"/>
      <c r="M283" s="522"/>
      <c r="N283" s="522"/>
      <c r="O283" s="521" t="s">
        <v>1803</v>
      </c>
    </row>
    <row r="284" spans="4:15">
      <c r="D284" s="522" t="s">
        <v>3039</v>
      </c>
      <c r="E284" s="521" t="s">
        <v>3035</v>
      </c>
      <c r="F284" s="522"/>
      <c r="G284" s="521"/>
      <c r="H284" s="522"/>
      <c r="I284" s="522"/>
      <c r="J284" s="521" t="str">
        <f t="shared" si="4"/>
        <v/>
      </c>
      <c r="K284" s="522"/>
      <c r="L284" s="522"/>
      <c r="M284" s="522"/>
      <c r="N284" s="522"/>
      <c r="O284" s="521" t="s">
        <v>1804</v>
      </c>
    </row>
    <row r="285" spans="4:15">
      <c r="D285" s="522" t="s">
        <v>3040</v>
      </c>
      <c r="E285" s="521" t="s">
        <v>3035</v>
      </c>
      <c r="F285" s="522"/>
      <c r="G285" s="521"/>
      <c r="H285" s="522"/>
      <c r="I285" s="522"/>
      <c r="J285" s="521" t="str">
        <f t="shared" si="4"/>
        <v/>
      </c>
      <c r="K285" s="522"/>
      <c r="L285" s="522"/>
      <c r="M285" s="522"/>
      <c r="N285" s="522"/>
      <c r="O285" s="521" t="s">
        <v>1805</v>
      </c>
    </row>
    <row r="286" spans="4:15">
      <c r="D286" s="522" t="s">
        <v>3041</v>
      </c>
      <c r="E286" s="521" t="s">
        <v>3035</v>
      </c>
      <c r="F286" s="522"/>
      <c r="G286" s="521"/>
      <c r="H286" s="522"/>
      <c r="I286" s="522"/>
      <c r="J286" s="521" t="str">
        <f t="shared" si="4"/>
        <v/>
      </c>
      <c r="K286" s="522"/>
      <c r="L286" s="522"/>
      <c r="M286" s="522"/>
      <c r="N286" s="522"/>
      <c r="O286" s="521" t="s">
        <v>1806</v>
      </c>
    </row>
    <row r="287" spans="4:15">
      <c r="D287" s="522" t="s">
        <v>3042</v>
      </c>
      <c r="E287" s="521" t="s">
        <v>3035</v>
      </c>
      <c r="F287" s="522"/>
      <c r="G287" s="521"/>
      <c r="H287" s="522"/>
      <c r="I287" s="522"/>
      <c r="J287" s="521" t="str">
        <f t="shared" si="4"/>
        <v/>
      </c>
      <c r="K287" s="522"/>
      <c r="L287" s="522"/>
      <c r="M287" s="522"/>
      <c r="N287" s="522"/>
      <c r="O287" s="521" t="s">
        <v>1807</v>
      </c>
    </row>
    <row r="288" spans="4:15">
      <c r="D288" s="522" t="s">
        <v>3043</v>
      </c>
      <c r="E288" s="521" t="s">
        <v>3035</v>
      </c>
      <c r="F288" s="522"/>
      <c r="G288" s="521"/>
      <c r="H288" s="522"/>
      <c r="I288" s="522"/>
      <c r="J288" s="521" t="str">
        <f t="shared" ref="J288:J309" si="5">F288&amp;H288&amp;I288</f>
        <v/>
      </c>
      <c r="K288" s="522"/>
      <c r="L288" s="522"/>
      <c r="M288" s="522"/>
      <c r="N288" s="522"/>
      <c r="O288" s="521" t="s">
        <v>1808</v>
      </c>
    </row>
    <row r="289" spans="4:15">
      <c r="D289" s="522" t="s">
        <v>3044</v>
      </c>
      <c r="E289" s="521" t="s">
        <v>3035</v>
      </c>
      <c r="F289" s="522"/>
      <c r="G289" s="521"/>
      <c r="H289" s="522"/>
      <c r="I289" s="522"/>
      <c r="J289" s="521" t="str">
        <f t="shared" si="5"/>
        <v/>
      </c>
      <c r="K289" s="522"/>
      <c r="L289" s="522"/>
      <c r="M289" s="522"/>
      <c r="N289" s="522"/>
      <c r="O289" s="521" t="s">
        <v>1809</v>
      </c>
    </row>
    <row r="290" spans="4:15">
      <c r="D290" s="522" t="s">
        <v>3045</v>
      </c>
      <c r="E290" s="521" t="s">
        <v>3046</v>
      </c>
      <c r="F290" s="522"/>
      <c r="G290" s="521"/>
      <c r="H290" s="522"/>
      <c r="I290" s="522"/>
      <c r="J290" s="521" t="str">
        <f t="shared" si="5"/>
        <v/>
      </c>
      <c r="K290" s="522"/>
      <c r="L290" s="522"/>
      <c r="M290" s="522"/>
      <c r="N290" s="522"/>
      <c r="O290" s="521" t="s">
        <v>1810</v>
      </c>
    </row>
    <row r="291" spans="4:15">
      <c r="D291" s="522" t="s">
        <v>3047</v>
      </c>
      <c r="E291" s="521" t="s">
        <v>3046</v>
      </c>
      <c r="F291" s="522"/>
      <c r="G291" s="521"/>
      <c r="H291" s="522"/>
      <c r="I291" s="522"/>
      <c r="J291" s="521" t="str">
        <f t="shared" si="5"/>
        <v/>
      </c>
      <c r="K291" s="522"/>
      <c r="L291" s="522"/>
      <c r="M291" s="522"/>
      <c r="N291" s="522"/>
      <c r="O291" s="521" t="s">
        <v>1811</v>
      </c>
    </row>
    <row r="292" spans="4:15">
      <c r="D292" s="522" t="s">
        <v>3048</v>
      </c>
      <c r="E292" s="521" t="s">
        <v>3046</v>
      </c>
      <c r="F292" s="522"/>
      <c r="G292" s="521"/>
      <c r="H292" s="522"/>
      <c r="I292" s="522"/>
      <c r="J292" s="521" t="str">
        <f t="shared" si="5"/>
        <v/>
      </c>
      <c r="K292" s="522"/>
      <c r="L292" s="522"/>
      <c r="M292" s="522"/>
      <c r="N292" s="522"/>
      <c r="O292" s="521" t="s">
        <v>1812</v>
      </c>
    </row>
    <row r="293" spans="4:15">
      <c r="D293" s="522" t="s">
        <v>3049</v>
      </c>
      <c r="E293" s="521" t="s">
        <v>3046</v>
      </c>
      <c r="F293" s="522"/>
      <c r="G293" s="521"/>
      <c r="H293" s="522"/>
      <c r="I293" s="522"/>
      <c r="J293" s="521" t="str">
        <f t="shared" si="5"/>
        <v/>
      </c>
      <c r="K293" s="522"/>
      <c r="L293" s="522"/>
      <c r="M293" s="522"/>
      <c r="N293" s="522"/>
      <c r="O293" s="521" t="s">
        <v>1813</v>
      </c>
    </row>
    <row r="294" spans="4:15">
      <c r="D294" s="522" t="s">
        <v>3050</v>
      </c>
      <c r="E294" s="521" t="s">
        <v>3046</v>
      </c>
      <c r="F294" s="522"/>
      <c r="G294" s="521"/>
      <c r="H294" s="522"/>
      <c r="I294" s="522"/>
      <c r="J294" s="521" t="str">
        <f t="shared" si="5"/>
        <v/>
      </c>
      <c r="K294" s="522"/>
      <c r="L294" s="522"/>
      <c r="M294" s="522"/>
      <c r="N294" s="522"/>
      <c r="O294" s="521" t="s">
        <v>1814</v>
      </c>
    </row>
    <row r="295" spans="4:15">
      <c r="D295" s="522" t="s">
        <v>3051</v>
      </c>
      <c r="E295" s="521" t="s">
        <v>3046</v>
      </c>
      <c r="F295" s="522"/>
      <c r="G295" s="521"/>
      <c r="H295" s="522"/>
      <c r="I295" s="522"/>
      <c r="J295" s="521" t="str">
        <f t="shared" si="5"/>
        <v/>
      </c>
      <c r="K295" s="522"/>
      <c r="L295" s="522"/>
      <c r="M295" s="522"/>
      <c r="N295" s="522"/>
      <c r="O295" s="521" t="s">
        <v>1815</v>
      </c>
    </row>
    <row r="296" spans="4:15">
      <c r="D296" s="522" t="s">
        <v>3052</v>
      </c>
      <c r="E296" s="521" t="s">
        <v>3046</v>
      </c>
      <c r="F296" s="522"/>
      <c r="G296" s="521"/>
      <c r="H296" s="522"/>
      <c r="I296" s="522"/>
      <c r="J296" s="521" t="str">
        <f t="shared" si="5"/>
        <v/>
      </c>
      <c r="K296" s="522"/>
      <c r="L296" s="522"/>
      <c r="M296" s="522"/>
      <c r="N296" s="522"/>
      <c r="O296" s="521" t="s">
        <v>1816</v>
      </c>
    </row>
    <row r="297" spans="4:15">
      <c r="D297" s="522" t="s">
        <v>3053</v>
      </c>
      <c r="E297" s="521" t="s">
        <v>3046</v>
      </c>
      <c r="F297" s="522"/>
      <c r="G297" s="521"/>
      <c r="H297" s="522"/>
      <c r="I297" s="522"/>
      <c r="J297" s="521" t="str">
        <f t="shared" si="5"/>
        <v/>
      </c>
      <c r="K297" s="522"/>
      <c r="L297" s="522"/>
      <c r="M297" s="522"/>
      <c r="N297" s="522"/>
      <c r="O297" s="521" t="s">
        <v>1817</v>
      </c>
    </row>
    <row r="298" spans="4:15">
      <c r="D298" s="522" t="s">
        <v>3054</v>
      </c>
      <c r="E298" s="521" t="s">
        <v>3046</v>
      </c>
      <c r="F298" s="522"/>
      <c r="G298" s="521"/>
      <c r="H298" s="522"/>
      <c r="I298" s="522"/>
      <c r="J298" s="521" t="str">
        <f t="shared" si="5"/>
        <v/>
      </c>
      <c r="K298" s="522"/>
      <c r="L298" s="522"/>
      <c r="M298" s="522"/>
      <c r="N298" s="522"/>
      <c r="O298" s="521" t="s">
        <v>1818</v>
      </c>
    </row>
    <row r="299" spans="4:15">
      <c r="D299" s="522" t="s">
        <v>3055</v>
      </c>
      <c r="E299" s="521" t="s">
        <v>3046</v>
      </c>
      <c r="F299" s="522"/>
      <c r="G299" s="521"/>
      <c r="H299" s="522"/>
      <c r="I299" s="522"/>
      <c r="J299" s="521" t="str">
        <f t="shared" si="5"/>
        <v/>
      </c>
      <c r="K299" s="522"/>
      <c r="L299" s="522"/>
      <c r="M299" s="522"/>
      <c r="N299" s="522"/>
      <c r="O299" s="521" t="s">
        <v>1819</v>
      </c>
    </row>
    <row r="300" spans="4:15">
      <c r="D300" s="522" t="s">
        <v>3056</v>
      </c>
      <c r="E300" s="521" t="s">
        <v>3057</v>
      </c>
      <c r="F300" s="522"/>
      <c r="G300" s="521"/>
      <c r="H300" s="522"/>
      <c r="I300" s="522"/>
      <c r="J300" s="521" t="str">
        <f t="shared" si="5"/>
        <v/>
      </c>
      <c r="K300" s="522"/>
      <c r="L300" s="522"/>
      <c r="M300" s="522"/>
      <c r="N300" s="522"/>
      <c r="O300" s="521" t="s">
        <v>1820</v>
      </c>
    </row>
    <row r="301" spans="4:15">
      <c r="D301" s="522" t="s">
        <v>3058</v>
      </c>
      <c r="E301" s="521" t="s">
        <v>3057</v>
      </c>
      <c r="F301" s="522"/>
      <c r="G301" s="521"/>
      <c r="H301" s="522"/>
      <c r="I301" s="522"/>
      <c r="J301" s="521" t="str">
        <f t="shared" si="5"/>
        <v/>
      </c>
      <c r="K301" s="522"/>
      <c r="L301" s="522"/>
      <c r="M301" s="522"/>
      <c r="N301" s="522"/>
      <c r="O301" s="521" t="s">
        <v>1821</v>
      </c>
    </row>
    <row r="302" spans="4:15">
      <c r="D302" s="522" t="s">
        <v>3059</v>
      </c>
      <c r="E302" s="521" t="s">
        <v>3057</v>
      </c>
      <c r="F302" s="522"/>
      <c r="G302" s="521"/>
      <c r="H302" s="522"/>
      <c r="I302" s="522"/>
      <c r="J302" s="521" t="str">
        <f t="shared" si="5"/>
        <v/>
      </c>
      <c r="K302" s="522"/>
      <c r="L302" s="522"/>
      <c r="M302" s="522"/>
      <c r="N302" s="522"/>
      <c r="O302" s="521" t="s">
        <v>1822</v>
      </c>
    </row>
    <row r="303" spans="4:15">
      <c r="D303" s="522" t="s">
        <v>3060</v>
      </c>
      <c r="E303" s="521" t="s">
        <v>3057</v>
      </c>
      <c r="F303" s="522"/>
      <c r="G303" s="521"/>
      <c r="H303" s="522"/>
      <c r="I303" s="522"/>
      <c r="J303" s="521" t="str">
        <f t="shared" si="5"/>
        <v/>
      </c>
      <c r="K303" s="522"/>
      <c r="L303" s="522"/>
      <c r="M303" s="522"/>
      <c r="N303" s="522"/>
      <c r="O303" s="521" t="s">
        <v>1823</v>
      </c>
    </row>
    <row r="304" spans="4:15">
      <c r="D304" s="522" t="s">
        <v>3061</v>
      </c>
      <c r="E304" s="521" t="s">
        <v>3057</v>
      </c>
      <c r="F304" s="522"/>
      <c r="G304" s="521"/>
      <c r="H304" s="522"/>
      <c r="I304" s="522"/>
      <c r="J304" s="521" t="str">
        <f t="shared" si="5"/>
        <v/>
      </c>
      <c r="K304" s="522"/>
      <c r="L304" s="522"/>
      <c r="M304" s="522"/>
      <c r="N304" s="522"/>
      <c r="O304" s="521" t="s">
        <v>1824</v>
      </c>
    </row>
    <row r="305" spans="4:17">
      <c r="D305" s="522" t="s">
        <v>3062</v>
      </c>
      <c r="E305" s="521" t="s">
        <v>3057</v>
      </c>
      <c r="F305" s="522"/>
      <c r="G305" s="521"/>
      <c r="H305" s="522"/>
      <c r="I305" s="522"/>
      <c r="J305" s="521" t="str">
        <f t="shared" si="5"/>
        <v/>
      </c>
      <c r="K305" s="522"/>
      <c r="L305" s="522"/>
      <c r="M305" s="522"/>
      <c r="N305" s="522"/>
      <c r="O305" s="521" t="s">
        <v>1825</v>
      </c>
    </row>
    <row r="306" spans="4:17">
      <c r="D306" s="522" t="s">
        <v>3063</v>
      </c>
      <c r="E306" s="521" t="s">
        <v>3057</v>
      </c>
      <c r="F306" s="522"/>
      <c r="G306" s="521"/>
      <c r="H306" s="522"/>
      <c r="I306" s="522"/>
      <c r="J306" s="521" t="str">
        <f t="shared" si="5"/>
        <v/>
      </c>
      <c r="K306" s="522"/>
      <c r="L306" s="522"/>
      <c r="M306" s="522"/>
      <c r="N306" s="522"/>
      <c r="O306" s="521" t="s">
        <v>1826</v>
      </c>
    </row>
    <row r="307" spans="4:17">
      <c r="D307" s="522" t="s">
        <v>3064</v>
      </c>
      <c r="E307" s="521" t="s">
        <v>3057</v>
      </c>
      <c r="F307" s="522"/>
      <c r="G307" s="521"/>
      <c r="H307" s="522"/>
      <c r="I307" s="522"/>
      <c r="J307" s="521" t="str">
        <f t="shared" si="5"/>
        <v/>
      </c>
      <c r="K307" s="522"/>
      <c r="L307" s="522"/>
      <c r="M307" s="522"/>
      <c r="N307" s="522"/>
      <c r="O307" s="521" t="s">
        <v>1827</v>
      </c>
    </row>
    <row r="308" spans="4:17">
      <c r="D308" s="522" t="s">
        <v>3065</v>
      </c>
      <c r="E308" s="521" t="s">
        <v>3057</v>
      </c>
      <c r="F308" s="522"/>
      <c r="G308" s="521"/>
      <c r="H308" s="522"/>
      <c r="I308" s="522"/>
      <c r="J308" s="521" t="str">
        <f t="shared" si="5"/>
        <v/>
      </c>
      <c r="K308" s="522"/>
      <c r="L308" s="522"/>
      <c r="M308" s="522"/>
      <c r="N308" s="522"/>
      <c r="O308" s="521" t="s">
        <v>1828</v>
      </c>
    </row>
    <row r="309" spans="4:17">
      <c r="D309" s="522" t="s">
        <v>3066</v>
      </c>
      <c r="E309" s="521" t="s">
        <v>3057</v>
      </c>
      <c r="F309" s="522"/>
      <c r="G309" s="521"/>
      <c r="H309" s="522"/>
      <c r="I309" s="522"/>
      <c r="J309" s="521" t="str">
        <f t="shared" si="5"/>
        <v/>
      </c>
      <c r="K309" s="522"/>
      <c r="L309" s="522"/>
      <c r="M309" s="522"/>
      <c r="N309" s="522"/>
      <c r="O309" s="521" t="s">
        <v>1829</v>
      </c>
    </row>
    <row r="313" spans="4:17">
      <c r="D313" s="8" t="s">
        <v>229</v>
      </c>
    </row>
    <row r="314" spans="4:17">
      <c r="D314" s="521" t="s">
        <v>231</v>
      </c>
      <c r="E314" s="521" t="s">
        <v>233</v>
      </c>
      <c r="F314" s="521" t="s">
        <v>128</v>
      </c>
      <c r="G314" s="521"/>
      <c r="H314" s="521" t="s">
        <v>42</v>
      </c>
      <c r="I314" s="521" t="s">
        <v>31</v>
      </c>
      <c r="J314" s="521" t="s">
        <v>220</v>
      </c>
      <c r="K314" s="521" t="s">
        <v>2</v>
      </c>
      <c r="L314" s="521" t="s">
        <v>3</v>
      </c>
      <c r="M314" s="521" t="s">
        <v>4</v>
      </c>
      <c r="N314" s="521" t="s">
        <v>207</v>
      </c>
      <c r="O314" s="521" t="s">
        <v>18</v>
      </c>
      <c r="P314" s="521" t="s">
        <v>9</v>
      </c>
      <c r="Q314" s="521" t="s">
        <v>62</v>
      </c>
    </row>
    <row r="315" spans="4:17" hidden="1">
      <c r="D315" s="522" t="s">
        <v>230</v>
      </c>
      <c r="E315" s="521" t="s">
        <v>232</v>
      </c>
      <c r="F315" s="522" t="s">
        <v>239</v>
      </c>
      <c r="G315" s="521"/>
      <c r="H315" s="522" t="s">
        <v>104</v>
      </c>
      <c r="I315" s="522" t="s">
        <v>103</v>
      </c>
      <c r="J315" s="521" t="str">
        <f>F315&amp;H315&amp;I315</f>
        <v>[Coverage Indicator Name][Category][Disaggregation]</v>
      </c>
      <c r="K315" s="532" t="s">
        <v>72</v>
      </c>
      <c r="L315" s="532" t="s">
        <v>73</v>
      </c>
      <c r="M315" s="533" t="s">
        <v>234</v>
      </c>
      <c r="N315" s="522" t="s">
        <v>74</v>
      </c>
      <c r="O315" s="522" t="s">
        <v>52</v>
      </c>
      <c r="P315" s="522" t="s">
        <v>92</v>
      </c>
      <c r="Q315" s="521" t="s">
        <v>61</v>
      </c>
    </row>
    <row r="316" spans="4:17">
      <c r="D316" s="522" t="s">
        <v>3067</v>
      </c>
      <c r="E316" s="521" t="s">
        <v>3068</v>
      </c>
      <c r="F316" s="522" t="s">
        <v>2405</v>
      </c>
      <c r="G316" s="521"/>
      <c r="H316" s="522" t="s">
        <v>2288</v>
      </c>
      <c r="I316" s="522" t="s">
        <v>2295</v>
      </c>
      <c r="J316" s="521" t="str">
        <f t="shared" ref="J316:J379" si="6">F316&amp;H316&amp;I316</f>
        <v>TCP-6b: Number of TB cases (all forms) notified among key affected populations/ high risk groups (other than prisoners)Target / Risk population groupOther population group</v>
      </c>
      <c r="K316" s="532"/>
      <c r="L316" s="532"/>
      <c r="M316" s="533"/>
      <c r="N316" s="522"/>
      <c r="O316" s="522"/>
      <c r="P316" s="522"/>
      <c r="Q316" s="521" t="s">
        <v>1890</v>
      </c>
    </row>
    <row r="317" spans="4:17">
      <c r="D317" s="522" t="s">
        <v>3069</v>
      </c>
      <c r="E317" s="521" t="s">
        <v>3070</v>
      </c>
      <c r="F317" s="522" t="s">
        <v>2367</v>
      </c>
      <c r="G317" s="521"/>
      <c r="H317" s="522" t="s">
        <v>2239</v>
      </c>
      <c r="I317" s="522" t="s">
        <v>2379</v>
      </c>
      <c r="J317" s="521" t="str">
        <f t="shared" si="6"/>
        <v>TCP-1(M): Number of notified cases of all forms of TB-(i.e. bacteriologically confirmed + clinically diagnosed), includes new and relapse casesTB case definitionBacteriologically confirmed</v>
      </c>
      <c r="K317" s="532"/>
      <c r="L317" s="532"/>
      <c r="M317" s="533"/>
      <c r="N317" s="522"/>
      <c r="O317" s="522"/>
      <c r="P317" s="522"/>
      <c r="Q317" s="521" t="s">
        <v>1830</v>
      </c>
    </row>
    <row r="318" spans="4:17">
      <c r="D318" s="522" t="s">
        <v>3071</v>
      </c>
      <c r="E318" s="521" t="s">
        <v>3072</v>
      </c>
      <c r="F318" s="522" t="s">
        <v>2276</v>
      </c>
      <c r="G318" s="521"/>
      <c r="H318" s="522" t="s">
        <v>2103</v>
      </c>
      <c r="I318" s="522" t="s">
        <v>2139</v>
      </c>
      <c r="J318" s="521" t="str">
        <f t="shared" si="6"/>
        <v>MDR TB-3(M): Number of cases with RR-TB and/or MDR-TB that began second-line treatmentAgeU15</v>
      </c>
      <c r="K318" s="532"/>
      <c r="L318" s="532"/>
      <c r="M318" s="533"/>
      <c r="N318" s="522"/>
      <c r="O318" s="522"/>
      <c r="P318" s="522"/>
      <c r="Q318" s="521" t="s">
        <v>1960</v>
      </c>
    </row>
    <row r="319" spans="4:17">
      <c r="D319" s="522" t="s">
        <v>3073</v>
      </c>
      <c r="E319" s="521" t="s">
        <v>3074</v>
      </c>
      <c r="F319" s="522" t="s">
        <v>2271</v>
      </c>
      <c r="G319" s="521"/>
      <c r="H319" s="522" t="s">
        <v>2103</v>
      </c>
      <c r="I319" s="522" t="s">
        <v>2139</v>
      </c>
      <c r="J319" s="521" t="str">
        <f t="shared" si="6"/>
        <v>MDR TB-2(M): Number of TB cases with RR-TB and/or MDR-TB notifiedAgeU15</v>
      </c>
      <c r="K319" s="532"/>
      <c r="L319" s="532"/>
      <c r="M319" s="533"/>
      <c r="N319" s="522"/>
      <c r="O319" s="522"/>
      <c r="P319" s="522"/>
      <c r="Q319" s="521" t="s">
        <v>1950</v>
      </c>
    </row>
    <row r="320" spans="4:17">
      <c r="D320" s="522" t="s">
        <v>3075</v>
      </c>
      <c r="E320" s="521" t="s">
        <v>3070</v>
      </c>
      <c r="F320" s="522" t="s">
        <v>2367</v>
      </c>
      <c r="G320" s="521"/>
      <c r="H320" s="522" t="s">
        <v>2103</v>
      </c>
      <c r="I320" s="522" t="s">
        <v>2139</v>
      </c>
      <c r="J320" s="521" t="str">
        <f t="shared" si="6"/>
        <v>TCP-1(M): Number of notified cases of all forms of TB-(i.e. bacteriologically confirmed + clinically diagnosed), includes new and relapse casesAgeU15</v>
      </c>
      <c r="K320" s="532"/>
      <c r="L320" s="532"/>
      <c r="M320" s="533"/>
      <c r="N320" s="522"/>
      <c r="O320" s="522"/>
      <c r="P320" s="522"/>
      <c r="Q320" s="521" t="s">
        <v>1831</v>
      </c>
    </row>
    <row r="321" spans="4:17">
      <c r="D321" s="522" t="s">
        <v>3076</v>
      </c>
      <c r="E321" s="521" t="s">
        <v>3072</v>
      </c>
      <c r="F321" s="522" t="s">
        <v>2276</v>
      </c>
      <c r="G321" s="521"/>
      <c r="H321" s="522" t="s">
        <v>2103</v>
      </c>
      <c r="I321" s="522" t="s">
        <v>2141</v>
      </c>
      <c r="J321" s="521" t="str">
        <f t="shared" si="6"/>
        <v>MDR TB-3(M): Number of cases with RR-TB and/or MDR-TB that began second-line treatmentAge15+</v>
      </c>
      <c r="K321" s="532"/>
      <c r="L321" s="532"/>
      <c r="M321" s="533"/>
      <c r="N321" s="522"/>
      <c r="O321" s="522"/>
      <c r="P321" s="522"/>
      <c r="Q321" s="521" t="s">
        <v>1961</v>
      </c>
    </row>
    <row r="322" spans="4:17">
      <c r="D322" s="522" t="s">
        <v>3077</v>
      </c>
      <c r="E322" s="521" t="s">
        <v>3074</v>
      </c>
      <c r="F322" s="522" t="s">
        <v>2271</v>
      </c>
      <c r="G322" s="521"/>
      <c r="H322" s="522" t="s">
        <v>2103</v>
      </c>
      <c r="I322" s="522" t="s">
        <v>2141</v>
      </c>
      <c r="J322" s="521" t="str">
        <f t="shared" si="6"/>
        <v>MDR TB-2(M): Number of TB cases with RR-TB and/or MDR-TB notifiedAge15+</v>
      </c>
      <c r="K322" s="532"/>
      <c r="L322" s="532"/>
      <c r="M322" s="533"/>
      <c r="N322" s="522"/>
      <c r="O322" s="522"/>
      <c r="P322" s="522"/>
      <c r="Q322" s="521" t="s">
        <v>1951</v>
      </c>
    </row>
    <row r="323" spans="4:17">
      <c r="D323" s="522" t="s">
        <v>3078</v>
      </c>
      <c r="E323" s="521" t="s">
        <v>3070</v>
      </c>
      <c r="F323" s="522" t="s">
        <v>2367</v>
      </c>
      <c r="G323" s="521"/>
      <c r="H323" s="522" t="s">
        <v>2103</v>
      </c>
      <c r="I323" s="522" t="s">
        <v>2141</v>
      </c>
      <c r="J323" s="521" t="str">
        <f t="shared" si="6"/>
        <v>TCP-1(M): Number of notified cases of all forms of TB-(i.e. bacteriologically confirmed + clinically diagnosed), includes new and relapse casesAge15+</v>
      </c>
      <c r="K323" s="532"/>
      <c r="L323" s="532"/>
      <c r="M323" s="533"/>
      <c r="N323" s="522"/>
      <c r="O323" s="522"/>
      <c r="P323" s="522"/>
      <c r="Q323" s="521" t="s">
        <v>1832</v>
      </c>
    </row>
    <row r="324" spans="4:17">
      <c r="D324" s="522" t="s">
        <v>3079</v>
      </c>
      <c r="E324" s="521" t="s">
        <v>3068</v>
      </c>
      <c r="F324" s="522" t="s">
        <v>2405</v>
      </c>
      <c r="G324" s="521"/>
      <c r="H324" s="522" t="s">
        <v>2288</v>
      </c>
      <c r="I324" s="522" t="s">
        <v>2293</v>
      </c>
      <c r="J324" s="521" t="str">
        <f t="shared" si="6"/>
        <v>TCP-6b: Number of TB cases (all forms) notified among key affected populations/ high risk groups (other than prisoners)Target / Risk population groupMigrants/ refugees/ IDPs</v>
      </c>
      <c r="K324" s="532"/>
      <c r="L324" s="532"/>
      <c r="M324" s="533"/>
      <c r="N324" s="522"/>
      <c r="O324" s="522"/>
      <c r="P324" s="522"/>
      <c r="Q324" s="521" t="s">
        <v>1891</v>
      </c>
    </row>
    <row r="325" spans="4:17">
      <c r="D325" s="522" t="s">
        <v>3080</v>
      </c>
      <c r="E325" s="521" t="s">
        <v>3072</v>
      </c>
      <c r="F325" s="522" t="s">
        <v>2276</v>
      </c>
      <c r="G325" s="521"/>
      <c r="H325" s="522" t="s">
        <v>2132</v>
      </c>
      <c r="I325" s="522" t="s">
        <v>2133</v>
      </c>
      <c r="J325" s="521" t="str">
        <f t="shared" si="6"/>
        <v>MDR TB-3(M): Number of cases with RR-TB and/or MDR-TB that began second-line treatmentGenderMale</v>
      </c>
      <c r="K325" s="532"/>
      <c r="L325" s="532"/>
      <c r="M325" s="533"/>
      <c r="N325" s="522"/>
      <c r="O325" s="522"/>
      <c r="P325" s="522"/>
      <c r="Q325" s="521" t="s">
        <v>1962</v>
      </c>
    </row>
    <row r="326" spans="4:17">
      <c r="D326" s="522" t="s">
        <v>3081</v>
      </c>
      <c r="E326" s="521" t="s">
        <v>3074</v>
      </c>
      <c r="F326" s="522" t="s">
        <v>2271</v>
      </c>
      <c r="G326" s="521"/>
      <c r="H326" s="522" t="s">
        <v>2132</v>
      </c>
      <c r="I326" s="522" t="s">
        <v>2133</v>
      </c>
      <c r="J326" s="521" t="str">
        <f t="shared" si="6"/>
        <v>MDR TB-2(M): Number of TB cases with RR-TB and/or MDR-TB notifiedGenderMale</v>
      </c>
      <c r="K326" s="532"/>
      <c r="L326" s="532"/>
      <c r="M326" s="533"/>
      <c r="N326" s="522"/>
      <c r="O326" s="522"/>
      <c r="P326" s="522"/>
      <c r="Q326" s="521" t="s">
        <v>1952</v>
      </c>
    </row>
    <row r="327" spans="4:17">
      <c r="D327" s="522" t="s">
        <v>3082</v>
      </c>
      <c r="E327" s="521" t="s">
        <v>3070</v>
      </c>
      <c r="F327" s="522" t="s">
        <v>2367</v>
      </c>
      <c r="G327" s="521"/>
      <c r="H327" s="522" t="s">
        <v>2132</v>
      </c>
      <c r="I327" s="522" t="s">
        <v>2133</v>
      </c>
      <c r="J327" s="521" t="str">
        <f t="shared" si="6"/>
        <v>TCP-1(M): Number of notified cases of all forms of TB-(i.e. bacteriologically confirmed + clinically diagnosed), includes new and relapse casesGenderMale</v>
      </c>
      <c r="K327" s="532"/>
      <c r="L327" s="532"/>
      <c r="M327" s="533"/>
      <c r="N327" s="522"/>
      <c r="O327" s="522"/>
      <c r="P327" s="522"/>
      <c r="Q327" s="521" t="s">
        <v>1833</v>
      </c>
    </row>
    <row r="328" spans="4:17">
      <c r="D328" s="522" t="s">
        <v>3083</v>
      </c>
      <c r="E328" s="521" t="s">
        <v>3072</v>
      </c>
      <c r="F328" s="522" t="s">
        <v>2276</v>
      </c>
      <c r="G328" s="521"/>
      <c r="H328" s="522" t="s">
        <v>2132</v>
      </c>
      <c r="I328" s="522" t="s">
        <v>2135</v>
      </c>
      <c r="J328" s="521" t="str">
        <f t="shared" si="6"/>
        <v>MDR TB-3(M): Number of cases with RR-TB and/or MDR-TB that began second-line treatmentGenderFemale</v>
      </c>
      <c r="K328" s="532"/>
      <c r="L328" s="532"/>
      <c r="M328" s="533"/>
      <c r="N328" s="522"/>
      <c r="O328" s="522"/>
      <c r="P328" s="522"/>
      <c r="Q328" s="521" t="s">
        <v>1963</v>
      </c>
    </row>
    <row r="329" spans="4:17">
      <c r="D329" s="522" t="s">
        <v>3084</v>
      </c>
      <c r="E329" s="521" t="s">
        <v>3074</v>
      </c>
      <c r="F329" s="522" t="s">
        <v>2271</v>
      </c>
      <c r="G329" s="521"/>
      <c r="H329" s="522" t="s">
        <v>2132</v>
      </c>
      <c r="I329" s="522" t="s">
        <v>2135</v>
      </c>
      <c r="J329" s="521" t="str">
        <f t="shared" si="6"/>
        <v>MDR TB-2(M): Number of TB cases with RR-TB and/or MDR-TB notifiedGenderFemale</v>
      </c>
      <c r="K329" s="532"/>
      <c r="L329" s="532"/>
      <c r="M329" s="533"/>
      <c r="N329" s="522"/>
      <c r="O329" s="522"/>
      <c r="P329" s="522"/>
      <c r="Q329" s="521" t="s">
        <v>1953</v>
      </c>
    </row>
    <row r="330" spans="4:17">
      <c r="D330" s="522" t="s">
        <v>3085</v>
      </c>
      <c r="E330" s="521" t="s">
        <v>3070</v>
      </c>
      <c r="F330" s="522" t="s">
        <v>2367</v>
      </c>
      <c r="G330" s="521"/>
      <c r="H330" s="522" t="s">
        <v>2132</v>
      </c>
      <c r="I330" s="522" t="s">
        <v>2135</v>
      </c>
      <c r="J330" s="521" t="str">
        <f t="shared" si="6"/>
        <v>TCP-1(M): Number of notified cases of all forms of TB-(i.e. bacteriologically confirmed + clinically diagnosed), includes new and relapse casesGenderFemale</v>
      </c>
      <c r="K330" s="532"/>
      <c r="L330" s="532"/>
      <c r="M330" s="533"/>
      <c r="N330" s="522"/>
      <c r="O330" s="522"/>
      <c r="P330" s="522"/>
      <c r="Q330" s="521" t="s">
        <v>1834</v>
      </c>
    </row>
    <row r="331" spans="4:17">
      <c r="D331" s="522" t="s">
        <v>3086</v>
      </c>
      <c r="E331" s="521" t="s">
        <v>3070</v>
      </c>
      <c r="F331" s="522" t="s">
        <v>2367</v>
      </c>
      <c r="G331" s="521"/>
      <c r="H331" s="522" t="s">
        <v>2372</v>
      </c>
      <c r="I331" s="522" t="s">
        <v>2373</v>
      </c>
      <c r="J331" s="521" t="str">
        <f t="shared" si="6"/>
        <v>TCP-1(M): Number of notified cases of all forms of TB-(i.e. bacteriologically confirmed + clinically diagnosed), includes new and relapse casesHIV test statusPositive</v>
      </c>
      <c r="K331" s="532"/>
      <c r="L331" s="532"/>
      <c r="M331" s="533"/>
      <c r="N331" s="522"/>
      <c r="O331" s="522"/>
      <c r="P331" s="522"/>
      <c r="Q331" s="521" t="s">
        <v>1835</v>
      </c>
    </row>
    <row r="332" spans="4:17">
      <c r="D332" s="522" t="s">
        <v>3087</v>
      </c>
      <c r="E332" s="521" t="s">
        <v>3070</v>
      </c>
      <c r="F332" s="522" t="s">
        <v>2367</v>
      </c>
      <c r="G332" s="521"/>
      <c r="H332" s="522" t="s">
        <v>2372</v>
      </c>
      <c r="I332" s="522" t="s">
        <v>2375</v>
      </c>
      <c r="J332" s="521" t="str">
        <f t="shared" si="6"/>
        <v>TCP-1(M): Number of notified cases of all forms of TB-(i.e. bacteriologically confirmed + clinically diagnosed), includes new and relapse casesHIV test statusNegative</v>
      </c>
      <c r="K332" s="532"/>
      <c r="L332" s="532"/>
      <c r="M332" s="533"/>
      <c r="N332" s="522"/>
      <c r="O332" s="522"/>
      <c r="P332" s="522"/>
      <c r="Q332" s="521" t="s">
        <v>1836</v>
      </c>
    </row>
    <row r="333" spans="4:17">
      <c r="D333" s="522" t="s">
        <v>3088</v>
      </c>
      <c r="E333" s="521" t="s">
        <v>3070</v>
      </c>
      <c r="F333" s="522" t="s">
        <v>2367</v>
      </c>
      <c r="G333" s="521"/>
      <c r="H333" s="522" t="s">
        <v>2372</v>
      </c>
      <c r="I333" s="522" t="s">
        <v>2377</v>
      </c>
      <c r="J333" s="521" t="str">
        <f t="shared" si="6"/>
        <v>TCP-1(M): Number of notified cases of all forms of TB-(i.e. bacteriologically confirmed + clinically diagnosed), includes new and relapse casesHIV test statusNot documented</v>
      </c>
      <c r="K333" s="532"/>
      <c r="L333" s="532"/>
      <c r="M333" s="533"/>
      <c r="N333" s="522"/>
      <c r="O333" s="522"/>
      <c r="P333" s="522"/>
      <c r="Q333" s="521" t="s">
        <v>1837</v>
      </c>
    </row>
    <row r="334" spans="4:17">
      <c r="D334" s="522" t="s">
        <v>3089</v>
      </c>
      <c r="E334" s="521" t="s">
        <v>3072</v>
      </c>
      <c r="F334" s="522" t="s">
        <v>2276</v>
      </c>
      <c r="G334" s="521"/>
      <c r="H334" s="522" t="s">
        <v>2281</v>
      </c>
      <c r="I334" s="522" t="s">
        <v>2282</v>
      </c>
      <c r="J334" s="521" t="str">
        <f t="shared" si="6"/>
        <v>MDR TB-3(M): Number of cases with RR-TB and/or MDR-TB that began second-line treatmentTB regimenNew TB drugs</v>
      </c>
      <c r="K334" s="532"/>
      <c r="L334" s="532"/>
      <c r="M334" s="533"/>
      <c r="N334" s="522"/>
      <c r="O334" s="522"/>
      <c r="P334" s="522"/>
      <c r="Q334" s="521" t="s">
        <v>1964</v>
      </c>
    </row>
    <row r="335" spans="4:17">
      <c r="D335" s="522" t="s">
        <v>3090</v>
      </c>
      <c r="E335" s="521" t="s">
        <v>3072</v>
      </c>
      <c r="F335" s="522" t="s">
        <v>2276</v>
      </c>
      <c r="G335" s="521"/>
      <c r="H335" s="522" t="s">
        <v>2281</v>
      </c>
      <c r="I335" s="522" t="s">
        <v>2284</v>
      </c>
      <c r="J335" s="521" t="str">
        <f t="shared" si="6"/>
        <v>MDR TB-3(M): Number of cases with RR-TB and/or MDR-TB that began second-line treatmentTB regimenShort regimens</v>
      </c>
      <c r="K335" s="532"/>
      <c r="L335" s="532"/>
      <c r="M335" s="533"/>
      <c r="N335" s="522"/>
      <c r="O335" s="522"/>
      <c r="P335" s="522"/>
      <c r="Q335" s="521" t="s">
        <v>1965</v>
      </c>
    </row>
    <row r="336" spans="4:17">
      <c r="D336" s="522" t="s">
        <v>3091</v>
      </c>
      <c r="E336" s="521" t="s">
        <v>3072</v>
      </c>
      <c r="F336" s="522" t="s">
        <v>2276</v>
      </c>
      <c r="G336" s="521"/>
      <c r="H336" s="522" t="s">
        <v>2281</v>
      </c>
      <c r="I336" s="522" t="s">
        <v>2284</v>
      </c>
      <c r="J336" s="521" t="str">
        <f t="shared" si="6"/>
        <v>MDR TB-3(M): Number of cases with RR-TB and/or MDR-TB that began second-line treatmentTB regimenShort regimens</v>
      </c>
      <c r="K336" s="532"/>
      <c r="L336" s="532"/>
      <c r="M336" s="533"/>
      <c r="N336" s="522"/>
      <c r="O336" s="522"/>
      <c r="P336" s="522"/>
      <c r="Q336" s="521" t="s">
        <v>1966</v>
      </c>
    </row>
    <row r="337" spans="4:17">
      <c r="D337" s="522" t="s">
        <v>3092</v>
      </c>
      <c r="E337" s="521" t="s">
        <v>3093</v>
      </c>
      <c r="F337" s="522" t="s">
        <v>2528</v>
      </c>
      <c r="G337" s="521"/>
      <c r="H337" s="522"/>
      <c r="I337" s="522"/>
      <c r="J337" s="521" t="str">
        <f t="shared" si="6"/>
        <v>PSM-2: Percentage of health facilities with essential medicines and life-saving commodities in stock</v>
      </c>
      <c r="K337" s="532"/>
      <c r="L337" s="532"/>
      <c r="M337" s="533"/>
      <c r="N337" s="522"/>
      <c r="O337" s="522"/>
      <c r="P337" s="522"/>
      <c r="Q337" s="521" t="s">
        <v>2060</v>
      </c>
    </row>
    <row r="338" spans="4:17">
      <c r="D338" s="522" t="s">
        <v>3094</v>
      </c>
      <c r="E338" s="521" t="s">
        <v>3093</v>
      </c>
      <c r="F338" s="522" t="s">
        <v>2528</v>
      </c>
      <c r="G338" s="521"/>
      <c r="H338" s="522"/>
      <c r="I338" s="522"/>
      <c r="J338" s="521" t="str">
        <f t="shared" si="6"/>
        <v>PSM-2: Percentage of health facilities with essential medicines and life-saving commodities in stock</v>
      </c>
      <c r="K338" s="532"/>
      <c r="L338" s="532"/>
      <c r="M338" s="533"/>
      <c r="N338" s="522"/>
      <c r="O338" s="522"/>
      <c r="P338" s="522"/>
      <c r="Q338" s="521" t="s">
        <v>2061</v>
      </c>
    </row>
    <row r="339" spans="4:17">
      <c r="D339" s="522" t="s">
        <v>3095</v>
      </c>
      <c r="E339" s="521" t="s">
        <v>3093</v>
      </c>
      <c r="F339" s="522" t="s">
        <v>2528</v>
      </c>
      <c r="G339" s="521"/>
      <c r="H339" s="522"/>
      <c r="I339" s="522"/>
      <c r="J339" s="521" t="str">
        <f t="shared" si="6"/>
        <v>PSM-2: Percentage of health facilities with essential medicines and life-saving commodities in stock</v>
      </c>
      <c r="K339" s="532"/>
      <c r="L339" s="532"/>
      <c r="M339" s="533"/>
      <c r="N339" s="522"/>
      <c r="O339" s="522"/>
      <c r="P339" s="522"/>
      <c r="Q339" s="521" t="s">
        <v>2062</v>
      </c>
    </row>
    <row r="340" spans="4:17">
      <c r="D340" s="522" t="s">
        <v>3096</v>
      </c>
      <c r="E340" s="521" t="s">
        <v>3093</v>
      </c>
      <c r="F340" s="522" t="s">
        <v>2528</v>
      </c>
      <c r="G340" s="521"/>
      <c r="H340" s="522"/>
      <c r="I340" s="522"/>
      <c r="J340" s="521" t="str">
        <f t="shared" si="6"/>
        <v>PSM-2: Percentage of health facilities with essential medicines and life-saving commodities in stock</v>
      </c>
      <c r="K340" s="532"/>
      <c r="L340" s="532"/>
      <c r="M340" s="533"/>
      <c r="N340" s="522"/>
      <c r="O340" s="522"/>
      <c r="P340" s="522"/>
      <c r="Q340" s="521" t="s">
        <v>2063</v>
      </c>
    </row>
    <row r="341" spans="4:17">
      <c r="D341" s="522" t="s">
        <v>3097</v>
      </c>
      <c r="E341" s="521" t="s">
        <v>3093</v>
      </c>
      <c r="F341" s="522" t="s">
        <v>2528</v>
      </c>
      <c r="G341" s="521"/>
      <c r="H341" s="522"/>
      <c r="I341" s="522"/>
      <c r="J341" s="521" t="str">
        <f t="shared" si="6"/>
        <v>PSM-2: Percentage of health facilities with essential medicines and life-saving commodities in stock</v>
      </c>
      <c r="K341" s="532"/>
      <c r="L341" s="532"/>
      <c r="M341" s="533"/>
      <c r="N341" s="522"/>
      <c r="O341" s="522"/>
      <c r="P341" s="522"/>
      <c r="Q341" s="521" t="s">
        <v>2064</v>
      </c>
    </row>
    <row r="342" spans="4:17">
      <c r="D342" s="522" t="s">
        <v>3098</v>
      </c>
      <c r="E342" s="521" t="s">
        <v>3093</v>
      </c>
      <c r="F342" s="522" t="s">
        <v>2528</v>
      </c>
      <c r="G342" s="521"/>
      <c r="H342" s="522"/>
      <c r="I342" s="522"/>
      <c r="J342" s="521" t="str">
        <f t="shared" si="6"/>
        <v>PSM-2: Percentage of health facilities with essential medicines and life-saving commodities in stock</v>
      </c>
      <c r="K342" s="532"/>
      <c r="L342" s="532"/>
      <c r="M342" s="533"/>
      <c r="N342" s="522"/>
      <c r="O342" s="522"/>
      <c r="P342" s="522"/>
      <c r="Q342" s="521" t="s">
        <v>2065</v>
      </c>
    </row>
    <row r="343" spans="4:17">
      <c r="D343" s="522" t="s">
        <v>3099</v>
      </c>
      <c r="E343" s="521" t="s">
        <v>3093</v>
      </c>
      <c r="F343" s="522" t="s">
        <v>2528</v>
      </c>
      <c r="G343" s="521"/>
      <c r="H343" s="522"/>
      <c r="I343" s="522"/>
      <c r="J343" s="521" t="str">
        <f t="shared" si="6"/>
        <v>PSM-2: Percentage of health facilities with essential medicines and life-saving commodities in stock</v>
      </c>
      <c r="K343" s="532"/>
      <c r="L343" s="532"/>
      <c r="M343" s="533"/>
      <c r="N343" s="522"/>
      <c r="O343" s="522"/>
      <c r="P343" s="522"/>
      <c r="Q343" s="521" t="s">
        <v>2066</v>
      </c>
    </row>
    <row r="344" spans="4:17">
      <c r="D344" s="522" t="s">
        <v>3100</v>
      </c>
      <c r="E344" s="521" t="s">
        <v>3093</v>
      </c>
      <c r="F344" s="522" t="s">
        <v>2528</v>
      </c>
      <c r="G344" s="521"/>
      <c r="H344" s="522"/>
      <c r="I344" s="522"/>
      <c r="J344" s="521" t="str">
        <f t="shared" si="6"/>
        <v>PSM-2: Percentage of health facilities with essential medicines and life-saving commodities in stock</v>
      </c>
      <c r="K344" s="532"/>
      <c r="L344" s="532"/>
      <c r="M344" s="533"/>
      <c r="N344" s="522"/>
      <c r="O344" s="522"/>
      <c r="P344" s="522"/>
      <c r="Q344" s="521" t="s">
        <v>2067</v>
      </c>
    </row>
    <row r="345" spans="4:17">
      <c r="D345" s="522" t="s">
        <v>3101</v>
      </c>
      <c r="E345" s="521" t="s">
        <v>3093</v>
      </c>
      <c r="F345" s="522" t="s">
        <v>2528</v>
      </c>
      <c r="G345" s="521"/>
      <c r="H345" s="522"/>
      <c r="I345" s="522"/>
      <c r="J345" s="521" t="str">
        <f t="shared" si="6"/>
        <v>PSM-2: Percentage of health facilities with essential medicines and life-saving commodities in stock</v>
      </c>
      <c r="K345" s="532"/>
      <c r="L345" s="532"/>
      <c r="M345" s="533"/>
      <c r="N345" s="522"/>
      <c r="O345" s="522"/>
      <c r="P345" s="522"/>
      <c r="Q345" s="521" t="s">
        <v>2068</v>
      </c>
    </row>
    <row r="346" spans="4:17">
      <c r="D346" s="522" t="s">
        <v>3102</v>
      </c>
      <c r="E346" s="521" t="s">
        <v>3093</v>
      </c>
      <c r="F346" s="522" t="s">
        <v>2528</v>
      </c>
      <c r="G346" s="521"/>
      <c r="H346" s="522"/>
      <c r="I346" s="522"/>
      <c r="J346" s="521" t="str">
        <f t="shared" si="6"/>
        <v>PSM-2: Percentage of health facilities with essential medicines and life-saving commodities in stock</v>
      </c>
      <c r="K346" s="532"/>
      <c r="L346" s="532"/>
      <c r="M346" s="533"/>
      <c r="N346" s="522"/>
      <c r="O346" s="522"/>
      <c r="P346" s="522"/>
      <c r="Q346" s="521" t="s">
        <v>2069</v>
      </c>
    </row>
    <row r="347" spans="4:17">
      <c r="D347" s="522" t="s">
        <v>3103</v>
      </c>
      <c r="E347" s="521" t="s">
        <v>3104</v>
      </c>
      <c r="F347" s="522" t="s">
        <v>2535</v>
      </c>
      <c r="G347" s="521"/>
      <c r="H347" s="522"/>
      <c r="I347" s="522"/>
      <c r="J347" s="521" t="str">
        <f t="shared" si="6"/>
        <v>M&amp;E-1: Percentage of HMIS or other routine reporting units submitting timely reports according to national guidelines</v>
      </c>
      <c r="K347" s="532"/>
      <c r="L347" s="532"/>
      <c r="M347" s="533"/>
      <c r="N347" s="522"/>
      <c r="O347" s="522"/>
      <c r="P347" s="522"/>
      <c r="Q347" s="521" t="s">
        <v>2050</v>
      </c>
    </row>
    <row r="348" spans="4:17">
      <c r="D348" s="522" t="s">
        <v>3105</v>
      </c>
      <c r="E348" s="521" t="s">
        <v>3104</v>
      </c>
      <c r="F348" s="522" t="s">
        <v>2535</v>
      </c>
      <c r="G348" s="521"/>
      <c r="H348" s="522"/>
      <c r="I348" s="522"/>
      <c r="J348" s="521" t="str">
        <f t="shared" si="6"/>
        <v>M&amp;E-1: Percentage of HMIS or other routine reporting units submitting timely reports according to national guidelines</v>
      </c>
      <c r="K348" s="532"/>
      <c r="L348" s="532"/>
      <c r="M348" s="533"/>
      <c r="N348" s="522"/>
      <c r="O348" s="522"/>
      <c r="P348" s="522"/>
      <c r="Q348" s="521" t="s">
        <v>2051</v>
      </c>
    </row>
    <row r="349" spans="4:17">
      <c r="D349" s="522" t="s">
        <v>3106</v>
      </c>
      <c r="E349" s="521" t="s">
        <v>3104</v>
      </c>
      <c r="F349" s="522" t="s">
        <v>2535</v>
      </c>
      <c r="G349" s="521"/>
      <c r="H349" s="522"/>
      <c r="I349" s="522"/>
      <c r="J349" s="521" t="str">
        <f t="shared" si="6"/>
        <v>M&amp;E-1: Percentage of HMIS or other routine reporting units submitting timely reports according to national guidelines</v>
      </c>
      <c r="K349" s="532"/>
      <c r="L349" s="532"/>
      <c r="M349" s="533"/>
      <c r="N349" s="522"/>
      <c r="O349" s="522"/>
      <c r="P349" s="522"/>
      <c r="Q349" s="521" t="s">
        <v>2052</v>
      </c>
    </row>
    <row r="350" spans="4:17">
      <c r="D350" s="522" t="s">
        <v>3107</v>
      </c>
      <c r="E350" s="521" t="s">
        <v>3104</v>
      </c>
      <c r="F350" s="522" t="s">
        <v>2535</v>
      </c>
      <c r="G350" s="521"/>
      <c r="H350" s="522"/>
      <c r="I350" s="522"/>
      <c r="J350" s="521" t="str">
        <f t="shared" si="6"/>
        <v>M&amp;E-1: Percentage of HMIS or other routine reporting units submitting timely reports according to national guidelines</v>
      </c>
      <c r="K350" s="532"/>
      <c r="L350" s="532"/>
      <c r="M350" s="533"/>
      <c r="N350" s="522"/>
      <c r="O350" s="522"/>
      <c r="P350" s="522"/>
      <c r="Q350" s="521" t="s">
        <v>2053</v>
      </c>
    </row>
    <row r="351" spans="4:17">
      <c r="D351" s="522" t="s">
        <v>3108</v>
      </c>
      <c r="E351" s="521" t="s">
        <v>3104</v>
      </c>
      <c r="F351" s="522" t="s">
        <v>2535</v>
      </c>
      <c r="G351" s="521"/>
      <c r="H351" s="522"/>
      <c r="I351" s="522"/>
      <c r="J351" s="521" t="str">
        <f t="shared" si="6"/>
        <v>M&amp;E-1: Percentage of HMIS or other routine reporting units submitting timely reports according to national guidelines</v>
      </c>
      <c r="K351" s="532"/>
      <c r="L351" s="532"/>
      <c r="M351" s="533"/>
      <c r="N351" s="522"/>
      <c r="O351" s="522"/>
      <c r="P351" s="522"/>
      <c r="Q351" s="521" t="s">
        <v>2054</v>
      </c>
    </row>
    <row r="352" spans="4:17">
      <c r="D352" s="522" t="s">
        <v>3109</v>
      </c>
      <c r="E352" s="521" t="s">
        <v>3104</v>
      </c>
      <c r="F352" s="522" t="s">
        <v>2535</v>
      </c>
      <c r="G352" s="521"/>
      <c r="H352" s="522"/>
      <c r="I352" s="522"/>
      <c r="J352" s="521" t="str">
        <f t="shared" si="6"/>
        <v>M&amp;E-1: Percentage of HMIS or other routine reporting units submitting timely reports according to national guidelines</v>
      </c>
      <c r="K352" s="532"/>
      <c r="L352" s="532"/>
      <c r="M352" s="533"/>
      <c r="N352" s="522"/>
      <c r="O352" s="522"/>
      <c r="P352" s="522"/>
      <c r="Q352" s="521" t="s">
        <v>2055</v>
      </c>
    </row>
    <row r="353" spans="4:17">
      <c r="D353" s="522" t="s">
        <v>3110</v>
      </c>
      <c r="E353" s="521" t="s">
        <v>3104</v>
      </c>
      <c r="F353" s="522" t="s">
        <v>2535</v>
      </c>
      <c r="G353" s="521"/>
      <c r="H353" s="522"/>
      <c r="I353" s="522"/>
      <c r="J353" s="521" t="str">
        <f t="shared" si="6"/>
        <v>M&amp;E-1: Percentage of HMIS or other routine reporting units submitting timely reports according to national guidelines</v>
      </c>
      <c r="K353" s="532"/>
      <c r="L353" s="532"/>
      <c r="M353" s="533"/>
      <c r="N353" s="522"/>
      <c r="O353" s="522"/>
      <c r="P353" s="522"/>
      <c r="Q353" s="521" t="s">
        <v>2056</v>
      </c>
    </row>
    <row r="354" spans="4:17">
      <c r="D354" s="522" t="s">
        <v>3111</v>
      </c>
      <c r="E354" s="521" t="s">
        <v>3104</v>
      </c>
      <c r="F354" s="522" t="s">
        <v>2535</v>
      </c>
      <c r="G354" s="521"/>
      <c r="H354" s="522"/>
      <c r="I354" s="522"/>
      <c r="J354" s="521" t="str">
        <f t="shared" si="6"/>
        <v>M&amp;E-1: Percentage of HMIS or other routine reporting units submitting timely reports according to national guidelines</v>
      </c>
      <c r="K354" s="532"/>
      <c r="L354" s="532"/>
      <c r="M354" s="533"/>
      <c r="N354" s="522"/>
      <c r="O354" s="522"/>
      <c r="P354" s="522"/>
      <c r="Q354" s="521" t="s">
        <v>2057</v>
      </c>
    </row>
    <row r="355" spans="4:17">
      <c r="D355" s="522" t="s">
        <v>3112</v>
      </c>
      <c r="E355" s="521" t="s">
        <v>3104</v>
      </c>
      <c r="F355" s="522" t="s">
        <v>2535</v>
      </c>
      <c r="G355" s="521"/>
      <c r="H355" s="522"/>
      <c r="I355" s="522"/>
      <c r="J355" s="521" t="str">
        <f t="shared" si="6"/>
        <v>M&amp;E-1: Percentage of HMIS or other routine reporting units submitting timely reports according to national guidelines</v>
      </c>
      <c r="K355" s="532"/>
      <c r="L355" s="532"/>
      <c r="M355" s="533"/>
      <c r="N355" s="522"/>
      <c r="O355" s="522"/>
      <c r="P355" s="522"/>
      <c r="Q355" s="521" t="s">
        <v>2058</v>
      </c>
    </row>
    <row r="356" spans="4:17">
      <c r="D356" s="522" t="s">
        <v>3113</v>
      </c>
      <c r="E356" s="521" t="s">
        <v>3104</v>
      </c>
      <c r="F356" s="522" t="s">
        <v>2535</v>
      </c>
      <c r="G356" s="521"/>
      <c r="H356" s="522"/>
      <c r="I356" s="522"/>
      <c r="J356" s="521" t="str">
        <f t="shared" si="6"/>
        <v>M&amp;E-1: Percentage of HMIS or other routine reporting units submitting timely reports according to national guidelines</v>
      </c>
      <c r="K356" s="532"/>
      <c r="L356" s="532"/>
      <c r="M356" s="533"/>
      <c r="N356" s="522"/>
      <c r="O356" s="522"/>
      <c r="P356" s="522"/>
      <c r="Q356" s="521" t="s">
        <v>2059</v>
      </c>
    </row>
    <row r="357" spans="4:17">
      <c r="D357" s="522" t="s">
        <v>3114</v>
      </c>
      <c r="E357" s="521" t="s">
        <v>3115</v>
      </c>
      <c r="F357" s="522" t="s">
        <v>2496</v>
      </c>
      <c r="G357" s="521"/>
      <c r="H357" s="522"/>
      <c r="I357" s="522"/>
      <c r="J357" s="521" t="str">
        <f t="shared" si="6"/>
        <v>TB/HIV-6(M): Percentage of HIV-positive new and relapse TB patients on ART during TB treatment</v>
      </c>
      <c r="K357" s="532"/>
      <c r="L357" s="532"/>
      <c r="M357" s="533"/>
      <c r="N357" s="522"/>
      <c r="O357" s="522"/>
      <c r="P357" s="522"/>
      <c r="Q357" s="521" t="s">
        <v>2040</v>
      </c>
    </row>
    <row r="358" spans="4:17">
      <c r="D358" s="522" t="s">
        <v>3116</v>
      </c>
      <c r="E358" s="521" t="s">
        <v>3115</v>
      </c>
      <c r="F358" s="522" t="s">
        <v>2496</v>
      </c>
      <c r="G358" s="521"/>
      <c r="H358" s="522"/>
      <c r="I358" s="522"/>
      <c r="J358" s="521" t="str">
        <f t="shared" si="6"/>
        <v>TB/HIV-6(M): Percentage of HIV-positive new and relapse TB patients on ART during TB treatment</v>
      </c>
      <c r="K358" s="532"/>
      <c r="L358" s="532"/>
      <c r="M358" s="533"/>
      <c r="N358" s="522"/>
      <c r="O358" s="522"/>
      <c r="P358" s="522"/>
      <c r="Q358" s="521" t="s">
        <v>2041</v>
      </c>
    </row>
    <row r="359" spans="4:17">
      <c r="D359" s="522" t="s">
        <v>3117</v>
      </c>
      <c r="E359" s="521" t="s">
        <v>3115</v>
      </c>
      <c r="F359" s="522" t="s">
        <v>2496</v>
      </c>
      <c r="G359" s="521"/>
      <c r="H359" s="522"/>
      <c r="I359" s="522"/>
      <c r="J359" s="521" t="str">
        <f t="shared" si="6"/>
        <v>TB/HIV-6(M): Percentage of HIV-positive new and relapse TB patients on ART during TB treatment</v>
      </c>
      <c r="K359" s="532"/>
      <c r="L359" s="532"/>
      <c r="M359" s="533"/>
      <c r="N359" s="522"/>
      <c r="O359" s="522"/>
      <c r="P359" s="522"/>
      <c r="Q359" s="521" t="s">
        <v>2042</v>
      </c>
    </row>
    <row r="360" spans="4:17">
      <c r="D360" s="522" t="s">
        <v>3118</v>
      </c>
      <c r="E360" s="521" t="s">
        <v>3115</v>
      </c>
      <c r="F360" s="522" t="s">
        <v>2496</v>
      </c>
      <c r="G360" s="521"/>
      <c r="H360" s="522"/>
      <c r="I360" s="522"/>
      <c r="J360" s="521" t="str">
        <f t="shared" si="6"/>
        <v>TB/HIV-6(M): Percentage of HIV-positive new and relapse TB patients on ART during TB treatment</v>
      </c>
      <c r="K360" s="532"/>
      <c r="L360" s="532"/>
      <c r="M360" s="533"/>
      <c r="N360" s="522"/>
      <c r="O360" s="522"/>
      <c r="P360" s="522"/>
      <c r="Q360" s="521" t="s">
        <v>2043</v>
      </c>
    </row>
    <row r="361" spans="4:17">
      <c r="D361" s="522" t="s">
        <v>3119</v>
      </c>
      <c r="E361" s="521" t="s">
        <v>3115</v>
      </c>
      <c r="F361" s="522" t="s">
        <v>2496</v>
      </c>
      <c r="G361" s="521"/>
      <c r="H361" s="522"/>
      <c r="I361" s="522"/>
      <c r="J361" s="521" t="str">
        <f t="shared" si="6"/>
        <v>TB/HIV-6(M): Percentage of HIV-positive new and relapse TB patients on ART during TB treatment</v>
      </c>
      <c r="K361" s="532"/>
      <c r="L361" s="532"/>
      <c r="M361" s="533"/>
      <c r="N361" s="522"/>
      <c r="O361" s="522"/>
      <c r="P361" s="522"/>
      <c r="Q361" s="521" t="s">
        <v>2044</v>
      </c>
    </row>
    <row r="362" spans="4:17">
      <c r="D362" s="522" t="s">
        <v>3120</v>
      </c>
      <c r="E362" s="521" t="s">
        <v>3115</v>
      </c>
      <c r="F362" s="522" t="s">
        <v>2496</v>
      </c>
      <c r="G362" s="521"/>
      <c r="H362" s="522"/>
      <c r="I362" s="522"/>
      <c r="J362" s="521" t="str">
        <f t="shared" si="6"/>
        <v>TB/HIV-6(M): Percentage of HIV-positive new and relapse TB patients on ART during TB treatment</v>
      </c>
      <c r="K362" s="532"/>
      <c r="L362" s="532"/>
      <c r="M362" s="533"/>
      <c r="N362" s="522"/>
      <c r="O362" s="522"/>
      <c r="P362" s="522"/>
      <c r="Q362" s="521" t="s">
        <v>2045</v>
      </c>
    </row>
    <row r="363" spans="4:17">
      <c r="D363" s="522" t="s">
        <v>3121</v>
      </c>
      <c r="E363" s="521" t="s">
        <v>3115</v>
      </c>
      <c r="F363" s="522" t="s">
        <v>2496</v>
      </c>
      <c r="G363" s="521"/>
      <c r="H363" s="522"/>
      <c r="I363" s="522"/>
      <c r="J363" s="521" t="str">
        <f t="shared" si="6"/>
        <v>TB/HIV-6(M): Percentage of HIV-positive new and relapse TB patients on ART during TB treatment</v>
      </c>
      <c r="K363" s="532"/>
      <c r="L363" s="532"/>
      <c r="M363" s="533"/>
      <c r="N363" s="522"/>
      <c r="O363" s="522"/>
      <c r="P363" s="522"/>
      <c r="Q363" s="521" t="s">
        <v>2046</v>
      </c>
    </row>
    <row r="364" spans="4:17">
      <c r="D364" s="522" t="s">
        <v>3122</v>
      </c>
      <c r="E364" s="521" t="s">
        <v>3115</v>
      </c>
      <c r="F364" s="522" t="s">
        <v>2496</v>
      </c>
      <c r="G364" s="521"/>
      <c r="H364" s="522"/>
      <c r="I364" s="522"/>
      <c r="J364" s="521" t="str">
        <f t="shared" si="6"/>
        <v>TB/HIV-6(M): Percentage of HIV-positive new and relapse TB patients on ART during TB treatment</v>
      </c>
      <c r="K364" s="532"/>
      <c r="L364" s="532"/>
      <c r="M364" s="533"/>
      <c r="N364" s="522"/>
      <c r="O364" s="522"/>
      <c r="P364" s="522"/>
      <c r="Q364" s="521" t="s">
        <v>2047</v>
      </c>
    </row>
    <row r="365" spans="4:17">
      <c r="D365" s="522" t="s">
        <v>3123</v>
      </c>
      <c r="E365" s="521" t="s">
        <v>3115</v>
      </c>
      <c r="F365" s="522" t="s">
        <v>2496</v>
      </c>
      <c r="G365" s="521"/>
      <c r="H365" s="522"/>
      <c r="I365" s="522"/>
      <c r="J365" s="521" t="str">
        <f t="shared" si="6"/>
        <v>TB/HIV-6(M): Percentage of HIV-positive new and relapse TB patients on ART during TB treatment</v>
      </c>
      <c r="K365" s="532"/>
      <c r="L365" s="532"/>
      <c r="M365" s="533"/>
      <c r="N365" s="522"/>
      <c r="O365" s="522"/>
      <c r="P365" s="522"/>
      <c r="Q365" s="521" t="s">
        <v>2048</v>
      </c>
    </row>
    <row r="366" spans="4:17">
      <c r="D366" s="522" t="s">
        <v>3124</v>
      </c>
      <c r="E366" s="521" t="s">
        <v>3115</v>
      </c>
      <c r="F366" s="522" t="s">
        <v>2496</v>
      </c>
      <c r="G366" s="521"/>
      <c r="H366" s="522"/>
      <c r="I366" s="522"/>
      <c r="J366" s="521" t="str">
        <f t="shared" si="6"/>
        <v>TB/HIV-6(M): Percentage of HIV-positive new and relapse TB patients on ART during TB treatment</v>
      </c>
      <c r="K366" s="532"/>
      <c r="L366" s="532"/>
      <c r="M366" s="533"/>
      <c r="N366" s="522"/>
      <c r="O366" s="522"/>
      <c r="P366" s="522"/>
      <c r="Q366" s="521" t="s">
        <v>2049</v>
      </c>
    </row>
    <row r="367" spans="4:17">
      <c r="D367" s="522" t="s">
        <v>3125</v>
      </c>
      <c r="E367" s="521" t="s">
        <v>3126</v>
      </c>
      <c r="F367" s="522" t="s">
        <v>2495</v>
      </c>
      <c r="G367" s="521"/>
      <c r="H367" s="522"/>
      <c r="I367" s="522"/>
      <c r="J367" s="521" t="str">
        <f t="shared" si="6"/>
        <v>TB/HIV-5: Percentage of registered new and relapse TB patients with documented HIV status</v>
      </c>
      <c r="K367" s="532"/>
      <c r="L367" s="532"/>
      <c r="M367" s="533"/>
      <c r="N367" s="522"/>
      <c r="O367" s="522"/>
      <c r="P367" s="522"/>
      <c r="Q367" s="521" t="s">
        <v>2030</v>
      </c>
    </row>
    <row r="368" spans="4:17">
      <c r="D368" s="522" t="s">
        <v>3127</v>
      </c>
      <c r="E368" s="521" t="s">
        <v>3126</v>
      </c>
      <c r="F368" s="522" t="s">
        <v>2495</v>
      </c>
      <c r="G368" s="521"/>
      <c r="H368" s="522"/>
      <c r="I368" s="522"/>
      <c r="J368" s="521" t="str">
        <f t="shared" si="6"/>
        <v>TB/HIV-5: Percentage of registered new and relapse TB patients with documented HIV status</v>
      </c>
      <c r="K368" s="532"/>
      <c r="L368" s="532"/>
      <c r="M368" s="533"/>
      <c r="N368" s="522"/>
      <c r="O368" s="522"/>
      <c r="P368" s="522"/>
      <c r="Q368" s="521" t="s">
        <v>2031</v>
      </c>
    </row>
    <row r="369" spans="4:17">
      <c r="D369" s="522" t="s">
        <v>3128</v>
      </c>
      <c r="E369" s="521" t="s">
        <v>3126</v>
      </c>
      <c r="F369" s="522" t="s">
        <v>2495</v>
      </c>
      <c r="G369" s="521"/>
      <c r="H369" s="522"/>
      <c r="I369" s="522"/>
      <c r="J369" s="521" t="str">
        <f t="shared" si="6"/>
        <v>TB/HIV-5: Percentage of registered new and relapse TB patients with documented HIV status</v>
      </c>
      <c r="K369" s="532"/>
      <c r="L369" s="532"/>
      <c r="M369" s="533"/>
      <c r="N369" s="522"/>
      <c r="O369" s="522"/>
      <c r="P369" s="522"/>
      <c r="Q369" s="521" t="s">
        <v>2032</v>
      </c>
    </row>
    <row r="370" spans="4:17">
      <c r="D370" s="522" t="s">
        <v>3129</v>
      </c>
      <c r="E370" s="521" t="s">
        <v>3126</v>
      </c>
      <c r="F370" s="522" t="s">
        <v>2495</v>
      </c>
      <c r="G370" s="521"/>
      <c r="H370" s="522"/>
      <c r="I370" s="522"/>
      <c r="J370" s="521" t="str">
        <f t="shared" si="6"/>
        <v>TB/HIV-5: Percentage of registered new and relapse TB patients with documented HIV status</v>
      </c>
      <c r="K370" s="532"/>
      <c r="L370" s="532"/>
      <c r="M370" s="533"/>
      <c r="N370" s="522"/>
      <c r="O370" s="522"/>
      <c r="P370" s="522"/>
      <c r="Q370" s="521" t="s">
        <v>2033</v>
      </c>
    </row>
    <row r="371" spans="4:17">
      <c r="D371" s="522" t="s">
        <v>3130</v>
      </c>
      <c r="E371" s="521" t="s">
        <v>3126</v>
      </c>
      <c r="F371" s="522" t="s">
        <v>2495</v>
      </c>
      <c r="G371" s="521"/>
      <c r="H371" s="522"/>
      <c r="I371" s="522"/>
      <c r="J371" s="521" t="str">
        <f t="shared" si="6"/>
        <v>TB/HIV-5: Percentage of registered new and relapse TB patients with documented HIV status</v>
      </c>
      <c r="K371" s="532"/>
      <c r="L371" s="532"/>
      <c r="M371" s="533"/>
      <c r="N371" s="522"/>
      <c r="O371" s="522"/>
      <c r="P371" s="522"/>
      <c r="Q371" s="521" t="s">
        <v>2034</v>
      </c>
    </row>
    <row r="372" spans="4:17">
      <c r="D372" s="522" t="s">
        <v>3131</v>
      </c>
      <c r="E372" s="521" t="s">
        <v>3126</v>
      </c>
      <c r="F372" s="522" t="s">
        <v>2495</v>
      </c>
      <c r="G372" s="521"/>
      <c r="H372" s="522"/>
      <c r="I372" s="522"/>
      <c r="J372" s="521" t="str">
        <f t="shared" si="6"/>
        <v>TB/HIV-5: Percentage of registered new and relapse TB patients with documented HIV status</v>
      </c>
      <c r="K372" s="532"/>
      <c r="L372" s="532"/>
      <c r="M372" s="533"/>
      <c r="N372" s="522"/>
      <c r="O372" s="522"/>
      <c r="P372" s="522"/>
      <c r="Q372" s="521" t="s">
        <v>2035</v>
      </c>
    </row>
    <row r="373" spans="4:17">
      <c r="D373" s="522" t="s">
        <v>3132</v>
      </c>
      <c r="E373" s="521" t="s">
        <v>3126</v>
      </c>
      <c r="F373" s="522" t="s">
        <v>2495</v>
      </c>
      <c r="G373" s="521"/>
      <c r="H373" s="522"/>
      <c r="I373" s="522"/>
      <c r="J373" s="521" t="str">
        <f t="shared" si="6"/>
        <v>TB/HIV-5: Percentage of registered new and relapse TB patients with documented HIV status</v>
      </c>
      <c r="K373" s="532"/>
      <c r="L373" s="532"/>
      <c r="M373" s="533"/>
      <c r="N373" s="522"/>
      <c r="O373" s="522"/>
      <c r="P373" s="522"/>
      <c r="Q373" s="521" t="s">
        <v>2036</v>
      </c>
    </row>
    <row r="374" spans="4:17">
      <c r="D374" s="522" t="s">
        <v>3133</v>
      </c>
      <c r="E374" s="521" t="s">
        <v>3126</v>
      </c>
      <c r="F374" s="522" t="s">
        <v>2495</v>
      </c>
      <c r="G374" s="521"/>
      <c r="H374" s="522"/>
      <c r="I374" s="522"/>
      <c r="J374" s="521" t="str">
        <f t="shared" si="6"/>
        <v>TB/HIV-5: Percentage of registered new and relapse TB patients with documented HIV status</v>
      </c>
      <c r="K374" s="532"/>
      <c r="L374" s="532"/>
      <c r="M374" s="533"/>
      <c r="N374" s="522"/>
      <c r="O374" s="522"/>
      <c r="P374" s="522"/>
      <c r="Q374" s="521" t="s">
        <v>2037</v>
      </c>
    </row>
    <row r="375" spans="4:17">
      <c r="D375" s="522" t="s">
        <v>3134</v>
      </c>
      <c r="E375" s="521" t="s">
        <v>3126</v>
      </c>
      <c r="F375" s="522" t="s">
        <v>2495</v>
      </c>
      <c r="G375" s="521"/>
      <c r="H375" s="522"/>
      <c r="I375" s="522"/>
      <c r="J375" s="521" t="str">
        <f t="shared" si="6"/>
        <v>TB/HIV-5: Percentage of registered new and relapse TB patients with documented HIV status</v>
      </c>
      <c r="K375" s="532"/>
      <c r="L375" s="532"/>
      <c r="M375" s="533"/>
      <c r="N375" s="522"/>
      <c r="O375" s="522"/>
      <c r="P375" s="522"/>
      <c r="Q375" s="521" t="s">
        <v>2038</v>
      </c>
    </row>
    <row r="376" spans="4:17">
      <c r="D376" s="522" t="s">
        <v>3135</v>
      </c>
      <c r="E376" s="521" t="s">
        <v>3126</v>
      </c>
      <c r="F376" s="522" t="s">
        <v>2495</v>
      </c>
      <c r="G376" s="521"/>
      <c r="H376" s="522"/>
      <c r="I376" s="522"/>
      <c r="J376" s="521" t="str">
        <f t="shared" si="6"/>
        <v>TB/HIV-5: Percentage of registered new and relapse TB patients with documented HIV status</v>
      </c>
      <c r="K376" s="532"/>
      <c r="L376" s="532"/>
      <c r="M376" s="533"/>
      <c r="N376" s="522"/>
      <c r="O376" s="522"/>
      <c r="P376" s="522"/>
      <c r="Q376" s="521" t="s">
        <v>2039</v>
      </c>
    </row>
    <row r="377" spans="4:17">
      <c r="D377" s="522" t="s">
        <v>3136</v>
      </c>
      <c r="E377" s="521" t="s">
        <v>3137</v>
      </c>
      <c r="F377" s="522" t="s">
        <v>2494</v>
      </c>
      <c r="G377" s="521"/>
      <c r="H377" s="522"/>
      <c r="I377" s="522"/>
      <c r="J377" s="521" t="str">
        <f t="shared" si="6"/>
        <v>TB/HIV-4.1: Percentage of people living with HIV newly enrolled in HIV care started on TB preventive therapy</v>
      </c>
      <c r="K377" s="532"/>
      <c r="L377" s="532"/>
      <c r="M377" s="533"/>
      <c r="N377" s="522"/>
      <c r="O377" s="522"/>
      <c r="P377" s="522"/>
      <c r="Q377" s="521" t="s">
        <v>2020</v>
      </c>
    </row>
    <row r="378" spans="4:17">
      <c r="D378" s="522" t="s">
        <v>3138</v>
      </c>
      <c r="E378" s="521" t="s">
        <v>3137</v>
      </c>
      <c r="F378" s="522" t="s">
        <v>2494</v>
      </c>
      <c r="G378" s="521"/>
      <c r="H378" s="522"/>
      <c r="I378" s="522"/>
      <c r="J378" s="521" t="str">
        <f t="shared" si="6"/>
        <v>TB/HIV-4.1: Percentage of people living with HIV newly enrolled in HIV care started on TB preventive therapy</v>
      </c>
      <c r="K378" s="532"/>
      <c r="L378" s="532"/>
      <c r="M378" s="533"/>
      <c r="N378" s="522"/>
      <c r="O378" s="522"/>
      <c r="P378" s="522"/>
      <c r="Q378" s="521" t="s">
        <v>2021</v>
      </c>
    </row>
    <row r="379" spans="4:17">
      <c r="D379" s="522" t="s">
        <v>3139</v>
      </c>
      <c r="E379" s="521" t="s">
        <v>3137</v>
      </c>
      <c r="F379" s="522" t="s">
        <v>2494</v>
      </c>
      <c r="G379" s="521"/>
      <c r="H379" s="522"/>
      <c r="I379" s="522"/>
      <c r="J379" s="521" t="str">
        <f t="shared" si="6"/>
        <v>TB/HIV-4.1: Percentage of people living with HIV newly enrolled in HIV care started on TB preventive therapy</v>
      </c>
      <c r="K379" s="532"/>
      <c r="L379" s="532"/>
      <c r="M379" s="533"/>
      <c r="N379" s="522"/>
      <c r="O379" s="522"/>
      <c r="P379" s="522"/>
      <c r="Q379" s="521" t="s">
        <v>2022</v>
      </c>
    </row>
    <row r="380" spans="4:17">
      <c r="D380" s="522" t="s">
        <v>3140</v>
      </c>
      <c r="E380" s="521" t="s">
        <v>3137</v>
      </c>
      <c r="F380" s="522" t="s">
        <v>2494</v>
      </c>
      <c r="G380" s="521"/>
      <c r="H380" s="522"/>
      <c r="I380" s="522"/>
      <c r="J380" s="521" t="str">
        <f t="shared" ref="J380:J443" si="7">F380&amp;H380&amp;I380</f>
        <v>TB/HIV-4.1: Percentage of people living with HIV newly enrolled in HIV care started on TB preventive therapy</v>
      </c>
      <c r="K380" s="532"/>
      <c r="L380" s="532"/>
      <c r="M380" s="533"/>
      <c r="N380" s="522"/>
      <c r="O380" s="522"/>
      <c r="P380" s="522"/>
      <c r="Q380" s="521" t="s">
        <v>2023</v>
      </c>
    </row>
    <row r="381" spans="4:17">
      <c r="D381" s="522" t="s">
        <v>3141</v>
      </c>
      <c r="E381" s="521" t="s">
        <v>3137</v>
      </c>
      <c r="F381" s="522" t="s">
        <v>2494</v>
      </c>
      <c r="G381" s="521"/>
      <c r="H381" s="522"/>
      <c r="I381" s="522"/>
      <c r="J381" s="521" t="str">
        <f t="shared" si="7"/>
        <v>TB/HIV-4.1: Percentage of people living with HIV newly enrolled in HIV care started on TB preventive therapy</v>
      </c>
      <c r="K381" s="532"/>
      <c r="L381" s="532"/>
      <c r="M381" s="533"/>
      <c r="N381" s="522"/>
      <c r="O381" s="522"/>
      <c r="P381" s="522"/>
      <c r="Q381" s="521" t="s">
        <v>2024</v>
      </c>
    </row>
    <row r="382" spans="4:17">
      <c r="D382" s="522" t="s">
        <v>3142</v>
      </c>
      <c r="E382" s="521" t="s">
        <v>3137</v>
      </c>
      <c r="F382" s="522" t="s">
        <v>2494</v>
      </c>
      <c r="G382" s="521"/>
      <c r="H382" s="522"/>
      <c r="I382" s="522"/>
      <c r="J382" s="521" t="str">
        <f t="shared" si="7"/>
        <v>TB/HIV-4.1: Percentage of people living with HIV newly enrolled in HIV care started on TB preventive therapy</v>
      </c>
      <c r="K382" s="532"/>
      <c r="L382" s="532"/>
      <c r="M382" s="533"/>
      <c r="N382" s="522"/>
      <c r="O382" s="522"/>
      <c r="P382" s="522"/>
      <c r="Q382" s="521" t="s">
        <v>2025</v>
      </c>
    </row>
    <row r="383" spans="4:17">
      <c r="D383" s="522" t="s">
        <v>3143</v>
      </c>
      <c r="E383" s="521" t="s">
        <v>3137</v>
      </c>
      <c r="F383" s="522" t="s">
        <v>2494</v>
      </c>
      <c r="G383" s="521"/>
      <c r="H383" s="522"/>
      <c r="I383" s="522"/>
      <c r="J383" s="521" t="str">
        <f t="shared" si="7"/>
        <v>TB/HIV-4.1: Percentage of people living with HIV newly enrolled in HIV care started on TB preventive therapy</v>
      </c>
      <c r="K383" s="532"/>
      <c r="L383" s="532"/>
      <c r="M383" s="533"/>
      <c r="N383" s="522"/>
      <c r="O383" s="522"/>
      <c r="P383" s="522"/>
      <c r="Q383" s="521" t="s">
        <v>2026</v>
      </c>
    </row>
    <row r="384" spans="4:17">
      <c r="D384" s="522" t="s">
        <v>3144</v>
      </c>
      <c r="E384" s="521" t="s">
        <v>3137</v>
      </c>
      <c r="F384" s="522" t="s">
        <v>2494</v>
      </c>
      <c r="G384" s="521"/>
      <c r="H384" s="522"/>
      <c r="I384" s="522"/>
      <c r="J384" s="521" t="str">
        <f t="shared" si="7"/>
        <v>TB/HIV-4.1: Percentage of people living with HIV newly enrolled in HIV care started on TB preventive therapy</v>
      </c>
      <c r="K384" s="532"/>
      <c r="L384" s="532"/>
      <c r="M384" s="533"/>
      <c r="N384" s="522"/>
      <c r="O384" s="522"/>
      <c r="P384" s="522"/>
      <c r="Q384" s="521" t="s">
        <v>2027</v>
      </c>
    </row>
    <row r="385" spans="4:17">
      <c r="D385" s="522" t="s">
        <v>3145</v>
      </c>
      <c r="E385" s="521" t="s">
        <v>3137</v>
      </c>
      <c r="F385" s="522" t="s">
        <v>2494</v>
      </c>
      <c r="G385" s="521"/>
      <c r="H385" s="522"/>
      <c r="I385" s="522"/>
      <c r="J385" s="521" t="str">
        <f t="shared" si="7"/>
        <v>TB/HIV-4.1: Percentage of people living with HIV newly enrolled in HIV care started on TB preventive therapy</v>
      </c>
      <c r="K385" s="532"/>
      <c r="L385" s="532"/>
      <c r="M385" s="533"/>
      <c r="N385" s="522"/>
      <c r="O385" s="522"/>
      <c r="P385" s="522"/>
      <c r="Q385" s="521" t="s">
        <v>2028</v>
      </c>
    </row>
    <row r="386" spans="4:17">
      <c r="D386" s="522" t="s">
        <v>3146</v>
      </c>
      <c r="E386" s="521" t="s">
        <v>3137</v>
      </c>
      <c r="F386" s="522" t="s">
        <v>2494</v>
      </c>
      <c r="G386" s="521"/>
      <c r="H386" s="522"/>
      <c r="I386" s="522"/>
      <c r="J386" s="521" t="str">
        <f t="shared" si="7"/>
        <v>TB/HIV-4.1: Percentage of people living with HIV newly enrolled in HIV care started on TB preventive therapy</v>
      </c>
      <c r="K386" s="532"/>
      <c r="L386" s="532"/>
      <c r="M386" s="533"/>
      <c r="N386" s="522"/>
      <c r="O386" s="522"/>
      <c r="P386" s="522"/>
      <c r="Q386" s="521" t="s">
        <v>2029</v>
      </c>
    </row>
    <row r="387" spans="4:17">
      <c r="D387" s="522" t="s">
        <v>3147</v>
      </c>
      <c r="E387" s="521" t="s">
        <v>3148</v>
      </c>
      <c r="F387" s="522" t="s">
        <v>2493</v>
      </c>
      <c r="G387" s="521"/>
      <c r="H387" s="522"/>
      <c r="I387" s="522"/>
      <c r="J387" s="521" t="str">
        <f t="shared" si="7"/>
        <v>TB/HIV-3.1: Percentage of people living with HIV in care (including PMTCT) who are screened for TB in HIV care or treatment settings</v>
      </c>
      <c r="K387" s="532"/>
      <c r="L387" s="532"/>
      <c r="M387" s="533"/>
      <c r="N387" s="522"/>
      <c r="O387" s="522"/>
      <c r="P387" s="522"/>
      <c r="Q387" s="521" t="s">
        <v>2010</v>
      </c>
    </row>
    <row r="388" spans="4:17">
      <c r="D388" s="522" t="s">
        <v>3149</v>
      </c>
      <c r="E388" s="521" t="s">
        <v>3148</v>
      </c>
      <c r="F388" s="522" t="s">
        <v>2493</v>
      </c>
      <c r="G388" s="521"/>
      <c r="H388" s="522"/>
      <c r="I388" s="522"/>
      <c r="J388" s="521" t="str">
        <f t="shared" si="7"/>
        <v>TB/HIV-3.1: Percentage of people living with HIV in care (including PMTCT) who are screened for TB in HIV care or treatment settings</v>
      </c>
      <c r="K388" s="532"/>
      <c r="L388" s="532"/>
      <c r="M388" s="533"/>
      <c r="N388" s="522"/>
      <c r="O388" s="522"/>
      <c r="P388" s="522"/>
      <c r="Q388" s="521" t="s">
        <v>2011</v>
      </c>
    </row>
    <row r="389" spans="4:17">
      <c r="D389" s="522" t="s">
        <v>3150</v>
      </c>
      <c r="E389" s="521" t="s">
        <v>3148</v>
      </c>
      <c r="F389" s="522" t="s">
        <v>2493</v>
      </c>
      <c r="G389" s="521"/>
      <c r="H389" s="522"/>
      <c r="I389" s="522"/>
      <c r="J389" s="521" t="str">
        <f t="shared" si="7"/>
        <v>TB/HIV-3.1: Percentage of people living with HIV in care (including PMTCT) who are screened for TB in HIV care or treatment settings</v>
      </c>
      <c r="K389" s="532"/>
      <c r="L389" s="532"/>
      <c r="M389" s="533"/>
      <c r="N389" s="522"/>
      <c r="O389" s="522"/>
      <c r="P389" s="522"/>
      <c r="Q389" s="521" t="s">
        <v>2012</v>
      </c>
    </row>
    <row r="390" spans="4:17">
      <c r="D390" s="522" t="s">
        <v>3151</v>
      </c>
      <c r="E390" s="521" t="s">
        <v>3148</v>
      </c>
      <c r="F390" s="522" t="s">
        <v>2493</v>
      </c>
      <c r="G390" s="521"/>
      <c r="H390" s="522"/>
      <c r="I390" s="522"/>
      <c r="J390" s="521" t="str">
        <f t="shared" si="7"/>
        <v>TB/HIV-3.1: Percentage of people living with HIV in care (including PMTCT) who are screened for TB in HIV care or treatment settings</v>
      </c>
      <c r="K390" s="532"/>
      <c r="L390" s="532"/>
      <c r="M390" s="533"/>
      <c r="N390" s="522"/>
      <c r="O390" s="522"/>
      <c r="P390" s="522"/>
      <c r="Q390" s="521" t="s">
        <v>2013</v>
      </c>
    </row>
    <row r="391" spans="4:17">
      <c r="D391" s="522" t="s">
        <v>3152</v>
      </c>
      <c r="E391" s="521" t="s">
        <v>3148</v>
      </c>
      <c r="F391" s="522" t="s">
        <v>2493</v>
      </c>
      <c r="G391" s="521"/>
      <c r="H391" s="522"/>
      <c r="I391" s="522"/>
      <c r="J391" s="521" t="str">
        <f t="shared" si="7"/>
        <v>TB/HIV-3.1: Percentage of people living with HIV in care (including PMTCT) who are screened for TB in HIV care or treatment settings</v>
      </c>
      <c r="K391" s="532"/>
      <c r="L391" s="532"/>
      <c r="M391" s="533"/>
      <c r="N391" s="522"/>
      <c r="O391" s="522"/>
      <c r="P391" s="522"/>
      <c r="Q391" s="521" t="s">
        <v>2014</v>
      </c>
    </row>
    <row r="392" spans="4:17">
      <c r="D392" s="522" t="s">
        <v>3153</v>
      </c>
      <c r="E392" s="521" t="s">
        <v>3148</v>
      </c>
      <c r="F392" s="522" t="s">
        <v>2493</v>
      </c>
      <c r="G392" s="521"/>
      <c r="H392" s="522"/>
      <c r="I392" s="522"/>
      <c r="J392" s="521" t="str">
        <f t="shared" si="7"/>
        <v>TB/HIV-3.1: Percentage of people living with HIV in care (including PMTCT) who are screened for TB in HIV care or treatment settings</v>
      </c>
      <c r="K392" s="532"/>
      <c r="L392" s="532"/>
      <c r="M392" s="533"/>
      <c r="N392" s="522"/>
      <c r="O392" s="522"/>
      <c r="P392" s="522"/>
      <c r="Q392" s="521" t="s">
        <v>2015</v>
      </c>
    </row>
    <row r="393" spans="4:17">
      <c r="D393" s="522" t="s">
        <v>3154</v>
      </c>
      <c r="E393" s="521" t="s">
        <v>3148</v>
      </c>
      <c r="F393" s="522" t="s">
        <v>2493</v>
      </c>
      <c r="G393" s="521"/>
      <c r="H393" s="522"/>
      <c r="I393" s="522"/>
      <c r="J393" s="521" t="str">
        <f t="shared" si="7"/>
        <v>TB/HIV-3.1: Percentage of people living with HIV in care (including PMTCT) who are screened for TB in HIV care or treatment settings</v>
      </c>
      <c r="K393" s="532"/>
      <c r="L393" s="532"/>
      <c r="M393" s="533"/>
      <c r="N393" s="522"/>
      <c r="O393" s="522"/>
      <c r="P393" s="522"/>
      <c r="Q393" s="521" t="s">
        <v>2016</v>
      </c>
    </row>
    <row r="394" spans="4:17">
      <c r="D394" s="522" t="s">
        <v>3155</v>
      </c>
      <c r="E394" s="521" t="s">
        <v>3148</v>
      </c>
      <c r="F394" s="522" t="s">
        <v>2493</v>
      </c>
      <c r="G394" s="521"/>
      <c r="H394" s="522"/>
      <c r="I394" s="522"/>
      <c r="J394" s="521" t="str">
        <f t="shared" si="7"/>
        <v>TB/HIV-3.1: Percentage of people living with HIV in care (including PMTCT) who are screened for TB in HIV care or treatment settings</v>
      </c>
      <c r="K394" s="532"/>
      <c r="L394" s="532"/>
      <c r="M394" s="533"/>
      <c r="N394" s="522"/>
      <c r="O394" s="522"/>
      <c r="P394" s="522"/>
      <c r="Q394" s="521" t="s">
        <v>2017</v>
      </c>
    </row>
    <row r="395" spans="4:17">
      <c r="D395" s="522" t="s">
        <v>3156</v>
      </c>
      <c r="E395" s="521" t="s">
        <v>3148</v>
      </c>
      <c r="F395" s="522" t="s">
        <v>2493</v>
      </c>
      <c r="G395" s="521"/>
      <c r="H395" s="522"/>
      <c r="I395" s="522"/>
      <c r="J395" s="521" t="str">
        <f t="shared" si="7"/>
        <v>TB/HIV-3.1: Percentage of people living with HIV in care (including PMTCT) who are screened for TB in HIV care or treatment settings</v>
      </c>
      <c r="K395" s="532"/>
      <c r="L395" s="532"/>
      <c r="M395" s="533"/>
      <c r="N395" s="522"/>
      <c r="O395" s="522"/>
      <c r="P395" s="522"/>
      <c r="Q395" s="521" t="s">
        <v>2018</v>
      </c>
    </row>
    <row r="396" spans="4:17">
      <c r="D396" s="522" t="s">
        <v>3157</v>
      </c>
      <c r="E396" s="521" t="s">
        <v>3148</v>
      </c>
      <c r="F396" s="522" t="s">
        <v>2493</v>
      </c>
      <c r="G396" s="521"/>
      <c r="H396" s="522"/>
      <c r="I396" s="522"/>
      <c r="J396" s="521" t="str">
        <f t="shared" si="7"/>
        <v>TB/HIV-3.1: Percentage of people living with HIV in care (including PMTCT) who are screened for TB in HIV care or treatment settings</v>
      </c>
      <c r="K396" s="532"/>
      <c r="L396" s="532"/>
      <c r="M396" s="533"/>
      <c r="N396" s="522"/>
      <c r="O396" s="522"/>
      <c r="P396" s="522"/>
      <c r="Q396" s="521" t="s">
        <v>2019</v>
      </c>
    </row>
    <row r="397" spans="4:17">
      <c r="D397" s="522" t="s">
        <v>3158</v>
      </c>
      <c r="E397" s="521" t="s">
        <v>3159</v>
      </c>
      <c r="F397" s="522" t="s">
        <v>2503</v>
      </c>
      <c r="G397" s="521"/>
      <c r="H397" s="522"/>
      <c r="I397" s="522"/>
      <c r="J397" s="521" t="str">
        <f t="shared" si="7"/>
        <v>MDR TB-7: Percentage of confirmed MDR-TB cases tested for susceptibility to any fluoroquinolone and any second-line injectable drug</v>
      </c>
      <c r="K397" s="532"/>
      <c r="L397" s="532"/>
      <c r="M397" s="533"/>
      <c r="N397" s="522"/>
      <c r="O397" s="522"/>
      <c r="P397" s="522"/>
      <c r="Q397" s="521" t="s">
        <v>2000</v>
      </c>
    </row>
    <row r="398" spans="4:17">
      <c r="D398" s="522" t="s">
        <v>3160</v>
      </c>
      <c r="E398" s="521" t="s">
        <v>3159</v>
      </c>
      <c r="F398" s="522" t="s">
        <v>2503</v>
      </c>
      <c r="G398" s="521"/>
      <c r="H398" s="522"/>
      <c r="I398" s="522"/>
      <c r="J398" s="521" t="str">
        <f t="shared" si="7"/>
        <v>MDR TB-7: Percentage of confirmed MDR-TB cases tested for susceptibility to any fluoroquinolone and any second-line injectable drug</v>
      </c>
      <c r="K398" s="532"/>
      <c r="L398" s="532"/>
      <c r="M398" s="533"/>
      <c r="N398" s="522"/>
      <c r="O398" s="522"/>
      <c r="P398" s="522"/>
      <c r="Q398" s="521" t="s">
        <v>2001</v>
      </c>
    </row>
    <row r="399" spans="4:17">
      <c r="D399" s="522" t="s">
        <v>3161</v>
      </c>
      <c r="E399" s="521" t="s">
        <v>3159</v>
      </c>
      <c r="F399" s="522" t="s">
        <v>2503</v>
      </c>
      <c r="G399" s="521"/>
      <c r="H399" s="522"/>
      <c r="I399" s="522"/>
      <c r="J399" s="521" t="str">
        <f t="shared" si="7"/>
        <v>MDR TB-7: Percentage of confirmed MDR-TB cases tested for susceptibility to any fluoroquinolone and any second-line injectable drug</v>
      </c>
      <c r="K399" s="532"/>
      <c r="L399" s="532"/>
      <c r="M399" s="533"/>
      <c r="N399" s="522"/>
      <c r="O399" s="522"/>
      <c r="P399" s="522"/>
      <c r="Q399" s="521" t="s">
        <v>2002</v>
      </c>
    </row>
    <row r="400" spans="4:17">
      <c r="D400" s="522" t="s">
        <v>3162</v>
      </c>
      <c r="E400" s="521" t="s">
        <v>3159</v>
      </c>
      <c r="F400" s="522" t="s">
        <v>2503</v>
      </c>
      <c r="G400" s="521"/>
      <c r="H400" s="522"/>
      <c r="I400" s="522"/>
      <c r="J400" s="521" t="str">
        <f t="shared" si="7"/>
        <v>MDR TB-7: Percentage of confirmed MDR-TB cases tested for susceptibility to any fluoroquinolone and any second-line injectable drug</v>
      </c>
      <c r="K400" s="532"/>
      <c r="L400" s="532"/>
      <c r="M400" s="533"/>
      <c r="N400" s="522"/>
      <c r="O400" s="522"/>
      <c r="P400" s="522"/>
      <c r="Q400" s="521" t="s">
        <v>2003</v>
      </c>
    </row>
    <row r="401" spans="4:17">
      <c r="D401" s="522" t="s">
        <v>3163</v>
      </c>
      <c r="E401" s="521" t="s">
        <v>3159</v>
      </c>
      <c r="F401" s="522" t="s">
        <v>2503</v>
      </c>
      <c r="G401" s="521"/>
      <c r="H401" s="522"/>
      <c r="I401" s="522"/>
      <c r="J401" s="521" t="str">
        <f t="shared" si="7"/>
        <v>MDR TB-7: Percentage of confirmed MDR-TB cases tested for susceptibility to any fluoroquinolone and any second-line injectable drug</v>
      </c>
      <c r="K401" s="532"/>
      <c r="L401" s="532"/>
      <c r="M401" s="533"/>
      <c r="N401" s="522"/>
      <c r="O401" s="522"/>
      <c r="P401" s="522"/>
      <c r="Q401" s="521" t="s">
        <v>2004</v>
      </c>
    </row>
    <row r="402" spans="4:17">
      <c r="D402" s="522" t="s">
        <v>3164</v>
      </c>
      <c r="E402" s="521" t="s">
        <v>3159</v>
      </c>
      <c r="F402" s="522" t="s">
        <v>2503</v>
      </c>
      <c r="G402" s="521"/>
      <c r="H402" s="522"/>
      <c r="I402" s="522"/>
      <c r="J402" s="521" t="str">
        <f t="shared" si="7"/>
        <v>MDR TB-7: Percentage of confirmed MDR-TB cases tested for susceptibility to any fluoroquinolone and any second-line injectable drug</v>
      </c>
      <c r="K402" s="532"/>
      <c r="L402" s="532"/>
      <c r="M402" s="533"/>
      <c r="N402" s="522"/>
      <c r="O402" s="522"/>
      <c r="P402" s="522"/>
      <c r="Q402" s="521" t="s">
        <v>2005</v>
      </c>
    </row>
    <row r="403" spans="4:17">
      <c r="D403" s="522" t="s">
        <v>3165</v>
      </c>
      <c r="E403" s="521" t="s">
        <v>3159</v>
      </c>
      <c r="F403" s="522" t="s">
        <v>2503</v>
      </c>
      <c r="G403" s="521"/>
      <c r="H403" s="522"/>
      <c r="I403" s="522"/>
      <c r="J403" s="521" t="str">
        <f t="shared" si="7"/>
        <v>MDR TB-7: Percentage of confirmed MDR-TB cases tested for susceptibility to any fluoroquinolone and any second-line injectable drug</v>
      </c>
      <c r="K403" s="532"/>
      <c r="L403" s="532"/>
      <c r="M403" s="533"/>
      <c r="N403" s="522"/>
      <c r="O403" s="522"/>
      <c r="P403" s="522"/>
      <c r="Q403" s="521" t="s">
        <v>2006</v>
      </c>
    </row>
    <row r="404" spans="4:17">
      <c r="D404" s="522" t="s">
        <v>3166</v>
      </c>
      <c r="E404" s="521" t="s">
        <v>3159</v>
      </c>
      <c r="F404" s="522" t="s">
        <v>2503</v>
      </c>
      <c r="G404" s="521"/>
      <c r="H404" s="522"/>
      <c r="I404" s="522"/>
      <c r="J404" s="521" t="str">
        <f t="shared" si="7"/>
        <v>MDR TB-7: Percentage of confirmed MDR-TB cases tested for susceptibility to any fluoroquinolone and any second-line injectable drug</v>
      </c>
      <c r="K404" s="532"/>
      <c r="L404" s="532"/>
      <c r="M404" s="533"/>
      <c r="N404" s="522"/>
      <c r="O404" s="522"/>
      <c r="P404" s="522"/>
      <c r="Q404" s="521" t="s">
        <v>2007</v>
      </c>
    </row>
    <row r="405" spans="4:17">
      <c r="D405" s="522" t="s">
        <v>3167</v>
      </c>
      <c r="E405" s="521" t="s">
        <v>3159</v>
      </c>
      <c r="F405" s="522" t="s">
        <v>2503</v>
      </c>
      <c r="G405" s="521"/>
      <c r="H405" s="522"/>
      <c r="I405" s="522"/>
      <c r="J405" s="521" t="str">
        <f t="shared" si="7"/>
        <v>MDR TB-7: Percentage of confirmed MDR-TB cases tested for susceptibility to any fluoroquinolone and any second-line injectable drug</v>
      </c>
      <c r="K405" s="532"/>
      <c r="L405" s="532"/>
      <c r="M405" s="533"/>
      <c r="N405" s="522"/>
      <c r="O405" s="522"/>
      <c r="P405" s="522"/>
      <c r="Q405" s="521" t="s">
        <v>2008</v>
      </c>
    </row>
    <row r="406" spans="4:17">
      <c r="D406" s="522" t="s">
        <v>3168</v>
      </c>
      <c r="E406" s="521" t="s">
        <v>3159</v>
      </c>
      <c r="F406" s="522" t="s">
        <v>2503</v>
      </c>
      <c r="G406" s="521"/>
      <c r="H406" s="522"/>
      <c r="I406" s="522"/>
      <c r="J406" s="521" t="str">
        <f t="shared" si="7"/>
        <v>MDR TB-7: Percentage of confirmed MDR-TB cases tested for susceptibility to any fluoroquinolone and any second-line injectable drug</v>
      </c>
      <c r="K406" s="532"/>
      <c r="L406" s="532"/>
      <c r="M406" s="533"/>
      <c r="N406" s="522"/>
      <c r="O406" s="522"/>
      <c r="P406" s="522"/>
      <c r="Q406" s="521" t="s">
        <v>2009</v>
      </c>
    </row>
    <row r="407" spans="4:17">
      <c r="D407" s="522" t="s">
        <v>3169</v>
      </c>
      <c r="E407" s="521" t="s">
        <v>3170</v>
      </c>
      <c r="F407" s="522" t="s">
        <v>2502</v>
      </c>
      <c r="G407" s="521"/>
      <c r="H407" s="522"/>
      <c r="I407" s="522"/>
      <c r="J407" s="521" t="str">
        <f t="shared" si="7"/>
        <v>MDR TB-6: Percentage of TB patients with DST result for at least Rifampicin among the total number of notified (new and retreatment) cases in the same year</v>
      </c>
      <c r="K407" s="532"/>
      <c r="L407" s="532"/>
      <c r="M407" s="533"/>
      <c r="N407" s="522"/>
      <c r="O407" s="522"/>
      <c r="P407" s="522"/>
      <c r="Q407" s="521" t="s">
        <v>1990</v>
      </c>
    </row>
    <row r="408" spans="4:17">
      <c r="D408" s="522" t="s">
        <v>3171</v>
      </c>
      <c r="E408" s="521" t="s">
        <v>3170</v>
      </c>
      <c r="F408" s="522" t="s">
        <v>2502</v>
      </c>
      <c r="G408" s="521"/>
      <c r="H408" s="522"/>
      <c r="I408" s="522"/>
      <c r="J408" s="521" t="str">
        <f t="shared" si="7"/>
        <v>MDR TB-6: Percentage of TB patients with DST result for at least Rifampicin among the total number of notified (new and retreatment) cases in the same year</v>
      </c>
      <c r="K408" s="532"/>
      <c r="L408" s="532"/>
      <c r="M408" s="533"/>
      <c r="N408" s="522"/>
      <c r="O408" s="522"/>
      <c r="P408" s="522"/>
      <c r="Q408" s="521" t="s">
        <v>1991</v>
      </c>
    </row>
    <row r="409" spans="4:17">
      <c r="D409" s="522" t="s">
        <v>3172</v>
      </c>
      <c r="E409" s="521" t="s">
        <v>3170</v>
      </c>
      <c r="F409" s="522" t="s">
        <v>2502</v>
      </c>
      <c r="G409" s="521"/>
      <c r="H409" s="522"/>
      <c r="I409" s="522"/>
      <c r="J409" s="521" t="str">
        <f t="shared" si="7"/>
        <v>MDR TB-6: Percentage of TB patients with DST result for at least Rifampicin among the total number of notified (new and retreatment) cases in the same year</v>
      </c>
      <c r="K409" s="532"/>
      <c r="L409" s="532"/>
      <c r="M409" s="533"/>
      <c r="N409" s="522"/>
      <c r="O409" s="522"/>
      <c r="P409" s="522"/>
      <c r="Q409" s="521" t="s">
        <v>1992</v>
      </c>
    </row>
    <row r="410" spans="4:17">
      <c r="D410" s="522" t="s">
        <v>3173</v>
      </c>
      <c r="E410" s="521" t="s">
        <v>3170</v>
      </c>
      <c r="F410" s="522" t="s">
        <v>2502</v>
      </c>
      <c r="G410" s="521"/>
      <c r="H410" s="522"/>
      <c r="I410" s="522"/>
      <c r="J410" s="521" t="str">
        <f t="shared" si="7"/>
        <v>MDR TB-6: Percentage of TB patients with DST result for at least Rifampicin among the total number of notified (new and retreatment) cases in the same year</v>
      </c>
      <c r="K410" s="532"/>
      <c r="L410" s="532"/>
      <c r="M410" s="533"/>
      <c r="N410" s="522"/>
      <c r="O410" s="522"/>
      <c r="P410" s="522"/>
      <c r="Q410" s="521" t="s">
        <v>1993</v>
      </c>
    </row>
    <row r="411" spans="4:17">
      <c r="D411" s="522" t="s">
        <v>3174</v>
      </c>
      <c r="E411" s="521" t="s">
        <v>3170</v>
      </c>
      <c r="F411" s="522" t="s">
        <v>2502</v>
      </c>
      <c r="G411" s="521"/>
      <c r="H411" s="522"/>
      <c r="I411" s="522"/>
      <c r="J411" s="521" t="str">
        <f t="shared" si="7"/>
        <v>MDR TB-6: Percentage of TB patients with DST result for at least Rifampicin among the total number of notified (new and retreatment) cases in the same year</v>
      </c>
      <c r="K411" s="532"/>
      <c r="L411" s="532"/>
      <c r="M411" s="533"/>
      <c r="N411" s="522"/>
      <c r="O411" s="522"/>
      <c r="P411" s="522"/>
      <c r="Q411" s="521" t="s">
        <v>1994</v>
      </c>
    </row>
    <row r="412" spans="4:17">
      <c r="D412" s="522" t="s">
        <v>3175</v>
      </c>
      <c r="E412" s="521" t="s">
        <v>3170</v>
      </c>
      <c r="F412" s="522" t="s">
        <v>2502</v>
      </c>
      <c r="G412" s="521"/>
      <c r="H412" s="522"/>
      <c r="I412" s="522"/>
      <c r="J412" s="521" t="str">
        <f t="shared" si="7"/>
        <v>MDR TB-6: Percentage of TB patients with DST result for at least Rifampicin among the total number of notified (new and retreatment) cases in the same year</v>
      </c>
      <c r="K412" s="532"/>
      <c r="L412" s="532"/>
      <c r="M412" s="533"/>
      <c r="N412" s="522"/>
      <c r="O412" s="522"/>
      <c r="P412" s="522"/>
      <c r="Q412" s="521" t="s">
        <v>1995</v>
      </c>
    </row>
    <row r="413" spans="4:17">
      <c r="D413" s="522" t="s">
        <v>3176</v>
      </c>
      <c r="E413" s="521" t="s">
        <v>3170</v>
      </c>
      <c r="F413" s="522" t="s">
        <v>2502</v>
      </c>
      <c r="G413" s="521"/>
      <c r="H413" s="522"/>
      <c r="I413" s="522"/>
      <c r="J413" s="521" t="str">
        <f t="shared" si="7"/>
        <v>MDR TB-6: Percentage of TB patients with DST result for at least Rifampicin among the total number of notified (new and retreatment) cases in the same year</v>
      </c>
      <c r="K413" s="532"/>
      <c r="L413" s="532"/>
      <c r="M413" s="533"/>
      <c r="N413" s="522"/>
      <c r="O413" s="522"/>
      <c r="P413" s="522"/>
      <c r="Q413" s="521" t="s">
        <v>1996</v>
      </c>
    </row>
    <row r="414" spans="4:17">
      <c r="D414" s="522" t="s">
        <v>3177</v>
      </c>
      <c r="E414" s="521" t="s">
        <v>3170</v>
      </c>
      <c r="F414" s="522" t="s">
        <v>2502</v>
      </c>
      <c r="G414" s="521"/>
      <c r="H414" s="522"/>
      <c r="I414" s="522"/>
      <c r="J414" s="521" t="str">
        <f t="shared" si="7"/>
        <v>MDR TB-6: Percentage of TB patients with DST result for at least Rifampicin among the total number of notified (new and retreatment) cases in the same year</v>
      </c>
      <c r="K414" s="532"/>
      <c r="L414" s="532"/>
      <c r="M414" s="533"/>
      <c r="N414" s="522"/>
      <c r="O414" s="522"/>
      <c r="P414" s="522"/>
      <c r="Q414" s="521" t="s">
        <v>1997</v>
      </c>
    </row>
    <row r="415" spans="4:17">
      <c r="D415" s="522" t="s">
        <v>3178</v>
      </c>
      <c r="E415" s="521" t="s">
        <v>3170</v>
      </c>
      <c r="F415" s="522" t="s">
        <v>2502</v>
      </c>
      <c r="G415" s="521"/>
      <c r="H415" s="522"/>
      <c r="I415" s="522"/>
      <c r="J415" s="521" t="str">
        <f t="shared" si="7"/>
        <v>MDR TB-6: Percentage of TB patients with DST result for at least Rifampicin among the total number of notified (new and retreatment) cases in the same year</v>
      </c>
      <c r="K415" s="532"/>
      <c r="L415" s="532"/>
      <c r="M415" s="533"/>
      <c r="N415" s="522"/>
      <c r="O415" s="522"/>
      <c r="P415" s="522"/>
      <c r="Q415" s="521" t="s">
        <v>1998</v>
      </c>
    </row>
    <row r="416" spans="4:17">
      <c r="D416" s="522" t="s">
        <v>3179</v>
      </c>
      <c r="E416" s="521" t="s">
        <v>3170</v>
      </c>
      <c r="F416" s="522" t="s">
        <v>2502</v>
      </c>
      <c r="G416" s="521"/>
      <c r="H416" s="522"/>
      <c r="I416" s="522"/>
      <c r="J416" s="521" t="str">
        <f t="shared" si="7"/>
        <v>MDR TB-6: Percentage of TB patients with DST result for at least Rifampicin among the total number of notified (new and retreatment) cases in the same year</v>
      </c>
      <c r="K416" s="532"/>
      <c r="L416" s="532"/>
      <c r="M416" s="533"/>
      <c r="N416" s="522"/>
      <c r="O416" s="522"/>
      <c r="P416" s="522"/>
      <c r="Q416" s="521" t="s">
        <v>1999</v>
      </c>
    </row>
    <row r="417" spans="4:17">
      <c r="D417" s="522" t="s">
        <v>3180</v>
      </c>
      <c r="E417" s="521" t="s">
        <v>3181</v>
      </c>
      <c r="F417" s="522" t="s">
        <v>2501</v>
      </c>
      <c r="G417" s="521"/>
      <c r="H417" s="522"/>
      <c r="I417" s="522"/>
      <c r="J417" s="521" t="str">
        <f t="shared" si="7"/>
        <v>MDR TB-5: Percentage of DST laboratories showing adequate performance on External Quality Assurance</v>
      </c>
      <c r="K417" s="532"/>
      <c r="L417" s="532"/>
      <c r="M417" s="533"/>
      <c r="N417" s="522"/>
      <c r="O417" s="522"/>
      <c r="P417" s="522"/>
      <c r="Q417" s="521" t="s">
        <v>1980</v>
      </c>
    </row>
    <row r="418" spans="4:17">
      <c r="D418" s="522" t="s">
        <v>3182</v>
      </c>
      <c r="E418" s="521" t="s">
        <v>3181</v>
      </c>
      <c r="F418" s="522" t="s">
        <v>2501</v>
      </c>
      <c r="G418" s="521"/>
      <c r="H418" s="522"/>
      <c r="I418" s="522"/>
      <c r="J418" s="521" t="str">
        <f t="shared" si="7"/>
        <v>MDR TB-5: Percentage of DST laboratories showing adequate performance on External Quality Assurance</v>
      </c>
      <c r="K418" s="532"/>
      <c r="L418" s="532"/>
      <c r="M418" s="533"/>
      <c r="N418" s="522"/>
      <c r="O418" s="522"/>
      <c r="P418" s="522"/>
      <c r="Q418" s="521" t="s">
        <v>1981</v>
      </c>
    </row>
    <row r="419" spans="4:17">
      <c r="D419" s="522" t="s">
        <v>3183</v>
      </c>
      <c r="E419" s="521" t="s">
        <v>3181</v>
      </c>
      <c r="F419" s="522" t="s">
        <v>2501</v>
      </c>
      <c r="G419" s="521"/>
      <c r="H419" s="522"/>
      <c r="I419" s="522"/>
      <c r="J419" s="521" t="str">
        <f t="shared" si="7"/>
        <v>MDR TB-5: Percentage of DST laboratories showing adequate performance on External Quality Assurance</v>
      </c>
      <c r="K419" s="532"/>
      <c r="L419" s="532"/>
      <c r="M419" s="533"/>
      <c r="N419" s="522"/>
      <c r="O419" s="522"/>
      <c r="P419" s="522"/>
      <c r="Q419" s="521" t="s">
        <v>1982</v>
      </c>
    </row>
    <row r="420" spans="4:17">
      <c r="D420" s="522" t="s">
        <v>3184</v>
      </c>
      <c r="E420" s="521" t="s">
        <v>3181</v>
      </c>
      <c r="F420" s="522" t="s">
        <v>2501</v>
      </c>
      <c r="G420" s="521"/>
      <c r="H420" s="522"/>
      <c r="I420" s="522"/>
      <c r="J420" s="521" t="str">
        <f t="shared" si="7"/>
        <v>MDR TB-5: Percentage of DST laboratories showing adequate performance on External Quality Assurance</v>
      </c>
      <c r="K420" s="532"/>
      <c r="L420" s="532"/>
      <c r="M420" s="533"/>
      <c r="N420" s="522"/>
      <c r="O420" s="522"/>
      <c r="P420" s="522"/>
      <c r="Q420" s="521" t="s">
        <v>1983</v>
      </c>
    </row>
    <row r="421" spans="4:17">
      <c r="D421" s="522" t="s">
        <v>3185</v>
      </c>
      <c r="E421" s="521" t="s">
        <v>3181</v>
      </c>
      <c r="F421" s="522" t="s">
        <v>2501</v>
      </c>
      <c r="G421" s="521"/>
      <c r="H421" s="522"/>
      <c r="I421" s="522"/>
      <c r="J421" s="521" t="str">
        <f t="shared" si="7"/>
        <v>MDR TB-5: Percentage of DST laboratories showing adequate performance on External Quality Assurance</v>
      </c>
      <c r="K421" s="532"/>
      <c r="L421" s="532"/>
      <c r="M421" s="533"/>
      <c r="N421" s="522"/>
      <c r="O421" s="522"/>
      <c r="P421" s="522"/>
      <c r="Q421" s="521" t="s">
        <v>1984</v>
      </c>
    </row>
    <row r="422" spans="4:17">
      <c r="D422" s="522" t="s">
        <v>3186</v>
      </c>
      <c r="E422" s="521" t="s">
        <v>3181</v>
      </c>
      <c r="F422" s="522" t="s">
        <v>2501</v>
      </c>
      <c r="G422" s="521"/>
      <c r="H422" s="522"/>
      <c r="I422" s="522"/>
      <c r="J422" s="521" t="str">
        <f t="shared" si="7"/>
        <v>MDR TB-5: Percentage of DST laboratories showing adequate performance on External Quality Assurance</v>
      </c>
      <c r="K422" s="532"/>
      <c r="L422" s="532"/>
      <c r="M422" s="533"/>
      <c r="N422" s="522"/>
      <c r="O422" s="522"/>
      <c r="P422" s="522"/>
      <c r="Q422" s="521" t="s">
        <v>1985</v>
      </c>
    </row>
    <row r="423" spans="4:17">
      <c r="D423" s="522" t="s">
        <v>3187</v>
      </c>
      <c r="E423" s="521" t="s">
        <v>3181</v>
      </c>
      <c r="F423" s="522" t="s">
        <v>2501</v>
      </c>
      <c r="G423" s="521"/>
      <c r="H423" s="522"/>
      <c r="I423" s="522"/>
      <c r="J423" s="521" t="str">
        <f t="shared" si="7"/>
        <v>MDR TB-5: Percentage of DST laboratories showing adequate performance on External Quality Assurance</v>
      </c>
      <c r="K423" s="532"/>
      <c r="L423" s="532"/>
      <c r="M423" s="533"/>
      <c r="N423" s="522"/>
      <c r="O423" s="522"/>
      <c r="P423" s="522"/>
      <c r="Q423" s="521" t="s">
        <v>1986</v>
      </c>
    </row>
    <row r="424" spans="4:17">
      <c r="D424" s="522" t="s">
        <v>3188</v>
      </c>
      <c r="E424" s="521" t="s">
        <v>3181</v>
      </c>
      <c r="F424" s="522" t="s">
        <v>2501</v>
      </c>
      <c r="G424" s="521"/>
      <c r="H424" s="522"/>
      <c r="I424" s="522"/>
      <c r="J424" s="521" t="str">
        <f t="shared" si="7"/>
        <v>MDR TB-5: Percentage of DST laboratories showing adequate performance on External Quality Assurance</v>
      </c>
      <c r="K424" s="532"/>
      <c r="L424" s="532"/>
      <c r="M424" s="533"/>
      <c r="N424" s="522"/>
      <c r="O424" s="522"/>
      <c r="P424" s="522"/>
      <c r="Q424" s="521" t="s">
        <v>1987</v>
      </c>
    </row>
    <row r="425" spans="4:17">
      <c r="D425" s="522" t="s">
        <v>3189</v>
      </c>
      <c r="E425" s="521" t="s">
        <v>3181</v>
      </c>
      <c r="F425" s="522" t="s">
        <v>2501</v>
      </c>
      <c r="G425" s="521"/>
      <c r="H425" s="522"/>
      <c r="I425" s="522"/>
      <c r="J425" s="521" t="str">
        <f t="shared" si="7"/>
        <v>MDR TB-5: Percentage of DST laboratories showing adequate performance on External Quality Assurance</v>
      </c>
      <c r="K425" s="532"/>
      <c r="L425" s="532"/>
      <c r="M425" s="533"/>
      <c r="N425" s="522"/>
      <c r="O425" s="522"/>
      <c r="P425" s="522"/>
      <c r="Q425" s="521" t="s">
        <v>1988</v>
      </c>
    </row>
    <row r="426" spans="4:17">
      <c r="D426" s="522" t="s">
        <v>3190</v>
      </c>
      <c r="E426" s="521" t="s">
        <v>3181</v>
      </c>
      <c r="F426" s="522" t="s">
        <v>2501</v>
      </c>
      <c r="G426" s="521"/>
      <c r="H426" s="522"/>
      <c r="I426" s="522"/>
      <c r="J426" s="521" t="str">
        <f t="shared" si="7"/>
        <v>MDR TB-5: Percentage of DST laboratories showing adequate performance on External Quality Assurance</v>
      </c>
      <c r="K426" s="532"/>
      <c r="L426" s="532"/>
      <c r="M426" s="533"/>
      <c r="N426" s="522"/>
      <c r="O426" s="522"/>
      <c r="P426" s="522"/>
      <c r="Q426" s="521" t="s">
        <v>1989</v>
      </c>
    </row>
    <row r="427" spans="4:17">
      <c r="D427" s="522" t="s">
        <v>3191</v>
      </c>
      <c r="E427" s="521" t="s">
        <v>3192</v>
      </c>
      <c r="F427" s="522" t="s">
        <v>2500</v>
      </c>
      <c r="G427" s="521"/>
      <c r="H427" s="522"/>
      <c r="I427" s="522"/>
      <c r="J427" s="521" t="str">
        <f t="shared" si="7"/>
        <v>MDR TB-4: Percentage of cases with RR-TB and/or MDR-TB started on treatment for MDR-TB who were lost to follow up during the first six months of treatment</v>
      </c>
      <c r="K427" s="532"/>
      <c r="L427" s="532"/>
      <c r="M427" s="533"/>
      <c r="N427" s="522"/>
      <c r="O427" s="522"/>
      <c r="P427" s="522"/>
      <c r="Q427" s="521" t="s">
        <v>1970</v>
      </c>
    </row>
    <row r="428" spans="4:17">
      <c r="D428" s="522" t="s">
        <v>3193</v>
      </c>
      <c r="E428" s="521" t="s">
        <v>3192</v>
      </c>
      <c r="F428" s="522" t="s">
        <v>2500</v>
      </c>
      <c r="G428" s="521"/>
      <c r="H428" s="522"/>
      <c r="I428" s="522"/>
      <c r="J428" s="521" t="str">
        <f t="shared" si="7"/>
        <v>MDR TB-4: Percentage of cases with RR-TB and/or MDR-TB started on treatment for MDR-TB who were lost to follow up during the first six months of treatment</v>
      </c>
      <c r="K428" s="532"/>
      <c r="L428" s="532"/>
      <c r="M428" s="533"/>
      <c r="N428" s="522"/>
      <c r="O428" s="522"/>
      <c r="P428" s="522"/>
      <c r="Q428" s="521" t="s">
        <v>1971</v>
      </c>
    </row>
    <row r="429" spans="4:17">
      <c r="D429" s="522" t="s">
        <v>3194</v>
      </c>
      <c r="E429" s="521" t="s">
        <v>3192</v>
      </c>
      <c r="F429" s="522" t="s">
        <v>2500</v>
      </c>
      <c r="G429" s="521"/>
      <c r="H429" s="522"/>
      <c r="I429" s="522"/>
      <c r="J429" s="521" t="str">
        <f t="shared" si="7"/>
        <v>MDR TB-4: Percentage of cases with RR-TB and/or MDR-TB started on treatment for MDR-TB who were lost to follow up during the first six months of treatment</v>
      </c>
      <c r="K429" s="532"/>
      <c r="L429" s="532"/>
      <c r="M429" s="533"/>
      <c r="N429" s="522"/>
      <c r="O429" s="522"/>
      <c r="P429" s="522"/>
      <c r="Q429" s="521" t="s">
        <v>1972</v>
      </c>
    </row>
    <row r="430" spans="4:17">
      <c r="D430" s="522" t="s">
        <v>3195</v>
      </c>
      <c r="E430" s="521" t="s">
        <v>3192</v>
      </c>
      <c r="F430" s="522" t="s">
        <v>2500</v>
      </c>
      <c r="G430" s="521"/>
      <c r="H430" s="522"/>
      <c r="I430" s="522"/>
      <c r="J430" s="521" t="str">
        <f t="shared" si="7"/>
        <v>MDR TB-4: Percentage of cases with RR-TB and/or MDR-TB started on treatment for MDR-TB who were lost to follow up during the first six months of treatment</v>
      </c>
      <c r="K430" s="532"/>
      <c r="L430" s="532"/>
      <c r="M430" s="533"/>
      <c r="N430" s="522"/>
      <c r="O430" s="522"/>
      <c r="P430" s="522"/>
      <c r="Q430" s="521" t="s">
        <v>1973</v>
      </c>
    </row>
    <row r="431" spans="4:17">
      <c r="D431" s="522" t="s">
        <v>3196</v>
      </c>
      <c r="E431" s="521" t="s">
        <v>3192</v>
      </c>
      <c r="F431" s="522" t="s">
        <v>2500</v>
      </c>
      <c r="G431" s="521"/>
      <c r="H431" s="522"/>
      <c r="I431" s="522"/>
      <c r="J431" s="521" t="str">
        <f t="shared" si="7"/>
        <v>MDR TB-4: Percentage of cases with RR-TB and/or MDR-TB started on treatment for MDR-TB who were lost to follow up during the first six months of treatment</v>
      </c>
      <c r="K431" s="532"/>
      <c r="L431" s="532"/>
      <c r="M431" s="533"/>
      <c r="N431" s="522"/>
      <c r="O431" s="522"/>
      <c r="P431" s="522"/>
      <c r="Q431" s="521" t="s">
        <v>1974</v>
      </c>
    </row>
    <row r="432" spans="4:17">
      <c r="D432" s="522" t="s">
        <v>3197</v>
      </c>
      <c r="E432" s="521" t="s">
        <v>3192</v>
      </c>
      <c r="F432" s="522" t="s">
        <v>2500</v>
      </c>
      <c r="G432" s="521"/>
      <c r="H432" s="522"/>
      <c r="I432" s="522"/>
      <c r="J432" s="521" t="str">
        <f t="shared" si="7"/>
        <v>MDR TB-4: Percentage of cases with RR-TB and/or MDR-TB started on treatment for MDR-TB who were lost to follow up during the first six months of treatment</v>
      </c>
      <c r="K432" s="532"/>
      <c r="L432" s="532"/>
      <c r="M432" s="533"/>
      <c r="N432" s="522"/>
      <c r="O432" s="522"/>
      <c r="P432" s="522"/>
      <c r="Q432" s="521" t="s">
        <v>1975</v>
      </c>
    </row>
    <row r="433" spans="4:17">
      <c r="D433" s="522" t="s">
        <v>3198</v>
      </c>
      <c r="E433" s="521" t="s">
        <v>3192</v>
      </c>
      <c r="F433" s="522" t="s">
        <v>2500</v>
      </c>
      <c r="G433" s="521"/>
      <c r="H433" s="522"/>
      <c r="I433" s="522"/>
      <c r="J433" s="521" t="str">
        <f t="shared" si="7"/>
        <v>MDR TB-4: Percentage of cases with RR-TB and/or MDR-TB started on treatment for MDR-TB who were lost to follow up during the first six months of treatment</v>
      </c>
      <c r="K433" s="532"/>
      <c r="L433" s="532"/>
      <c r="M433" s="533"/>
      <c r="N433" s="522"/>
      <c r="O433" s="522"/>
      <c r="P433" s="522"/>
      <c r="Q433" s="521" t="s">
        <v>1976</v>
      </c>
    </row>
    <row r="434" spans="4:17">
      <c r="D434" s="522" t="s">
        <v>3199</v>
      </c>
      <c r="E434" s="521" t="s">
        <v>3192</v>
      </c>
      <c r="F434" s="522" t="s">
        <v>2500</v>
      </c>
      <c r="G434" s="521"/>
      <c r="H434" s="522"/>
      <c r="I434" s="522"/>
      <c r="J434" s="521" t="str">
        <f t="shared" si="7"/>
        <v>MDR TB-4: Percentage of cases with RR-TB and/or MDR-TB started on treatment for MDR-TB who were lost to follow up during the first six months of treatment</v>
      </c>
      <c r="K434" s="532"/>
      <c r="L434" s="532"/>
      <c r="M434" s="533"/>
      <c r="N434" s="522"/>
      <c r="O434" s="522"/>
      <c r="P434" s="522"/>
      <c r="Q434" s="521" t="s">
        <v>1977</v>
      </c>
    </row>
    <row r="435" spans="4:17">
      <c r="D435" s="522" t="s">
        <v>3200</v>
      </c>
      <c r="E435" s="521" t="s">
        <v>3192</v>
      </c>
      <c r="F435" s="522" t="s">
        <v>2500</v>
      </c>
      <c r="G435" s="521"/>
      <c r="H435" s="522"/>
      <c r="I435" s="522"/>
      <c r="J435" s="521" t="str">
        <f t="shared" si="7"/>
        <v>MDR TB-4: Percentage of cases with RR-TB and/or MDR-TB started on treatment for MDR-TB who were lost to follow up during the first six months of treatment</v>
      </c>
      <c r="K435" s="532"/>
      <c r="L435" s="532"/>
      <c r="M435" s="533"/>
      <c r="N435" s="522"/>
      <c r="O435" s="522"/>
      <c r="P435" s="522"/>
      <c r="Q435" s="521" t="s">
        <v>1978</v>
      </c>
    </row>
    <row r="436" spans="4:17">
      <c r="D436" s="522" t="s">
        <v>3201</v>
      </c>
      <c r="E436" s="521" t="s">
        <v>3192</v>
      </c>
      <c r="F436" s="522" t="s">
        <v>2500</v>
      </c>
      <c r="G436" s="521"/>
      <c r="H436" s="522"/>
      <c r="I436" s="522"/>
      <c r="J436" s="521" t="str">
        <f t="shared" si="7"/>
        <v>MDR TB-4: Percentage of cases with RR-TB and/or MDR-TB started on treatment for MDR-TB who were lost to follow up during the first six months of treatment</v>
      </c>
      <c r="K436" s="532"/>
      <c r="L436" s="532"/>
      <c r="M436" s="533"/>
      <c r="N436" s="522"/>
      <c r="O436" s="522"/>
      <c r="P436" s="522"/>
      <c r="Q436" s="521" t="s">
        <v>1979</v>
      </c>
    </row>
    <row r="437" spans="4:17">
      <c r="D437" s="522" t="s">
        <v>3202</v>
      </c>
      <c r="E437" s="521" t="s">
        <v>3072</v>
      </c>
      <c r="F437" s="522" t="s">
        <v>2276</v>
      </c>
      <c r="G437" s="521"/>
      <c r="H437" s="522"/>
      <c r="I437" s="522"/>
      <c r="J437" s="521" t="str">
        <f t="shared" si="7"/>
        <v>MDR TB-3(M): Number of cases with RR-TB and/or MDR-TB that began second-line treatment</v>
      </c>
      <c r="K437" s="532"/>
      <c r="L437" s="532"/>
      <c r="M437" s="533"/>
      <c r="N437" s="522"/>
      <c r="O437" s="522"/>
      <c r="P437" s="522"/>
      <c r="Q437" s="521" t="s">
        <v>1967</v>
      </c>
    </row>
    <row r="438" spans="4:17">
      <c r="D438" s="522" t="s">
        <v>3203</v>
      </c>
      <c r="E438" s="521" t="s">
        <v>3072</v>
      </c>
      <c r="F438" s="522" t="s">
        <v>2276</v>
      </c>
      <c r="G438" s="521"/>
      <c r="H438" s="522"/>
      <c r="I438" s="522"/>
      <c r="J438" s="521" t="str">
        <f t="shared" si="7"/>
        <v>MDR TB-3(M): Number of cases with RR-TB and/or MDR-TB that began second-line treatment</v>
      </c>
      <c r="K438" s="532"/>
      <c r="L438" s="532"/>
      <c r="M438" s="533"/>
      <c r="N438" s="522"/>
      <c r="O438" s="522"/>
      <c r="P438" s="522"/>
      <c r="Q438" s="521" t="s">
        <v>1968</v>
      </c>
    </row>
    <row r="439" spans="4:17">
      <c r="D439" s="522" t="s">
        <v>3204</v>
      </c>
      <c r="E439" s="521" t="s">
        <v>3072</v>
      </c>
      <c r="F439" s="522" t="s">
        <v>2276</v>
      </c>
      <c r="G439" s="521"/>
      <c r="H439" s="522"/>
      <c r="I439" s="522"/>
      <c r="J439" s="521" t="str">
        <f t="shared" si="7"/>
        <v>MDR TB-3(M): Number of cases with RR-TB and/or MDR-TB that began second-line treatment</v>
      </c>
      <c r="K439" s="532"/>
      <c r="L439" s="532"/>
      <c r="M439" s="533"/>
      <c r="N439" s="522"/>
      <c r="O439" s="522"/>
      <c r="P439" s="522"/>
      <c r="Q439" s="521" t="s">
        <v>1969</v>
      </c>
    </row>
    <row r="440" spans="4:17">
      <c r="D440" s="522" t="s">
        <v>3205</v>
      </c>
      <c r="E440" s="521" t="s">
        <v>3074</v>
      </c>
      <c r="F440" s="522" t="s">
        <v>2271</v>
      </c>
      <c r="G440" s="521"/>
      <c r="H440" s="522"/>
      <c r="I440" s="522"/>
      <c r="J440" s="521" t="str">
        <f t="shared" si="7"/>
        <v>MDR TB-2(M): Number of TB cases with RR-TB and/or MDR-TB notified</v>
      </c>
      <c r="K440" s="532"/>
      <c r="L440" s="532"/>
      <c r="M440" s="533"/>
      <c r="N440" s="522"/>
      <c r="O440" s="522"/>
      <c r="P440" s="522"/>
      <c r="Q440" s="521" t="s">
        <v>1954</v>
      </c>
    </row>
    <row r="441" spans="4:17">
      <c r="D441" s="522" t="s">
        <v>3206</v>
      </c>
      <c r="E441" s="521" t="s">
        <v>3074</v>
      </c>
      <c r="F441" s="522" t="s">
        <v>2271</v>
      </c>
      <c r="G441" s="521"/>
      <c r="H441" s="522"/>
      <c r="I441" s="522"/>
      <c r="J441" s="521" t="str">
        <f t="shared" si="7"/>
        <v>MDR TB-2(M): Number of TB cases with RR-TB and/or MDR-TB notified</v>
      </c>
      <c r="K441" s="532"/>
      <c r="L441" s="532"/>
      <c r="M441" s="533"/>
      <c r="N441" s="522"/>
      <c r="O441" s="522"/>
      <c r="P441" s="522"/>
      <c r="Q441" s="521" t="s">
        <v>1955</v>
      </c>
    </row>
    <row r="442" spans="4:17">
      <c r="D442" s="522" t="s">
        <v>3207</v>
      </c>
      <c r="E442" s="521" t="s">
        <v>3074</v>
      </c>
      <c r="F442" s="522" t="s">
        <v>2271</v>
      </c>
      <c r="G442" s="521"/>
      <c r="H442" s="522"/>
      <c r="I442" s="522"/>
      <c r="J442" s="521" t="str">
        <f t="shared" si="7"/>
        <v>MDR TB-2(M): Number of TB cases with RR-TB and/or MDR-TB notified</v>
      </c>
      <c r="K442" s="532"/>
      <c r="L442" s="532"/>
      <c r="M442" s="533"/>
      <c r="N442" s="522"/>
      <c r="O442" s="522"/>
      <c r="P442" s="522"/>
      <c r="Q442" s="521" t="s">
        <v>1956</v>
      </c>
    </row>
    <row r="443" spans="4:17">
      <c r="D443" s="522" t="s">
        <v>3208</v>
      </c>
      <c r="E443" s="521" t="s">
        <v>3074</v>
      </c>
      <c r="F443" s="522" t="s">
        <v>2271</v>
      </c>
      <c r="G443" s="521"/>
      <c r="H443" s="522"/>
      <c r="I443" s="522"/>
      <c r="J443" s="521" t="str">
        <f t="shared" si="7"/>
        <v>MDR TB-2(M): Number of TB cases with RR-TB and/or MDR-TB notified</v>
      </c>
      <c r="K443" s="532"/>
      <c r="L443" s="532"/>
      <c r="M443" s="533"/>
      <c r="N443" s="522"/>
      <c r="O443" s="522"/>
      <c r="P443" s="522"/>
      <c r="Q443" s="521" t="s">
        <v>1957</v>
      </c>
    </row>
    <row r="444" spans="4:17">
      <c r="D444" s="522" t="s">
        <v>3209</v>
      </c>
      <c r="E444" s="521" t="s">
        <v>3074</v>
      </c>
      <c r="F444" s="522" t="s">
        <v>2271</v>
      </c>
      <c r="G444" s="521"/>
      <c r="H444" s="522"/>
      <c r="I444" s="522"/>
      <c r="J444" s="521" t="str">
        <f t="shared" ref="J444:J507" si="8">F444&amp;H444&amp;I444</f>
        <v>MDR TB-2(M): Number of TB cases with RR-TB and/or MDR-TB notified</v>
      </c>
      <c r="K444" s="532"/>
      <c r="L444" s="532"/>
      <c r="M444" s="533"/>
      <c r="N444" s="522"/>
      <c r="O444" s="522"/>
      <c r="P444" s="522"/>
      <c r="Q444" s="521" t="s">
        <v>1958</v>
      </c>
    </row>
    <row r="445" spans="4:17">
      <c r="D445" s="522" t="s">
        <v>3210</v>
      </c>
      <c r="E445" s="521" t="s">
        <v>3074</v>
      </c>
      <c r="F445" s="522" t="s">
        <v>2271</v>
      </c>
      <c r="G445" s="521"/>
      <c r="H445" s="522"/>
      <c r="I445" s="522"/>
      <c r="J445" s="521" t="str">
        <f t="shared" si="8"/>
        <v>MDR TB-2(M): Number of TB cases with RR-TB and/or MDR-TB notified</v>
      </c>
      <c r="K445" s="532"/>
      <c r="L445" s="532"/>
      <c r="M445" s="533"/>
      <c r="N445" s="522"/>
      <c r="O445" s="522"/>
      <c r="P445" s="522"/>
      <c r="Q445" s="521" t="s">
        <v>1959</v>
      </c>
    </row>
    <row r="446" spans="4:17">
      <c r="D446" s="522" t="s">
        <v>3211</v>
      </c>
      <c r="E446" s="521" t="s">
        <v>3212</v>
      </c>
      <c r="F446" s="522" t="s">
        <v>2497</v>
      </c>
      <c r="G446" s="521"/>
      <c r="H446" s="522"/>
      <c r="I446" s="522"/>
      <c r="J446" s="521" t="str">
        <f t="shared" si="8"/>
        <v>MDR TB-1: Percentage of previously treated TB patients receiving DST (bacteriologically positive cases only)</v>
      </c>
      <c r="K446" s="532"/>
      <c r="L446" s="532"/>
      <c r="M446" s="533"/>
      <c r="N446" s="522"/>
      <c r="O446" s="522"/>
      <c r="P446" s="522"/>
      <c r="Q446" s="521" t="s">
        <v>1940</v>
      </c>
    </row>
    <row r="447" spans="4:17">
      <c r="D447" s="522" t="s">
        <v>3213</v>
      </c>
      <c r="E447" s="521" t="s">
        <v>3212</v>
      </c>
      <c r="F447" s="522" t="s">
        <v>2497</v>
      </c>
      <c r="G447" s="521"/>
      <c r="H447" s="522"/>
      <c r="I447" s="522"/>
      <c r="J447" s="521" t="str">
        <f t="shared" si="8"/>
        <v>MDR TB-1: Percentage of previously treated TB patients receiving DST (bacteriologically positive cases only)</v>
      </c>
      <c r="K447" s="532"/>
      <c r="L447" s="532"/>
      <c r="M447" s="533"/>
      <c r="N447" s="522"/>
      <c r="O447" s="522"/>
      <c r="P447" s="522"/>
      <c r="Q447" s="521" t="s">
        <v>1941</v>
      </c>
    </row>
    <row r="448" spans="4:17">
      <c r="D448" s="522" t="s">
        <v>3214</v>
      </c>
      <c r="E448" s="521" t="s">
        <v>3212</v>
      </c>
      <c r="F448" s="522" t="s">
        <v>2497</v>
      </c>
      <c r="G448" s="521"/>
      <c r="H448" s="522"/>
      <c r="I448" s="522"/>
      <c r="J448" s="521" t="str">
        <f t="shared" si="8"/>
        <v>MDR TB-1: Percentage of previously treated TB patients receiving DST (bacteriologically positive cases only)</v>
      </c>
      <c r="K448" s="532"/>
      <c r="L448" s="532"/>
      <c r="M448" s="533"/>
      <c r="N448" s="522"/>
      <c r="O448" s="522"/>
      <c r="P448" s="522"/>
      <c r="Q448" s="521" t="s">
        <v>1942</v>
      </c>
    </row>
    <row r="449" spans="4:17">
      <c r="D449" s="522" t="s">
        <v>3215</v>
      </c>
      <c r="E449" s="521" t="s">
        <v>3212</v>
      </c>
      <c r="F449" s="522" t="s">
        <v>2497</v>
      </c>
      <c r="G449" s="521"/>
      <c r="H449" s="522"/>
      <c r="I449" s="522"/>
      <c r="J449" s="521" t="str">
        <f t="shared" si="8"/>
        <v>MDR TB-1: Percentage of previously treated TB patients receiving DST (bacteriologically positive cases only)</v>
      </c>
      <c r="K449" s="532"/>
      <c r="L449" s="532"/>
      <c r="M449" s="533"/>
      <c r="N449" s="522"/>
      <c r="O449" s="522"/>
      <c r="P449" s="522"/>
      <c r="Q449" s="521" t="s">
        <v>1943</v>
      </c>
    </row>
    <row r="450" spans="4:17">
      <c r="D450" s="522" t="s">
        <v>3216</v>
      </c>
      <c r="E450" s="521" t="s">
        <v>3212</v>
      </c>
      <c r="F450" s="522" t="s">
        <v>2497</v>
      </c>
      <c r="G450" s="521"/>
      <c r="H450" s="522"/>
      <c r="I450" s="522"/>
      <c r="J450" s="521" t="str">
        <f t="shared" si="8"/>
        <v>MDR TB-1: Percentage of previously treated TB patients receiving DST (bacteriologically positive cases only)</v>
      </c>
      <c r="K450" s="532"/>
      <c r="L450" s="532"/>
      <c r="M450" s="533"/>
      <c r="N450" s="522"/>
      <c r="O450" s="522"/>
      <c r="P450" s="522"/>
      <c r="Q450" s="521" t="s">
        <v>1944</v>
      </c>
    </row>
    <row r="451" spans="4:17">
      <c r="D451" s="522" t="s">
        <v>3217</v>
      </c>
      <c r="E451" s="521" t="s">
        <v>3212</v>
      </c>
      <c r="F451" s="522" t="s">
        <v>2497</v>
      </c>
      <c r="G451" s="521"/>
      <c r="H451" s="522"/>
      <c r="I451" s="522"/>
      <c r="J451" s="521" t="str">
        <f t="shared" si="8"/>
        <v>MDR TB-1: Percentage of previously treated TB patients receiving DST (bacteriologically positive cases only)</v>
      </c>
      <c r="K451" s="532"/>
      <c r="L451" s="532"/>
      <c r="M451" s="533"/>
      <c r="N451" s="522"/>
      <c r="O451" s="522"/>
      <c r="P451" s="522"/>
      <c r="Q451" s="521" t="s">
        <v>1945</v>
      </c>
    </row>
    <row r="452" spans="4:17">
      <c r="D452" s="522" t="s">
        <v>3218</v>
      </c>
      <c r="E452" s="521" t="s">
        <v>3212</v>
      </c>
      <c r="F452" s="522" t="s">
        <v>2497</v>
      </c>
      <c r="G452" s="521"/>
      <c r="H452" s="522"/>
      <c r="I452" s="522"/>
      <c r="J452" s="521" t="str">
        <f t="shared" si="8"/>
        <v>MDR TB-1: Percentage of previously treated TB patients receiving DST (bacteriologically positive cases only)</v>
      </c>
      <c r="K452" s="532"/>
      <c r="L452" s="532"/>
      <c r="M452" s="533"/>
      <c r="N452" s="522"/>
      <c r="O452" s="522"/>
      <c r="P452" s="522"/>
      <c r="Q452" s="521" t="s">
        <v>1946</v>
      </c>
    </row>
    <row r="453" spans="4:17">
      <c r="D453" s="522" t="s">
        <v>3219</v>
      </c>
      <c r="E453" s="521" t="s">
        <v>3212</v>
      </c>
      <c r="F453" s="522" t="s">
        <v>2497</v>
      </c>
      <c r="G453" s="521"/>
      <c r="H453" s="522"/>
      <c r="I453" s="522"/>
      <c r="J453" s="521" t="str">
        <f t="shared" si="8"/>
        <v>MDR TB-1: Percentage of previously treated TB patients receiving DST (bacteriologically positive cases only)</v>
      </c>
      <c r="K453" s="532"/>
      <c r="L453" s="532"/>
      <c r="M453" s="533"/>
      <c r="N453" s="522"/>
      <c r="O453" s="522"/>
      <c r="P453" s="522"/>
      <c r="Q453" s="521" t="s">
        <v>1947</v>
      </c>
    </row>
    <row r="454" spans="4:17">
      <c r="D454" s="522" t="s">
        <v>3220</v>
      </c>
      <c r="E454" s="521" t="s">
        <v>3212</v>
      </c>
      <c r="F454" s="522" t="s">
        <v>2497</v>
      </c>
      <c r="G454" s="521"/>
      <c r="H454" s="522"/>
      <c r="I454" s="522"/>
      <c r="J454" s="521" t="str">
        <f t="shared" si="8"/>
        <v>MDR TB-1: Percentage of previously treated TB patients receiving DST (bacteriologically positive cases only)</v>
      </c>
      <c r="K454" s="532"/>
      <c r="L454" s="532"/>
      <c r="M454" s="533"/>
      <c r="N454" s="522"/>
      <c r="O454" s="522"/>
      <c r="P454" s="522"/>
      <c r="Q454" s="521" t="s">
        <v>1948</v>
      </c>
    </row>
    <row r="455" spans="4:17">
      <c r="D455" s="522" t="s">
        <v>3221</v>
      </c>
      <c r="E455" s="521" t="s">
        <v>3212</v>
      </c>
      <c r="F455" s="522" t="s">
        <v>2497</v>
      </c>
      <c r="G455" s="521"/>
      <c r="H455" s="522"/>
      <c r="I455" s="522"/>
      <c r="J455" s="521" t="str">
        <f t="shared" si="8"/>
        <v>MDR TB-1: Percentage of previously treated TB patients receiving DST (bacteriologically positive cases only)</v>
      </c>
      <c r="K455" s="532"/>
      <c r="L455" s="532"/>
      <c r="M455" s="533"/>
      <c r="N455" s="522"/>
      <c r="O455" s="522"/>
      <c r="P455" s="522"/>
      <c r="Q455" s="521" t="s">
        <v>1949</v>
      </c>
    </row>
    <row r="456" spans="4:17">
      <c r="D456" s="522" t="s">
        <v>3222</v>
      </c>
      <c r="E456" s="521" t="s">
        <v>3223</v>
      </c>
      <c r="F456" s="522"/>
      <c r="G456" s="521"/>
      <c r="H456" s="522"/>
      <c r="I456" s="522"/>
      <c r="J456" s="521" t="str">
        <f t="shared" si="8"/>
        <v/>
      </c>
      <c r="K456" s="532"/>
      <c r="L456" s="532"/>
      <c r="M456" s="533"/>
      <c r="N456" s="522"/>
      <c r="O456" s="522"/>
      <c r="P456" s="522"/>
      <c r="Q456" s="521" t="s">
        <v>2090</v>
      </c>
    </row>
    <row r="457" spans="4:17">
      <c r="D457" s="522" t="s">
        <v>3224</v>
      </c>
      <c r="E457" s="521" t="s">
        <v>3223</v>
      </c>
      <c r="F457" s="522"/>
      <c r="G457" s="521"/>
      <c r="H457" s="522"/>
      <c r="I457" s="522"/>
      <c r="J457" s="521" t="str">
        <f t="shared" si="8"/>
        <v/>
      </c>
      <c r="K457" s="532"/>
      <c r="L457" s="532"/>
      <c r="M457" s="533"/>
      <c r="N457" s="522"/>
      <c r="O457" s="522"/>
      <c r="P457" s="522"/>
      <c r="Q457" s="521" t="s">
        <v>2091</v>
      </c>
    </row>
    <row r="458" spans="4:17">
      <c r="D458" s="522" t="s">
        <v>3225</v>
      </c>
      <c r="E458" s="521" t="s">
        <v>3223</v>
      </c>
      <c r="F458" s="522"/>
      <c r="G458" s="521"/>
      <c r="H458" s="522"/>
      <c r="I458" s="522"/>
      <c r="J458" s="521" t="str">
        <f t="shared" si="8"/>
        <v/>
      </c>
      <c r="K458" s="532"/>
      <c r="L458" s="532"/>
      <c r="M458" s="533"/>
      <c r="N458" s="522"/>
      <c r="O458" s="522"/>
      <c r="P458" s="522"/>
      <c r="Q458" s="521" t="s">
        <v>2092</v>
      </c>
    </row>
    <row r="459" spans="4:17">
      <c r="D459" s="522" t="s">
        <v>3226</v>
      </c>
      <c r="E459" s="521" t="s">
        <v>3223</v>
      </c>
      <c r="F459" s="522"/>
      <c r="G459" s="521"/>
      <c r="H459" s="522"/>
      <c r="I459" s="522"/>
      <c r="J459" s="521" t="str">
        <f t="shared" si="8"/>
        <v/>
      </c>
      <c r="K459" s="532"/>
      <c r="L459" s="532"/>
      <c r="M459" s="533"/>
      <c r="N459" s="522"/>
      <c r="O459" s="522"/>
      <c r="P459" s="522"/>
      <c r="Q459" s="521" t="s">
        <v>2093</v>
      </c>
    </row>
    <row r="460" spans="4:17">
      <c r="D460" s="522" t="s">
        <v>3227</v>
      </c>
      <c r="E460" s="521" t="s">
        <v>3223</v>
      </c>
      <c r="F460" s="522"/>
      <c r="G460" s="521"/>
      <c r="H460" s="522"/>
      <c r="I460" s="522"/>
      <c r="J460" s="521" t="str">
        <f t="shared" si="8"/>
        <v/>
      </c>
      <c r="K460" s="532"/>
      <c r="L460" s="532"/>
      <c r="M460" s="533"/>
      <c r="N460" s="522"/>
      <c r="O460" s="522"/>
      <c r="P460" s="522"/>
      <c r="Q460" s="521" t="s">
        <v>2094</v>
      </c>
    </row>
    <row r="461" spans="4:17">
      <c r="D461" s="522" t="s">
        <v>3228</v>
      </c>
      <c r="E461" s="521" t="s">
        <v>3223</v>
      </c>
      <c r="F461" s="522"/>
      <c r="G461" s="521"/>
      <c r="H461" s="522"/>
      <c r="I461" s="522"/>
      <c r="J461" s="521" t="str">
        <f t="shared" si="8"/>
        <v/>
      </c>
      <c r="K461" s="532"/>
      <c r="L461" s="532"/>
      <c r="M461" s="533"/>
      <c r="N461" s="522"/>
      <c r="O461" s="522"/>
      <c r="P461" s="522"/>
      <c r="Q461" s="521" t="s">
        <v>2095</v>
      </c>
    </row>
    <row r="462" spans="4:17">
      <c r="D462" s="522" t="s">
        <v>3229</v>
      </c>
      <c r="E462" s="521" t="s">
        <v>3223</v>
      </c>
      <c r="F462" s="522"/>
      <c r="G462" s="521"/>
      <c r="H462" s="522"/>
      <c r="I462" s="522"/>
      <c r="J462" s="521" t="str">
        <f t="shared" si="8"/>
        <v/>
      </c>
      <c r="K462" s="532"/>
      <c r="L462" s="532"/>
      <c r="M462" s="533"/>
      <c r="N462" s="522"/>
      <c r="O462" s="522"/>
      <c r="P462" s="522"/>
      <c r="Q462" s="521" t="s">
        <v>2096</v>
      </c>
    </row>
    <row r="463" spans="4:17">
      <c r="D463" s="522" t="s">
        <v>3230</v>
      </c>
      <c r="E463" s="521" t="s">
        <v>3223</v>
      </c>
      <c r="F463" s="522"/>
      <c r="G463" s="521"/>
      <c r="H463" s="522"/>
      <c r="I463" s="522"/>
      <c r="J463" s="521" t="str">
        <f t="shared" si="8"/>
        <v/>
      </c>
      <c r="K463" s="532"/>
      <c r="L463" s="532"/>
      <c r="M463" s="533"/>
      <c r="N463" s="522"/>
      <c r="O463" s="522"/>
      <c r="P463" s="522"/>
      <c r="Q463" s="521" t="s">
        <v>2097</v>
      </c>
    </row>
    <row r="464" spans="4:17">
      <c r="D464" s="522" t="s">
        <v>3231</v>
      </c>
      <c r="E464" s="521" t="s">
        <v>3223</v>
      </c>
      <c r="F464" s="522"/>
      <c r="G464" s="521"/>
      <c r="H464" s="522"/>
      <c r="I464" s="522"/>
      <c r="J464" s="521" t="str">
        <f t="shared" si="8"/>
        <v/>
      </c>
      <c r="K464" s="532"/>
      <c r="L464" s="532"/>
      <c r="M464" s="533"/>
      <c r="N464" s="522"/>
      <c r="O464" s="522"/>
      <c r="P464" s="522"/>
      <c r="Q464" s="521" t="s">
        <v>2098</v>
      </c>
    </row>
    <row r="465" spans="4:17">
      <c r="D465" s="522" t="s">
        <v>3232</v>
      </c>
      <c r="E465" s="521" t="s">
        <v>3223</v>
      </c>
      <c r="F465" s="522"/>
      <c r="G465" s="521"/>
      <c r="H465" s="522"/>
      <c r="I465" s="522"/>
      <c r="J465" s="521" t="str">
        <f t="shared" si="8"/>
        <v/>
      </c>
      <c r="K465" s="532"/>
      <c r="L465" s="532"/>
      <c r="M465" s="533"/>
      <c r="N465" s="522"/>
      <c r="O465" s="522"/>
      <c r="P465" s="522"/>
      <c r="Q465" s="521" t="s">
        <v>2099</v>
      </c>
    </row>
    <row r="466" spans="4:17">
      <c r="D466" s="522" t="s">
        <v>3233</v>
      </c>
      <c r="E466" s="521" t="s">
        <v>3234</v>
      </c>
      <c r="F466" s="522"/>
      <c r="G466" s="521"/>
      <c r="H466" s="522"/>
      <c r="I466" s="522"/>
      <c r="J466" s="521" t="str">
        <f t="shared" si="8"/>
        <v/>
      </c>
      <c r="K466" s="532"/>
      <c r="L466" s="532"/>
      <c r="M466" s="533"/>
      <c r="N466" s="522"/>
      <c r="O466" s="522"/>
      <c r="P466" s="522"/>
      <c r="Q466" s="521" t="s">
        <v>2080</v>
      </c>
    </row>
    <row r="467" spans="4:17">
      <c r="D467" s="522" t="s">
        <v>3235</v>
      </c>
      <c r="E467" s="521" t="s">
        <v>3234</v>
      </c>
      <c r="F467" s="522"/>
      <c r="G467" s="521"/>
      <c r="H467" s="522"/>
      <c r="I467" s="522"/>
      <c r="J467" s="521" t="str">
        <f t="shared" si="8"/>
        <v/>
      </c>
      <c r="K467" s="532"/>
      <c r="L467" s="532"/>
      <c r="M467" s="533"/>
      <c r="N467" s="522"/>
      <c r="O467" s="522"/>
      <c r="P467" s="522"/>
      <c r="Q467" s="521" t="s">
        <v>2081</v>
      </c>
    </row>
    <row r="468" spans="4:17">
      <c r="D468" s="522" t="s">
        <v>3236</v>
      </c>
      <c r="E468" s="521" t="s">
        <v>3234</v>
      </c>
      <c r="F468" s="522"/>
      <c r="G468" s="521"/>
      <c r="H468" s="522"/>
      <c r="I468" s="522"/>
      <c r="J468" s="521" t="str">
        <f t="shared" si="8"/>
        <v/>
      </c>
      <c r="K468" s="532"/>
      <c r="L468" s="532"/>
      <c r="M468" s="533"/>
      <c r="N468" s="522"/>
      <c r="O468" s="522"/>
      <c r="P468" s="522"/>
      <c r="Q468" s="521" t="s">
        <v>2082</v>
      </c>
    </row>
    <row r="469" spans="4:17">
      <c r="D469" s="522" t="s">
        <v>3237</v>
      </c>
      <c r="E469" s="521" t="s">
        <v>3234</v>
      </c>
      <c r="F469" s="522"/>
      <c r="G469" s="521"/>
      <c r="H469" s="522"/>
      <c r="I469" s="522"/>
      <c r="J469" s="521" t="str">
        <f t="shared" si="8"/>
        <v/>
      </c>
      <c r="K469" s="532"/>
      <c r="L469" s="532"/>
      <c r="M469" s="533"/>
      <c r="N469" s="522"/>
      <c r="O469" s="522"/>
      <c r="P469" s="522"/>
      <c r="Q469" s="521" t="s">
        <v>2083</v>
      </c>
    </row>
    <row r="470" spans="4:17">
      <c r="D470" s="522" t="s">
        <v>3238</v>
      </c>
      <c r="E470" s="521" t="s">
        <v>3234</v>
      </c>
      <c r="F470" s="522"/>
      <c r="G470" s="521"/>
      <c r="H470" s="522"/>
      <c r="I470" s="522"/>
      <c r="J470" s="521" t="str">
        <f t="shared" si="8"/>
        <v/>
      </c>
      <c r="K470" s="532"/>
      <c r="L470" s="532"/>
      <c r="M470" s="533"/>
      <c r="N470" s="522"/>
      <c r="O470" s="522"/>
      <c r="P470" s="522"/>
      <c r="Q470" s="521" t="s">
        <v>2084</v>
      </c>
    </row>
    <row r="471" spans="4:17">
      <c r="D471" s="522" t="s">
        <v>3239</v>
      </c>
      <c r="E471" s="521" t="s">
        <v>3234</v>
      </c>
      <c r="F471" s="522"/>
      <c r="G471" s="521"/>
      <c r="H471" s="522"/>
      <c r="I471" s="522"/>
      <c r="J471" s="521" t="str">
        <f t="shared" si="8"/>
        <v/>
      </c>
      <c r="K471" s="532"/>
      <c r="L471" s="532"/>
      <c r="M471" s="533"/>
      <c r="N471" s="522"/>
      <c r="O471" s="522"/>
      <c r="P471" s="522"/>
      <c r="Q471" s="521" t="s">
        <v>2085</v>
      </c>
    </row>
    <row r="472" spans="4:17">
      <c r="D472" s="522" t="s">
        <v>3240</v>
      </c>
      <c r="E472" s="521" t="s">
        <v>3234</v>
      </c>
      <c r="F472" s="522"/>
      <c r="G472" s="521"/>
      <c r="H472" s="522"/>
      <c r="I472" s="522"/>
      <c r="J472" s="521" t="str">
        <f t="shared" si="8"/>
        <v/>
      </c>
      <c r="K472" s="532"/>
      <c r="L472" s="532"/>
      <c r="M472" s="533"/>
      <c r="N472" s="522"/>
      <c r="O472" s="522"/>
      <c r="P472" s="522"/>
      <c r="Q472" s="521" t="s">
        <v>2086</v>
      </c>
    </row>
    <row r="473" spans="4:17">
      <c r="D473" s="522" t="s">
        <v>3241</v>
      </c>
      <c r="E473" s="521" t="s">
        <v>3234</v>
      </c>
      <c r="F473" s="522"/>
      <c r="G473" s="521"/>
      <c r="H473" s="522"/>
      <c r="I473" s="522"/>
      <c r="J473" s="521" t="str">
        <f t="shared" si="8"/>
        <v/>
      </c>
      <c r="K473" s="532"/>
      <c r="L473" s="532"/>
      <c r="M473" s="533"/>
      <c r="N473" s="522"/>
      <c r="O473" s="522"/>
      <c r="P473" s="522"/>
      <c r="Q473" s="521" t="s">
        <v>2087</v>
      </c>
    </row>
    <row r="474" spans="4:17">
      <c r="D474" s="522" t="s">
        <v>3242</v>
      </c>
      <c r="E474" s="521" t="s">
        <v>3234</v>
      </c>
      <c r="F474" s="522"/>
      <c r="G474" s="521"/>
      <c r="H474" s="522"/>
      <c r="I474" s="522"/>
      <c r="J474" s="521" t="str">
        <f t="shared" si="8"/>
        <v/>
      </c>
      <c r="K474" s="532"/>
      <c r="L474" s="532"/>
      <c r="M474" s="533"/>
      <c r="N474" s="522"/>
      <c r="O474" s="522"/>
      <c r="P474" s="522"/>
      <c r="Q474" s="521" t="s">
        <v>2088</v>
      </c>
    </row>
    <row r="475" spans="4:17">
      <c r="D475" s="522" t="s">
        <v>3243</v>
      </c>
      <c r="E475" s="521" t="s">
        <v>3234</v>
      </c>
      <c r="F475" s="522"/>
      <c r="G475" s="521"/>
      <c r="H475" s="522"/>
      <c r="I475" s="522"/>
      <c r="J475" s="521" t="str">
        <f t="shared" si="8"/>
        <v/>
      </c>
      <c r="K475" s="532"/>
      <c r="L475" s="532"/>
      <c r="M475" s="533"/>
      <c r="N475" s="522"/>
      <c r="O475" s="522"/>
      <c r="P475" s="522"/>
      <c r="Q475" s="521" t="s">
        <v>2089</v>
      </c>
    </row>
    <row r="476" spans="4:17">
      <c r="D476" s="522" t="s">
        <v>3244</v>
      </c>
      <c r="E476" s="521" t="s">
        <v>3245</v>
      </c>
      <c r="F476" s="522"/>
      <c r="G476" s="521"/>
      <c r="H476" s="522"/>
      <c r="I476" s="522"/>
      <c r="J476" s="521" t="str">
        <f t="shared" si="8"/>
        <v/>
      </c>
      <c r="K476" s="532"/>
      <c r="L476" s="532"/>
      <c r="M476" s="533"/>
      <c r="N476" s="522"/>
      <c r="O476" s="522"/>
      <c r="P476" s="522"/>
      <c r="Q476" s="521" t="s">
        <v>2070</v>
      </c>
    </row>
    <row r="477" spans="4:17">
      <c r="D477" s="522" t="s">
        <v>3246</v>
      </c>
      <c r="E477" s="521" t="s">
        <v>3245</v>
      </c>
      <c r="F477" s="522"/>
      <c r="G477" s="521"/>
      <c r="H477" s="522"/>
      <c r="I477" s="522"/>
      <c r="J477" s="521" t="str">
        <f t="shared" si="8"/>
        <v/>
      </c>
      <c r="K477" s="532"/>
      <c r="L477" s="532"/>
      <c r="M477" s="533"/>
      <c r="N477" s="522"/>
      <c r="O477" s="522"/>
      <c r="P477" s="522"/>
      <c r="Q477" s="521" t="s">
        <v>2071</v>
      </c>
    </row>
    <row r="478" spans="4:17">
      <c r="D478" s="522" t="s">
        <v>3247</v>
      </c>
      <c r="E478" s="521" t="s">
        <v>3245</v>
      </c>
      <c r="F478" s="522"/>
      <c r="G478" s="521"/>
      <c r="H478" s="522"/>
      <c r="I478" s="522"/>
      <c r="J478" s="521" t="str">
        <f t="shared" si="8"/>
        <v/>
      </c>
      <c r="K478" s="532"/>
      <c r="L478" s="532"/>
      <c r="M478" s="533"/>
      <c r="N478" s="522"/>
      <c r="O478" s="522"/>
      <c r="P478" s="522"/>
      <c r="Q478" s="521" t="s">
        <v>2072</v>
      </c>
    </row>
    <row r="479" spans="4:17">
      <c r="D479" s="522" t="s">
        <v>3248</v>
      </c>
      <c r="E479" s="521" t="s">
        <v>3245</v>
      </c>
      <c r="F479" s="522"/>
      <c r="G479" s="521"/>
      <c r="H479" s="522"/>
      <c r="I479" s="522"/>
      <c r="J479" s="521" t="str">
        <f t="shared" si="8"/>
        <v/>
      </c>
      <c r="K479" s="532"/>
      <c r="L479" s="532"/>
      <c r="M479" s="533"/>
      <c r="N479" s="522"/>
      <c r="O479" s="522"/>
      <c r="P479" s="522"/>
      <c r="Q479" s="521" t="s">
        <v>2073</v>
      </c>
    </row>
    <row r="480" spans="4:17">
      <c r="D480" s="522" t="s">
        <v>3249</v>
      </c>
      <c r="E480" s="521" t="s">
        <v>3245</v>
      </c>
      <c r="F480" s="522"/>
      <c r="G480" s="521"/>
      <c r="H480" s="522"/>
      <c r="I480" s="522"/>
      <c r="J480" s="521" t="str">
        <f t="shared" si="8"/>
        <v/>
      </c>
      <c r="K480" s="532"/>
      <c r="L480" s="532"/>
      <c r="M480" s="533"/>
      <c r="N480" s="522"/>
      <c r="O480" s="522"/>
      <c r="P480" s="522"/>
      <c r="Q480" s="521" t="s">
        <v>2074</v>
      </c>
    </row>
    <row r="481" spans="4:17">
      <c r="D481" s="522" t="s">
        <v>3250</v>
      </c>
      <c r="E481" s="521" t="s">
        <v>3245</v>
      </c>
      <c r="F481" s="522"/>
      <c r="G481" s="521"/>
      <c r="H481" s="522"/>
      <c r="I481" s="522"/>
      <c r="J481" s="521" t="str">
        <f t="shared" si="8"/>
        <v/>
      </c>
      <c r="K481" s="532"/>
      <c r="L481" s="532"/>
      <c r="M481" s="533"/>
      <c r="N481" s="522"/>
      <c r="O481" s="522"/>
      <c r="P481" s="522"/>
      <c r="Q481" s="521" t="s">
        <v>2075</v>
      </c>
    </row>
    <row r="482" spans="4:17">
      <c r="D482" s="522" t="s">
        <v>3251</v>
      </c>
      <c r="E482" s="521" t="s">
        <v>3245</v>
      </c>
      <c r="F482" s="522"/>
      <c r="G482" s="521"/>
      <c r="H482" s="522"/>
      <c r="I482" s="522"/>
      <c r="J482" s="521" t="str">
        <f t="shared" si="8"/>
        <v/>
      </c>
      <c r="K482" s="532"/>
      <c r="L482" s="532"/>
      <c r="M482" s="533"/>
      <c r="N482" s="522"/>
      <c r="O482" s="522"/>
      <c r="P482" s="522"/>
      <c r="Q482" s="521" t="s">
        <v>2076</v>
      </c>
    </row>
    <row r="483" spans="4:17">
      <c r="D483" s="522" t="s">
        <v>3252</v>
      </c>
      <c r="E483" s="521" t="s">
        <v>3245</v>
      </c>
      <c r="F483" s="522"/>
      <c r="G483" s="521"/>
      <c r="H483" s="522"/>
      <c r="I483" s="522"/>
      <c r="J483" s="521" t="str">
        <f t="shared" si="8"/>
        <v/>
      </c>
      <c r="K483" s="532"/>
      <c r="L483" s="532"/>
      <c r="M483" s="533"/>
      <c r="N483" s="522"/>
      <c r="O483" s="522"/>
      <c r="P483" s="522"/>
      <c r="Q483" s="521" t="s">
        <v>2077</v>
      </c>
    </row>
    <row r="484" spans="4:17">
      <c r="D484" s="522" t="s">
        <v>3253</v>
      </c>
      <c r="E484" s="521" t="s">
        <v>3245</v>
      </c>
      <c r="F484" s="522"/>
      <c r="G484" s="521"/>
      <c r="H484" s="522"/>
      <c r="I484" s="522"/>
      <c r="J484" s="521" t="str">
        <f t="shared" si="8"/>
        <v/>
      </c>
      <c r="K484" s="532"/>
      <c r="L484" s="532"/>
      <c r="M484" s="533"/>
      <c r="N484" s="522"/>
      <c r="O484" s="522"/>
      <c r="P484" s="522"/>
      <c r="Q484" s="521" t="s">
        <v>2078</v>
      </c>
    </row>
    <row r="485" spans="4:17">
      <c r="D485" s="522" t="s">
        <v>3254</v>
      </c>
      <c r="E485" s="521" t="s">
        <v>3245</v>
      </c>
      <c r="F485" s="522"/>
      <c r="G485" s="521"/>
      <c r="H485" s="522"/>
      <c r="I485" s="522"/>
      <c r="J485" s="521" t="str">
        <f t="shared" si="8"/>
        <v/>
      </c>
      <c r="K485" s="532"/>
      <c r="L485" s="532"/>
      <c r="M485" s="533"/>
      <c r="N485" s="522"/>
      <c r="O485" s="522"/>
      <c r="P485" s="522"/>
      <c r="Q485" s="521" t="s">
        <v>2079</v>
      </c>
    </row>
    <row r="486" spans="4:17">
      <c r="D486" s="522" t="s">
        <v>3255</v>
      </c>
      <c r="E486" s="521" t="s">
        <v>3256</v>
      </c>
      <c r="F486" s="522" t="s">
        <v>2492</v>
      </c>
      <c r="G486" s="521"/>
      <c r="H486" s="522"/>
      <c r="I486" s="522"/>
      <c r="J486" s="521" t="str">
        <f t="shared" si="8"/>
        <v>TCP-8: Percentage of new and relapse TB patients tested using WHO recommended rapid tests at the time of diagnosis</v>
      </c>
      <c r="K486" s="532"/>
      <c r="L486" s="532"/>
      <c r="M486" s="533"/>
      <c r="N486" s="522"/>
      <c r="O486" s="522"/>
      <c r="P486" s="522"/>
      <c r="Q486" s="521" t="s">
        <v>1930</v>
      </c>
    </row>
    <row r="487" spans="4:17">
      <c r="D487" s="522" t="s">
        <v>3257</v>
      </c>
      <c r="E487" s="521" t="s">
        <v>3256</v>
      </c>
      <c r="F487" s="522" t="s">
        <v>2492</v>
      </c>
      <c r="G487" s="521"/>
      <c r="H487" s="522"/>
      <c r="I487" s="522"/>
      <c r="J487" s="521" t="str">
        <f t="shared" si="8"/>
        <v>TCP-8: Percentage of new and relapse TB patients tested using WHO recommended rapid tests at the time of diagnosis</v>
      </c>
      <c r="K487" s="532"/>
      <c r="L487" s="532"/>
      <c r="M487" s="533"/>
      <c r="N487" s="522"/>
      <c r="O487" s="522"/>
      <c r="P487" s="522"/>
      <c r="Q487" s="521" t="s">
        <v>1931</v>
      </c>
    </row>
    <row r="488" spans="4:17">
      <c r="D488" s="522" t="s">
        <v>3258</v>
      </c>
      <c r="E488" s="521" t="s">
        <v>3256</v>
      </c>
      <c r="F488" s="522" t="s">
        <v>2492</v>
      </c>
      <c r="G488" s="521"/>
      <c r="H488" s="522"/>
      <c r="I488" s="522"/>
      <c r="J488" s="521" t="str">
        <f t="shared" si="8"/>
        <v>TCP-8: Percentage of new and relapse TB patients tested using WHO recommended rapid tests at the time of diagnosis</v>
      </c>
      <c r="K488" s="532"/>
      <c r="L488" s="532"/>
      <c r="M488" s="533"/>
      <c r="N488" s="522"/>
      <c r="O488" s="522"/>
      <c r="P488" s="522"/>
      <c r="Q488" s="521" t="s">
        <v>1932</v>
      </c>
    </row>
    <row r="489" spans="4:17">
      <c r="D489" s="522" t="s">
        <v>3259</v>
      </c>
      <c r="E489" s="521" t="s">
        <v>3256</v>
      </c>
      <c r="F489" s="522" t="s">
        <v>2492</v>
      </c>
      <c r="G489" s="521"/>
      <c r="H489" s="522"/>
      <c r="I489" s="522"/>
      <c r="J489" s="521" t="str">
        <f t="shared" si="8"/>
        <v>TCP-8: Percentage of new and relapse TB patients tested using WHO recommended rapid tests at the time of diagnosis</v>
      </c>
      <c r="K489" s="532"/>
      <c r="L489" s="532"/>
      <c r="M489" s="533"/>
      <c r="N489" s="522"/>
      <c r="O489" s="522"/>
      <c r="P489" s="522"/>
      <c r="Q489" s="521" t="s">
        <v>1933</v>
      </c>
    </row>
    <row r="490" spans="4:17">
      <c r="D490" s="522" t="s">
        <v>3260</v>
      </c>
      <c r="E490" s="521" t="s">
        <v>3256</v>
      </c>
      <c r="F490" s="522" t="s">
        <v>2492</v>
      </c>
      <c r="G490" s="521"/>
      <c r="H490" s="522"/>
      <c r="I490" s="522"/>
      <c r="J490" s="521" t="str">
        <f t="shared" si="8"/>
        <v>TCP-8: Percentage of new and relapse TB patients tested using WHO recommended rapid tests at the time of diagnosis</v>
      </c>
      <c r="K490" s="532"/>
      <c r="L490" s="532"/>
      <c r="M490" s="533"/>
      <c r="N490" s="522"/>
      <c r="O490" s="522"/>
      <c r="P490" s="522"/>
      <c r="Q490" s="521" t="s">
        <v>1934</v>
      </c>
    </row>
    <row r="491" spans="4:17">
      <c r="D491" s="522" t="s">
        <v>3261</v>
      </c>
      <c r="E491" s="521" t="s">
        <v>3256</v>
      </c>
      <c r="F491" s="522" t="s">
        <v>2492</v>
      </c>
      <c r="G491" s="521"/>
      <c r="H491" s="522"/>
      <c r="I491" s="522"/>
      <c r="J491" s="521" t="str">
        <f t="shared" si="8"/>
        <v>TCP-8: Percentage of new and relapse TB patients tested using WHO recommended rapid tests at the time of diagnosis</v>
      </c>
      <c r="K491" s="532"/>
      <c r="L491" s="532"/>
      <c r="M491" s="533"/>
      <c r="N491" s="522"/>
      <c r="O491" s="522"/>
      <c r="P491" s="522"/>
      <c r="Q491" s="521" t="s">
        <v>1935</v>
      </c>
    </row>
    <row r="492" spans="4:17">
      <c r="D492" s="522" t="s">
        <v>3262</v>
      </c>
      <c r="E492" s="521" t="s">
        <v>3256</v>
      </c>
      <c r="F492" s="522" t="s">
        <v>2492</v>
      </c>
      <c r="G492" s="521"/>
      <c r="H492" s="522"/>
      <c r="I492" s="522"/>
      <c r="J492" s="521" t="str">
        <f t="shared" si="8"/>
        <v>TCP-8: Percentage of new and relapse TB patients tested using WHO recommended rapid tests at the time of diagnosis</v>
      </c>
      <c r="K492" s="532"/>
      <c r="L492" s="532"/>
      <c r="M492" s="533"/>
      <c r="N492" s="522"/>
      <c r="O492" s="522"/>
      <c r="P492" s="522"/>
      <c r="Q492" s="521" t="s">
        <v>1936</v>
      </c>
    </row>
    <row r="493" spans="4:17">
      <c r="D493" s="522" t="s">
        <v>3263</v>
      </c>
      <c r="E493" s="521" t="s">
        <v>3256</v>
      </c>
      <c r="F493" s="522" t="s">
        <v>2492</v>
      </c>
      <c r="G493" s="521"/>
      <c r="H493" s="522"/>
      <c r="I493" s="522"/>
      <c r="J493" s="521" t="str">
        <f t="shared" si="8"/>
        <v>TCP-8: Percentage of new and relapse TB patients tested using WHO recommended rapid tests at the time of diagnosis</v>
      </c>
      <c r="K493" s="532"/>
      <c r="L493" s="532"/>
      <c r="M493" s="533"/>
      <c r="N493" s="522"/>
      <c r="O493" s="522"/>
      <c r="P493" s="522"/>
      <c r="Q493" s="521" t="s">
        <v>1937</v>
      </c>
    </row>
    <row r="494" spans="4:17">
      <c r="D494" s="522" t="s">
        <v>3264</v>
      </c>
      <c r="E494" s="521" t="s">
        <v>3256</v>
      </c>
      <c r="F494" s="522" t="s">
        <v>2492</v>
      </c>
      <c r="G494" s="521"/>
      <c r="H494" s="522"/>
      <c r="I494" s="522"/>
      <c r="J494" s="521" t="str">
        <f t="shared" si="8"/>
        <v>TCP-8: Percentage of new and relapse TB patients tested using WHO recommended rapid tests at the time of diagnosis</v>
      </c>
      <c r="K494" s="532"/>
      <c r="L494" s="532"/>
      <c r="M494" s="533"/>
      <c r="N494" s="522"/>
      <c r="O494" s="522"/>
      <c r="P494" s="522"/>
      <c r="Q494" s="521" t="s">
        <v>1938</v>
      </c>
    </row>
    <row r="495" spans="4:17">
      <c r="D495" s="522" t="s">
        <v>3265</v>
      </c>
      <c r="E495" s="521" t="s">
        <v>3256</v>
      </c>
      <c r="F495" s="522" t="s">
        <v>2492</v>
      </c>
      <c r="G495" s="521"/>
      <c r="H495" s="522"/>
      <c r="I495" s="522"/>
      <c r="J495" s="521" t="str">
        <f t="shared" si="8"/>
        <v>TCP-8: Percentage of new and relapse TB patients tested using WHO recommended rapid tests at the time of diagnosis</v>
      </c>
      <c r="K495" s="532"/>
      <c r="L495" s="532"/>
      <c r="M495" s="533"/>
      <c r="N495" s="522"/>
      <c r="O495" s="522"/>
      <c r="P495" s="522"/>
      <c r="Q495" s="521" t="s">
        <v>1939</v>
      </c>
    </row>
    <row r="496" spans="4:17">
      <c r="D496" s="522" t="s">
        <v>3266</v>
      </c>
      <c r="E496" s="521" t="s">
        <v>3267</v>
      </c>
      <c r="F496" s="522" t="s">
        <v>2491</v>
      </c>
      <c r="G496" s="521"/>
      <c r="H496" s="522"/>
      <c r="I496" s="522"/>
      <c r="J496" s="521" t="str">
        <f t="shared" si="8"/>
        <v>TCP-7c: Number of notified TB cases (all forms) contributed by non-national TB program providers – community referrals</v>
      </c>
      <c r="K496" s="532"/>
      <c r="L496" s="532"/>
      <c r="M496" s="533"/>
      <c r="N496" s="522"/>
      <c r="O496" s="522"/>
      <c r="P496" s="522"/>
      <c r="Q496" s="521" t="s">
        <v>1920</v>
      </c>
    </row>
    <row r="497" spans="4:17">
      <c r="D497" s="522" t="s">
        <v>3268</v>
      </c>
      <c r="E497" s="521" t="s">
        <v>3267</v>
      </c>
      <c r="F497" s="522" t="s">
        <v>2491</v>
      </c>
      <c r="G497" s="521"/>
      <c r="H497" s="522"/>
      <c r="I497" s="522"/>
      <c r="J497" s="521" t="str">
        <f t="shared" si="8"/>
        <v>TCP-7c: Number of notified TB cases (all forms) contributed by non-national TB program providers – community referrals</v>
      </c>
      <c r="K497" s="532"/>
      <c r="L497" s="532"/>
      <c r="M497" s="533"/>
      <c r="N497" s="522"/>
      <c r="O497" s="522"/>
      <c r="P497" s="522"/>
      <c r="Q497" s="521" t="s">
        <v>1921</v>
      </c>
    </row>
    <row r="498" spans="4:17">
      <c r="D498" s="522" t="s">
        <v>3269</v>
      </c>
      <c r="E498" s="521" t="s">
        <v>3267</v>
      </c>
      <c r="F498" s="522" t="s">
        <v>2491</v>
      </c>
      <c r="G498" s="521"/>
      <c r="H498" s="522"/>
      <c r="I498" s="522"/>
      <c r="J498" s="521" t="str">
        <f t="shared" si="8"/>
        <v>TCP-7c: Number of notified TB cases (all forms) contributed by non-national TB program providers – community referrals</v>
      </c>
      <c r="K498" s="532"/>
      <c r="L498" s="532"/>
      <c r="M498" s="533"/>
      <c r="N498" s="522"/>
      <c r="O498" s="522"/>
      <c r="P498" s="522"/>
      <c r="Q498" s="521" t="s">
        <v>1922</v>
      </c>
    </row>
    <row r="499" spans="4:17">
      <c r="D499" s="522" t="s">
        <v>3270</v>
      </c>
      <c r="E499" s="521" t="s">
        <v>3267</v>
      </c>
      <c r="F499" s="522" t="s">
        <v>2491</v>
      </c>
      <c r="G499" s="521"/>
      <c r="H499" s="522"/>
      <c r="I499" s="522"/>
      <c r="J499" s="521" t="str">
        <f t="shared" si="8"/>
        <v>TCP-7c: Number of notified TB cases (all forms) contributed by non-national TB program providers – community referrals</v>
      </c>
      <c r="K499" s="532"/>
      <c r="L499" s="532"/>
      <c r="M499" s="533"/>
      <c r="N499" s="522"/>
      <c r="O499" s="522"/>
      <c r="P499" s="522"/>
      <c r="Q499" s="521" t="s">
        <v>1923</v>
      </c>
    </row>
    <row r="500" spans="4:17">
      <c r="D500" s="522" t="s">
        <v>3271</v>
      </c>
      <c r="E500" s="521" t="s">
        <v>3267</v>
      </c>
      <c r="F500" s="522" t="s">
        <v>2491</v>
      </c>
      <c r="G500" s="521"/>
      <c r="H500" s="522"/>
      <c r="I500" s="522"/>
      <c r="J500" s="521" t="str">
        <f t="shared" si="8"/>
        <v>TCP-7c: Number of notified TB cases (all forms) contributed by non-national TB program providers – community referrals</v>
      </c>
      <c r="K500" s="532"/>
      <c r="L500" s="532"/>
      <c r="M500" s="533"/>
      <c r="N500" s="522"/>
      <c r="O500" s="522"/>
      <c r="P500" s="522"/>
      <c r="Q500" s="521" t="s">
        <v>1924</v>
      </c>
    </row>
    <row r="501" spans="4:17">
      <c r="D501" s="522" t="s">
        <v>3272</v>
      </c>
      <c r="E501" s="521" t="s">
        <v>3267</v>
      </c>
      <c r="F501" s="522" t="s">
        <v>2491</v>
      </c>
      <c r="G501" s="521"/>
      <c r="H501" s="522"/>
      <c r="I501" s="522"/>
      <c r="J501" s="521" t="str">
        <f t="shared" si="8"/>
        <v>TCP-7c: Number of notified TB cases (all forms) contributed by non-national TB program providers – community referrals</v>
      </c>
      <c r="K501" s="532"/>
      <c r="L501" s="532"/>
      <c r="M501" s="533"/>
      <c r="N501" s="522"/>
      <c r="O501" s="522"/>
      <c r="P501" s="522"/>
      <c r="Q501" s="521" t="s">
        <v>1925</v>
      </c>
    </row>
    <row r="502" spans="4:17">
      <c r="D502" s="522" t="s">
        <v>3273</v>
      </c>
      <c r="E502" s="521" t="s">
        <v>3267</v>
      </c>
      <c r="F502" s="522" t="s">
        <v>2491</v>
      </c>
      <c r="G502" s="521"/>
      <c r="H502" s="522"/>
      <c r="I502" s="522"/>
      <c r="J502" s="521" t="str">
        <f t="shared" si="8"/>
        <v>TCP-7c: Number of notified TB cases (all forms) contributed by non-national TB program providers – community referrals</v>
      </c>
      <c r="K502" s="532"/>
      <c r="L502" s="532"/>
      <c r="M502" s="533"/>
      <c r="N502" s="522"/>
      <c r="O502" s="522"/>
      <c r="P502" s="522"/>
      <c r="Q502" s="521" t="s">
        <v>1926</v>
      </c>
    </row>
    <row r="503" spans="4:17">
      <c r="D503" s="522" t="s">
        <v>3274</v>
      </c>
      <c r="E503" s="521" t="s">
        <v>3267</v>
      </c>
      <c r="F503" s="522" t="s">
        <v>2491</v>
      </c>
      <c r="G503" s="521"/>
      <c r="H503" s="522"/>
      <c r="I503" s="522"/>
      <c r="J503" s="521" t="str">
        <f t="shared" si="8"/>
        <v>TCP-7c: Number of notified TB cases (all forms) contributed by non-national TB program providers – community referrals</v>
      </c>
      <c r="K503" s="532"/>
      <c r="L503" s="532"/>
      <c r="M503" s="533"/>
      <c r="N503" s="522"/>
      <c r="O503" s="522"/>
      <c r="P503" s="522"/>
      <c r="Q503" s="521" t="s">
        <v>1927</v>
      </c>
    </row>
    <row r="504" spans="4:17">
      <c r="D504" s="522" t="s">
        <v>3275</v>
      </c>
      <c r="E504" s="521" t="s">
        <v>3267</v>
      </c>
      <c r="F504" s="522" t="s">
        <v>2491</v>
      </c>
      <c r="G504" s="521"/>
      <c r="H504" s="522"/>
      <c r="I504" s="522"/>
      <c r="J504" s="521" t="str">
        <f t="shared" si="8"/>
        <v>TCP-7c: Number of notified TB cases (all forms) contributed by non-national TB program providers – community referrals</v>
      </c>
      <c r="K504" s="532"/>
      <c r="L504" s="532"/>
      <c r="M504" s="533"/>
      <c r="N504" s="522"/>
      <c r="O504" s="522"/>
      <c r="P504" s="522"/>
      <c r="Q504" s="521" t="s">
        <v>1928</v>
      </c>
    </row>
    <row r="505" spans="4:17">
      <c r="D505" s="522" t="s">
        <v>3276</v>
      </c>
      <c r="E505" s="521" t="s">
        <v>3267</v>
      </c>
      <c r="F505" s="522" t="s">
        <v>2491</v>
      </c>
      <c r="G505" s="521"/>
      <c r="H505" s="522"/>
      <c r="I505" s="522"/>
      <c r="J505" s="521" t="str">
        <f t="shared" si="8"/>
        <v>TCP-7c: Number of notified TB cases (all forms) contributed by non-national TB program providers – community referrals</v>
      </c>
      <c r="K505" s="532"/>
      <c r="L505" s="532"/>
      <c r="M505" s="533"/>
      <c r="N505" s="522"/>
      <c r="O505" s="522"/>
      <c r="P505" s="522"/>
      <c r="Q505" s="521" t="s">
        <v>1929</v>
      </c>
    </row>
    <row r="506" spans="4:17">
      <c r="D506" s="522" t="s">
        <v>3277</v>
      </c>
      <c r="E506" s="521" t="s">
        <v>3278</v>
      </c>
      <c r="F506" s="522" t="s">
        <v>2490</v>
      </c>
      <c r="G506" s="521"/>
      <c r="H506" s="522"/>
      <c r="I506" s="522"/>
      <c r="J506" s="521" t="str">
        <f t="shared" si="8"/>
        <v>TCP-7b: Number of notified TB cases (all forms) contributed by non-national TB program providers – public sector</v>
      </c>
      <c r="K506" s="532"/>
      <c r="L506" s="532"/>
      <c r="M506" s="533"/>
      <c r="N506" s="522"/>
      <c r="O506" s="522"/>
      <c r="P506" s="522"/>
      <c r="Q506" s="521" t="s">
        <v>1910</v>
      </c>
    </row>
    <row r="507" spans="4:17">
      <c r="D507" s="522" t="s">
        <v>3279</v>
      </c>
      <c r="E507" s="521" t="s">
        <v>3278</v>
      </c>
      <c r="F507" s="522" t="s">
        <v>2490</v>
      </c>
      <c r="G507" s="521"/>
      <c r="H507" s="522"/>
      <c r="I507" s="522"/>
      <c r="J507" s="521" t="str">
        <f t="shared" si="8"/>
        <v>TCP-7b: Number of notified TB cases (all forms) contributed by non-national TB program providers – public sector</v>
      </c>
      <c r="K507" s="532"/>
      <c r="L507" s="532"/>
      <c r="M507" s="533"/>
      <c r="N507" s="522"/>
      <c r="O507" s="522"/>
      <c r="P507" s="522"/>
      <c r="Q507" s="521" t="s">
        <v>1911</v>
      </c>
    </row>
    <row r="508" spans="4:17">
      <c r="D508" s="522" t="s">
        <v>3280</v>
      </c>
      <c r="E508" s="521" t="s">
        <v>3278</v>
      </c>
      <c r="F508" s="522" t="s">
        <v>2490</v>
      </c>
      <c r="G508" s="521"/>
      <c r="H508" s="522"/>
      <c r="I508" s="522"/>
      <c r="J508" s="521" t="str">
        <f t="shared" ref="J508:J571" si="9">F508&amp;H508&amp;I508</f>
        <v>TCP-7b: Number of notified TB cases (all forms) contributed by non-national TB program providers – public sector</v>
      </c>
      <c r="K508" s="532"/>
      <c r="L508" s="532"/>
      <c r="M508" s="533"/>
      <c r="N508" s="522"/>
      <c r="O508" s="522"/>
      <c r="P508" s="522"/>
      <c r="Q508" s="521" t="s">
        <v>1912</v>
      </c>
    </row>
    <row r="509" spans="4:17">
      <c r="D509" s="522" t="s">
        <v>3281</v>
      </c>
      <c r="E509" s="521" t="s">
        <v>3278</v>
      </c>
      <c r="F509" s="522" t="s">
        <v>2490</v>
      </c>
      <c r="G509" s="521"/>
      <c r="H509" s="522"/>
      <c r="I509" s="522"/>
      <c r="J509" s="521" t="str">
        <f t="shared" si="9"/>
        <v>TCP-7b: Number of notified TB cases (all forms) contributed by non-national TB program providers – public sector</v>
      </c>
      <c r="K509" s="532"/>
      <c r="L509" s="532"/>
      <c r="M509" s="533"/>
      <c r="N509" s="522"/>
      <c r="O509" s="522"/>
      <c r="P509" s="522"/>
      <c r="Q509" s="521" t="s">
        <v>1913</v>
      </c>
    </row>
    <row r="510" spans="4:17">
      <c r="D510" s="522" t="s">
        <v>3282</v>
      </c>
      <c r="E510" s="521" t="s">
        <v>3278</v>
      </c>
      <c r="F510" s="522" t="s">
        <v>2490</v>
      </c>
      <c r="G510" s="521"/>
      <c r="H510" s="522"/>
      <c r="I510" s="522"/>
      <c r="J510" s="521" t="str">
        <f t="shared" si="9"/>
        <v>TCP-7b: Number of notified TB cases (all forms) contributed by non-national TB program providers – public sector</v>
      </c>
      <c r="K510" s="532"/>
      <c r="L510" s="532"/>
      <c r="M510" s="533"/>
      <c r="N510" s="522"/>
      <c r="O510" s="522"/>
      <c r="P510" s="522"/>
      <c r="Q510" s="521" t="s">
        <v>1914</v>
      </c>
    </row>
    <row r="511" spans="4:17">
      <c r="D511" s="522" t="s">
        <v>3283</v>
      </c>
      <c r="E511" s="521" t="s">
        <v>3278</v>
      </c>
      <c r="F511" s="522" t="s">
        <v>2490</v>
      </c>
      <c r="G511" s="521"/>
      <c r="H511" s="522"/>
      <c r="I511" s="522"/>
      <c r="J511" s="521" t="str">
        <f t="shared" si="9"/>
        <v>TCP-7b: Number of notified TB cases (all forms) contributed by non-national TB program providers – public sector</v>
      </c>
      <c r="K511" s="532"/>
      <c r="L511" s="532"/>
      <c r="M511" s="533"/>
      <c r="N511" s="522"/>
      <c r="O511" s="522"/>
      <c r="P511" s="522"/>
      <c r="Q511" s="521" t="s">
        <v>1915</v>
      </c>
    </row>
    <row r="512" spans="4:17">
      <c r="D512" s="522" t="s">
        <v>3284</v>
      </c>
      <c r="E512" s="521" t="s">
        <v>3278</v>
      </c>
      <c r="F512" s="522" t="s">
        <v>2490</v>
      </c>
      <c r="G512" s="521"/>
      <c r="H512" s="522"/>
      <c r="I512" s="522"/>
      <c r="J512" s="521" t="str">
        <f t="shared" si="9"/>
        <v>TCP-7b: Number of notified TB cases (all forms) contributed by non-national TB program providers – public sector</v>
      </c>
      <c r="K512" s="532"/>
      <c r="L512" s="532"/>
      <c r="M512" s="533"/>
      <c r="N512" s="522"/>
      <c r="O512" s="522"/>
      <c r="P512" s="522"/>
      <c r="Q512" s="521" t="s">
        <v>1916</v>
      </c>
    </row>
    <row r="513" spans="4:17">
      <c r="D513" s="522" t="s">
        <v>3285</v>
      </c>
      <c r="E513" s="521" t="s">
        <v>3278</v>
      </c>
      <c r="F513" s="522" t="s">
        <v>2490</v>
      </c>
      <c r="G513" s="521"/>
      <c r="H513" s="522"/>
      <c r="I513" s="522"/>
      <c r="J513" s="521" t="str">
        <f t="shared" si="9"/>
        <v>TCP-7b: Number of notified TB cases (all forms) contributed by non-national TB program providers – public sector</v>
      </c>
      <c r="K513" s="532"/>
      <c r="L513" s="532"/>
      <c r="M513" s="533"/>
      <c r="N513" s="522"/>
      <c r="O513" s="522"/>
      <c r="P513" s="522"/>
      <c r="Q513" s="521" t="s">
        <v>1917</v>
      </c>
    </row>
    <row r="514" spans="4:17">
      <c r="D514" s="522" t="s">
        <v>3286</v>
      </c>
      <c r="E514" s="521" t="s">
        <v>3278</v>
      </c>
      <c r="F514" s="522" t="s">
        <v>2490</v>
      </c>
      <c r="G514" s="521"/>
      <c r="H514" s="522"/>
      <c r="I514" s="522"/>
      <c r="J514" s="521" t="str">
        <f t="shared" si="9"/>
        <v>TCP-7b: Number of notified TB cases (all forms) contributed by non-national TB program providers – public sector</v>
      </c>
      <c r="K514" s="532"/>
      <c r="L514" s="532"/>
      <c r="M514" s="533"/>
      <c r="N514" s="522"/>
      <c r="O514" s="522"/>
      <c r="P514" s="522"/>
      <c r="Q514" s="521" t="s">
        <v>1918</v>
      </c>
    </row>
    <row r="515" spans="4:17">
      <c r="D515" s="522" t="s">
        <v>3287</v>
      </c>
      <c r="E515" s="521" t="s">
        <v>3278</v>
      </c>
      <c r="F515" s="522" t="s">
        <v>2490</v>
      </c>
      <c r="G515" s="521"/>
      <c r="H515" s="522"/>
      <c r="I515" s="522"/>
      <c r="J515" s="521" t="str">
        <f t="shared" si="9"/>
        <v>TCP-7b: Number of notified TB cases (all forms) contributed by non-national TB program providers – public sector</v>
      </c>
      <c r="K515" s="532"/>
      <c r="L515" s="532"/>
      <c r="M515" s="533"/>
      <c r="N515" s="522"/>
      <c r="O515" s="522"/>
      <c r="P515" s="522"/>
      <c r="Q515" s="521" t="s">
        <v>1919</v>
      </c>
    </row>
    <row r="516" spans="4:17">
      <c r="D516" s="522" t="s">
        <v>3288</v>
      </c>
      <c r="E516" s="521" t="s">
        <v>3289</v>
      </c>
      <c r="F516" s="522" t="s">
        <v>2489</v>
      </c>
      <c r="G516" s="521"/>
      <c r="H516" s="522"/>
      <c r="I516" s="522"/>
      <c r="J516" s="521" t="str">
        <f t="shared" si="9"/>
        <v>TCP-7a: Number of notified TB cases (all forms) contributed by non-national TB program providers – private/non-governmental facilities</v>
      </c>
      <c r="K516" s="532"/>
      <c r="L516" s="532"/>
      <c r="M516" s="533"/>
      <c r="N516" s="522"/>
      <c r="O516" s="522"/>
      <c r="P516" s="522"/>
      <c r="Q516" s="521" t="s">
        <v>1900</v>
      </c>
    </row>
    <row r="517" spans="4:17">
      <c r="D517" s="522" t="s">
        <v>3290</v>
      </c>
      <c r="E517" s="521" t="s">
        <v>3289</v>
      </c>
      <c r="F517" s="522" t="s">
        <v>2489</v>
      </c>
      <c r="G517" s="521"/>
      <c r="H517" s="522"/>
      <c r="I517" s="522"/>
      <c r="J517" s="521" t="str">
        <f t="shared" si="9"/>
        <v>TCP-7a: Number of notified TB cases (all forms) contributed by non-national TB program providers – private/non-governmental facilities</v>
      </c>
      <c r="K517" s="532"/>
      <c r="L517" s="532"/>
      <c r="M517" s="533"/>
      <c r="N517" s="522"/>
      <c r="O517" s="522"/>
      <c r="P517" s="522"/>
      <c r="Q517" s="521" t="s">
        <v>1901</v>
      </c>
    </row>
    <row r="518" spans="4:17">
      <c r="D518" s="522" t="s">
        <v>3291</v>
      </c>
      <c r="E518" s="521" t="s">
        <v>3289</v>
      </c>
      <c r="F518" s="522" t="s">
        <v>2489</v>
      </c>
      <c r="G518" s="521"/>
      <c r="H518" s="522"/>
      <c r="I518" s="522"/>
      <c r="J518" s="521" t="str">
        <f t="shared" si="9"/>
        <v>TCP-7a: Number of notified TB cases (all forms) contributed by non-national TB program providers – private/non-governmental facilities</v>
      </c>
      <c r="K518" s="532"/>
      <c r="L518" s="532"/>
      <c r="M518" s="533"/>
      <c r="N518" s="522"/>
      <c r="O518" s="522"/>
      <c r="P518" s="522"/>
      <c r="Q518" s="521" t="s">
        <v>1902</v>
      </c>
    </row>
    <row r="519" spans="4:17">
      <c r="D519" s="522" t="s">
        <v>3292</v>
      </c>
      <c r="E519" s="521" t="s">
        <v>3289</v>
      </c>
      <c r="F519" s="522" t="s">
        <v>2489</v>
      </c>
      <c r="G519" s="521"/>
      <c r="H519" s="522"/>
      <c r="I519" s="522"/>
      <c r="J519" s="521" t="str">
        <f t="shared" si="9"/>
        <v>TCP-7a: Number of notified TB cases (all forms) contributed by non-national TB program providers – private/non-governmental facilities</v>
      </c>
      <c r="K519" s="532"/>
      <c r="L519" s="532"/>
      <c r="M519" s="533"/>
      <c r="N519" s="522"/>
      <c r="O519" s="522"/>
      <c r="P519" s="522"/>
      <c r="Q519" s="521" t="s">
        <v>1903</v>
      </c>
    </row>
    <row r="520" spans="4:17">
      <c r="D520" s="522" t="s">
        <v>3293</v>
      </c>
      <c r="E520" s="521" t="s">
        <v>3289</v>
      </c>
      <c r="F520" s="522" t="s">
        <v>2489</v>
      </c>
      <c r="G520" s="521"/>
      <c r="H520" s="522"/>
      <c r="I520" s="522"/>
      <c r="J520" s="521" t="str">
        <f t="shared" si="9"/>
        <v>TCP-7a: Number of notified TB cases (all forms) contributed by non-national TB program providers – private/non-governmental facilities</v>
      </c>
      <c r="K520" s="532"/>
      <c r="L520" s="532"/>
      <c r="M520" s="533"/>
      <c r="N520" s="522"/>
      <c r="O520" s="522"/>
      <c r="P520" s="522"/>
      <c r="Q520" s="521" t="s">
        <v>1904</v>
      </c>
    </row>
    <row r="521" spans="4:17">
      <c r="D521" s="522" t="s">
        <v>3294</v>
      </c>
      <c r="E521" s="521" t="s">
        <v>3289</v>
      </c>
      <c r="F521" s="522" t="s">
        <v>2489</v>
      </c>
      <c r="G521" s="521"/>
      <c r="H521" s="522"/>
      <c r="I521" s="522"/>
      <c r="J521" s="521" t="str">
        <f t="shared" si="9"/>
        <v>TCP-7a: Number of notified TB cases (all forms) contributed by non-national TB program providers – private/non-governmental facilities</v>
      </c>
      <c r="K521" s="532"/>
      <c r="L521" s="532"/>
      <c r="M521" s="533"/>
      <c r="N521" s="522"/>
      <c r="O521" s="522"/>
      <c r="P521" s="522"/>
      <c r="Q521" s="521" t="s">
        <v>1905</v>
      </c>
    </row>
    <row r="522" spans="4:17">
      <c r="D522" s="522" t="s">
        <v>3295</v>
      </c>
      <c r="E522" s="521" t="s">
        <v>3289</v>
      </c>
      <c r="F522" s="522" t="s">
        <v>2489</v>
      </c>
      <c r="G522" s="521"/>
      <c r="H522" s="522"/>
      <c r="I522" s="522"/>
      <c r="J522" s="521" t="str">
        <f t="shared" si="9"/>
        <v>TCP-7a: Number of notified TB cases (all forms) contributed by non-national TB program providers – private/non-governmental facilities</v>
      </c>
      <c r="K522" s="532"/>
      <c r="L522" s="532"/>
      <c r="M522" s="533"/>
      <c r="N522" s="522"/>
      <c r="O522" s="522"/>
      <c r="P522" s="522"/>
      <c r="Q522" s="521" t="s">
        <v>1906</v>
      </c>
    </row>
    <row r="523" spans="4:17">
      <c r="D523" s="522" t="s">
        <v>3296</v>
      </c>
      <c r="E523" s="521" t="s">
        <v>3289</v>
      </c>
      <c r="F523" s="522" t="s">
        <v>2489</v>
      </c>
      <c r="G523" s="521"/>
      <c r="H523" s="522"/>
      <c r="I523" s="522"/>
      <c r="J523" s="521" t="str">
        <f t="shared" si="9"/>
        <v>TCP-7a: Number of notified TB cases (all forms) contributed by non-national TB program providers – private/non-governmental facilities</v>
      </c>
      <c r="K523" s="532"/>
      <c r="L523" s="532"/>
      <c r="M523" s="533"/>
      <c r="N523" s="522"/>
      <c r="O523" s="522"/>
      <c r="P523" s="522"/>
      <c r="Q523" s="521" t="s">
        <v>1907</v>
      </c>
    </row>
    <row r="524" spans="4:17">
      <c r="D524" s="522" t="s">
        <v>3297</v>
      </c>
      <c r="E524" s="521" t="s">
        <v>3289</v>
      </c>
      <c r="F524" s="522" t="s">
        <v>2489</v>
      </c>
      <c r="G524" s="521"/>
      <c r="H524" s="522"/>
      <c r="I524" s="522"/>
      <c r="J524" s="521" t="str">
        <f t="shared" si="9"/>
        <v>TCP-7a: Number of notified TB cases (all forms) contributed by non-national TB program providers – private/non-governmental facilities</v>
      </c>
      <c r="K524" s="532"/>
      <c r="L524" s="532"/>
      <c r="M524" s="533"/>
      <c r="N524" s="522"/>
      <c r="O524" s="522"/>
      <c r="P524" s="522"/>
      <c r="Q524" s="521" t="s">
        <v>1908</v>
      </c>
    </row>
    <row r="525" spans="4:17">
      <c r="D525" s="522" t="s">
        <v>3298</v>
      </c>
      <c r="E525" s="521" t="s">
        <v>3289</v>
      </c>
      <c r="F525" s="522" t="s">
        <v>2489</v>
      </c>
      <c r="G525" s="521"/>
      <c r="H525" s="522"/>
      <c r="I525" s="522"/>
      <c r="J525" s="521" t="str">
        <f t="shared" si="9"/>
        <v>TCP-7a: Number of notified TB cases (all forms) contributed by non-national TB program providers – private/non-governmental facilities</v>
      </c>
      <c r="K525" s="532"/>
      <c r="L525" s="532"/>
      <c r="M525" s="533"/>
      <c r="N525" s="522"/>
      <c r="O525" s="522"/>
      <c r="P525" s="522"/>
      <c r="Q525" s="521" t="s">
        <v>1909</v>
      </c>
    </row>
    <row r="526" spans="4:17">
      <c r="D526" s="522" t="s">
        <v>3299</v>
      </c>
      <c r="E526" s="521" t="s">
        <v>3068</v>
      </c>
      <c r="F526" s="522" t="s">
        <v>2405</v>
      </c>
      <c r="G526" s="521"/>
      <c r="H526" s="522"/>
      <c r="I526" s="522"/>
      <c r="J526" s="521" t="str">
        <f t="shared" si="9"/>
        <v>TCP-6b: Number of TB cases (all forms) notified among key affected populations/ high risk groups (other than prisoners)</v>
      </c>
      <c r="K526" s="532"/>
      <c r="L526" s="532"/>
      <c r="M526" s="533"/>
      <c r="N526" s="522"/>
      <c r="O526" s="522"/>
      <c r="P526" s="522"/>
      <c r="Q526" s="521" t="s">
        <v>1892</v>
      </c>
    </row>
    <row r="527" spans="4:17">
      <c r="D527" s="522" t="s">
        <v>3300</v>
      </c>
      <c r="E527" s="521" t="s">
        <v>3068</v>
      </c>
      <c r="F527" s="522" t="s">
        <v>2405</v>
      </c>
      <c r="G527" s="521"/>
      <c r="H527" s="522"/>
      <c r="I527" s="522"/>
      <c r="J527" s="521" t="str">
        <f t="shared" si="9"/>
        <v>TCP-6b: Number of TB cases (all forms) notified among key affected populations/ high risk groups (other than prisoners)</v>
      </c>
      <c r="K527" s="532"/>
      <c r="L527" s="532"/>
      <c r="M527" s="533"/>
      <c r="N527" s="522"/>
      <c r="O527" s="522"/>
      <c r="P527" s="522"/>
      <c r="Q527" s="521" t="s">
        <v>1893</v>
      </c>
    </row>
    <row r="528" spans="4:17">
      <c r="D528" s="522" t="s">
        <v>3301</v>
      </c>
      <c r="E528" s="521" t="s">
        <v>3068</v>
      </c>
      <c r="F528" s="522" t="s">
        <v>2405</v>
      </c>
      <c r="G528" s="521"/>
      <c r="H528" s="522"/>
      <c r="I528" s="522"/>
      <c r="J528" s="521" t="str">
        <f t="shared" si="9"/>
        <v>TCP-6b: Number of TB cases (all forms) notified among key affected populations/ high risk groups (other than prisoners)</v>
      </c>
      <c r="K528" s="532"/>
      <c r="L528" s="532"/>
      <c r="M528" s="533"/>
      <c r="N528" s="522"/>
      <c r="O528" s="522"/>
      <c r="P528" s="522"/>
      <c r="Q528" s="521" t="s">
        <v>1894</v>
      </c>
    </row>
    <row r="529" spans="4:17">
      <c r="D529" s="522" t="s">
        <v>3302</v>
      </c>
      <c r="E529" s="521" t="s">
        <v>3068</v>
      </c>
      <c r="F529" s="522" t="s">
        <v>2405</v>
      </c>
      <c r="G529" s="521"/>
      <c r="H529" s="522"/>
      <c r="I529" s="522"/>
      <c r="J529" s="521" t="str">
        <f t="shared" si="9"/>
        <v>TCP-6b: Number of TB cases (all forms) notified among key affected populations/ high risk groups (other than prisoners)</v>
      </c>
      <c r="K529" s="532"/>
      <c r="L529" s="532"/>
      <c r="M529" s="533"/>
      <c r="N529" s="522"/>
      <c r="O529" s="522"/>
      <c r="P529" s="522"/>
      <c r="Q529" s="521" t="s">
        <v>1895</v>
      </c>
    </row>
    <row r="530" spans="4:17">
      <c r="D530" s="522" t="s">
        <v>3303</v>
      </c>
      <c r="E530" s="521" t="s">
        <v>3068</v>
      </c>
      <c r="F530" s="522" t="s">
        <v>2405</v>
      </c>
      <c r="G530" s="521"/>
      <c r="H530" s="522"/>
      <c r="I530" s="522"/>
      <c r="J530" s="521" t="str">
        <f t="shared" si="9"/>
        <v>TCP-6b: Number of TB cases (all forms) notified among key affected populations/ high risk groups (other than prisoners)</v>
      </c>
      <c r="K530" s="532"/>
      <c r="L530" s="532"/>
      <c r="M530" s="533"/>
      <c r="N530" s="522"/>
      <c r="O530" s="522"/>
      <c r="P530" s="522"/>
      <c r="Q530" s="521" t="s">
        <v>1896</v>
      </c>
    </row>
    <row r="531" spans="4:17">
      <c r="D531" s="522" t="s">
        <v>3304</v>
      </c>
      <c r="E531" s="521" t="s">
        <v>3068</v>
      </c>
      <c r="F531" s="522" t="s">
        <v>2405</v>
      </c>
      <c r="G531" s="521"/>
      <c r="H531" s="522"/>
      <c r="I531" s="522"/>
      <c r="J531" s="521" t="str">
        <f t="shared" si="9"/>
        <v>TCP-6b: Number of TB cases (all forms) notified among key affected populations/ high risk groups (other than prisoners)</v>
      </c>
      <c r="K531" s="532"/>
      <c r="L531" s="532"/>
      <c r="M531" s="533"/>
      <c r="N531" s="522"/>
      <c r="O531" s="522"/>
      <c r="P531" s="522"/>
      <c r="Q531" s="521" t="s">
        <v>1897</v>
      </c>
    </row>
    <row r="532" spans="4:17">
      <c r="D532" s="522" t="s">
        <v>3305</v>
      </c>
      <c r="E532" s="521" t="s">
        <v>3068</v>
      </c>
      <c r="F532" s="522" t="s">
        <v>2405</v>
      </c>
      <c r="G532" s="521"/>
      <c r="H532" s="522"/>
      <c r="I532" s="522"/>
      <c r="J532" s="521" t="str">
        <f t="shared" si="9"/>
        <v>TCP-6b: Number of TB cases (all forms) notified among key affected populations/ high risk groups (other than prisoners)</v>
      </c>
      <c r="K532" s="532"/>
      <c r="L532" s="532"/>
      <c r="M532" s="533"/>
      <c r="N532" s="522"/>
      <c r="O532" s="522"/>
      <c r="P532" s="522"/>
      <c r="Q532" s="521" t="s">
        <v>1898</v>
      </c>
    </row>
    <row r="533" spans="4:17">
      <c r="D533" s="522" t="s">
        <v>3306</v>
      </c>
      <c r="E533" s="521" t="s">
        <v>3068</v>
      </c>
      <c r="F533" s="522" t="s">
        <v>2405</v>
      </c>
      <c r="G533" s="521"/>
      <c r="H533" s="522"/>
      <c r="I533" s="522"/>
      <c r="J533" s="521" t="str">
        <f t="shared" si="9"/>
        <v>TCP-6b: Number of TB cases (all forms) notified among key affected populations/ high risk groups (other than prisoners)</v>
      </c>
      <c r="K533" s="532"/>
      <c r="L533" s="532"/>
      <c r="M533" s="533"/>
      <c r="N533" s="522"/>
      <c r="O533" s="522"/>
      <c r="P533" s="522"/>
      <c r="Q533" s="521" t="s">
        <v>1899</v>
      </c>
    </row>
    <row r="534" spans="4:17">
      <c r="D534" s="522" t="s">
        <v>3307</v>
      </c>
      <c r="E534" s="521" t="s">
        <v>3308</v>
      </c>
      <c r="F534" s="522" t="s">
        <v>2488</v>
      </c>
      <c r="G534" s="521"/>
      <c r="H534" s="522"/>
      <c r="I534" s="522"/>
      <c r="J534" s="521" t="str">
        <f t="shared" si="9"/>
        <v>TCP-6a: Number of TB cases (all forms) notified among prisoners</v>
      </c>
      <c r="K534" s="532"/>
      <c r="L534" s="532"/>
      <c r="M534" s="533"/>
      <c r="N534" s="522"/>
      <c r="O534" s="522"/>
      <c r="P534" s="522"/>
      <c r="Q534" s="521" t="s">
        <v>1880</v>
      </c>
    </row>
    <row r="535" spans="4:17">
      <c r="D535" s="522" t="s">
        <v>3309</v>
      </c>
      <c r="E535" s="521" t="s">
        <v>3308</v>
      </c>
      <c r="F535" s="522" t="s">
        <v>2488</v>
      </c>
      <c r="G535" s="521"/>
      <c r="H535" s="522"/>
      <c r="I535" s="522"/>
      <c r="J535" s="521" t="str">
        <f t="shared" si="9"/>
        <v>TCP-6a: Number of TB cases (all forms) notified among prisoners</v>
      </c>
      <c r="K535" s="532"/>
      <c r="L535" s="532"/>
      <c r="M535" s="533"/>
      <c r="N535" s="522"/>
      <c r="O535" s="522"/>
      <c r="P535" s="522"/>
      <c r="Q535" s="521" t="s">
        <v>1881</v>
      </c>
    </row>
    <row r="536" spans="4:17">
      <c r="D536" s="522" t="s">
        <v>3310</v>
      </c>
      <c r="E536" s="521" t="s">
        <v>3308</v>
      </c>
      <c r="F536" s="522" t="s">
        <v>2488</v>
      </c>
      <c r="G536" s="521"/>
      <c r="H536" s="522"/>
      <c r="I536" s="522"/>
      <c r="J536" s="521" t="str">
        <f t="shared" si="9"/>
        <v>TCP-6a: Number of TB cases (all forms) notified among prisoners</v>
      </c>
      <c r="K536" s="532"/>
      <c r="L536" s="532"/>
      <c r="M536" s="533"/>
      <c r="N536" s="522"/>
      <c r="O536" s="522"/>
      <c r="P536" s="522"/>
      <c r="Q536" s="521" t="s">
        <v>1882</v>
      </c>
    </row>
    <row r="537" spans="4:17">
      <c r="D537" s="522" t="s">
        <v>3311</v>
      </c>
      <c r="E537" s="521" t="s">
        <v>3308</v>
      </c>
      <c r="F537" s="522" t="s">
        <v>2488</v>
      </c>
      <c r="G537" s="521"/>
      <c r="H537" s="522"/>
      <c r="I537" s="522"/>
      <c r="J537" s="521" t="str">
        <f t="shared" si="9"/>
        <v>TCP-6a: Number of TB cases (all forms) notified among prisoners</v>
      </c>
      <c r="K537" s="532"/>
      <c r="L537" s="532"/>
      <c r="M537" s="533"/>
      <c r="N537" s="522"/>
      <c r="O537" s="522"/>
      <c r="P537" s="522"/>
      <c r="Q537" s="521" t="s">
        <v>1883</v>
      </c>
    </row>
    <row r="538" spans="4:17">
      <c r="D538" s="522" t="s">
        <v>3312</v>
      </c>
      <c r="E538" s="521" t="s">
        <v>3308</v>
      </c>
      <c r="F538" s="522" t="s">
        <v>2488</v>
      </c>
      <c r="G538" s="521"/>
      <c r="H538" s="522"/>
      <c r="I538" s="522"/>
      <c r="J538" s="521" t="str">
        <f t="shared" si="9"/>
        <v>TCP-6a: Number of TB cases (all forms) notified among prisoners</v>
      </c>
      <c r="K538" s="532"/>
      <c r="L538" s="532"/>
      <c r="M538" s="533"/>
      <c r="N538" s="522"/>
      <c r="O538" s="522"/>
      <c r="P538" s="522"/>
      <c r="Q538" s="521" t="s">
        <v>1884</v>
      </c>
    </row>
    <row r="539" spans="4:17">
      <c r="D539" s="522" t="s">
        <v>3313</v>
      </c>
      <c r="E539" s="521" t="s">
        <v>3308</v>
      </c>
      <c r="F539" s="522" t="s">
        <v>2488</v>
      </c>
      <c r="G539" s="521"/>
      <c r="H539" s="522"/>
      <c r="I539" s="522"/>
      <c r="J539" s="521" t="str">
        <f t="shared" si="9"/>
        <v>TCP-6a: Number of TB cases (all forms) notified among prisoners</v>
      </c>
      <c r="K539" s="532"/>
      <c r="L539" s="532"/>
      <c r="M539" s="533"/>
      <c r="N539" s="522"/>
      <c r="O539" s="522"/>
      <c r="P539" s="522"/>
      <c r="Q539" s="521" t="s">
        <v>1885</v>
      </c>
    </row>
    <row r="540" spans="4:17">
      <c r="D540" s="522" t="s">
        <v>3314</v>
      </c>
      <c r="E540" s="521" t="s">
        <v>3308</v>
      </c>
      <c r="F540" s="522" t="s">
        <v>2488</v>
      </c>
      <c r="G540" s="521"/>
      <c r="H540" s="522"/>
      <c r="I540" s="522"/>
      <c r="J540" s="521" t="str">
        <f t="shared" si="9"/>
        <v>TCP-6a: Number of TB cases (all forms) notified among prisoners</v>
      </c>
      <c r="K540" s="532"/>
      <c r="L540" s="532"/>
      <c r="M540" s="533"/>
      <c r="N540" s="522"/>
      <c r="O540" s="522"/>
      <c r="P540" s="522"/>
      <c r="Q540" s="521" t="s">
        <v>1886</v>
      </c>
    </row>
    <row r="541" spans="4:17">
      <c r="D541" s="522" t="s">
        <v>3315</v>
      </c>
      <c r="E541" s="521" t="s">
        <v>3308</v>
      </c>
      <c r="F541" s="522" t="s">
        <v>2488</v>
      </c>
      <c r="G541" s="521"/>
      <c r="H541" s="522"/>
      <c r="I541" s="522"/>
      <c r="J541" s="521" t="str">
        <f t="shared" si="9"/>
        <v>TCP-6a: Number of TB cases (all forms) notified among prisoners</v>
      </c>
      <c r="K541" s="532"/>
      <c r="L541" s="532"/>
      <c r="M541" s="533"/>
      <c r="N541" s="522"/>
      <c r="O541" s="522"/>
      <c r="P541" s="522"/>
      <c r="Q541" s="521" t="s">
        <v>1887</v>
      </c>
    </row>
    <row r="542" spans="4:17">
      <c r="D542" s="522" t="s">
        <v>3316</v>
      </c>
      <c r="E542" s="521" t="s">
        <v>3308</v>
      </c>
      <c r="F542" s="522" t="s">
        <v>2488</v>
      </c>
      <c r="G542" s="521"/>
      <c r="H542" s="522"/>
      <c r="I542" s="522"/>
      <c r="J542" s="521" t="str">
        <f t="shared" si="9"/>
        <v>TCP-6a: Number of TB cases (all forms) notified among prisoners</v>
      </c>
      <c r="K542" s="532"/>
      <c r="L542" s="532"/>
      <c r="M542" s="533"/>
      <c r="N542" s="522"/>
      <c r="O542" s="522"/>
      <c r="P542" s="522"/>
      <c r="Q542" s="521" t="s">
        <v>1888</v>
      </c>
    </row>
    <row r="543" spans="4:17">
      <c r="D543" s="522" t="s">
        <v>3317</v>
      </c>
      <c r="E543" s="521" t="s">
        <v>3308</v>
      </c>
      <c r="F543" s="522" t="s">
        <v>2488</v>
      </c>
      <c r="G543" s="521"/>
      <c r="H543" s="522"/>
      <c r="I543" s="522"/>
      <c r="J543" s="521" t="str">
        <f t="shared" si="9"/>
        <v>TCP-6a: Number of TB cases (all forms) notified among prisoners</v>
      </c>
      <c r="K543" s="532"/>
      <c r="L543" s="532"/>
      <c r="M543" s="533"/>
      <c r="N543" s="522"/>
      <c r="O543" s="522"/>
      <c r="P543" s="522"/>
      <c r="Q543" s="521" t="s">
        <v>1889</v>
      </c>
    </row>
    <row r="544" spans="4:17">
      <c r="D544" s="522" t="s">
        <v>3318</v>
      </c>
      <c r="E544" s="521" t="s">
        <v>3319</v>
      </c>
      <c r="F544" s="522" t="s">
        <v>2487</v>
      </c>
      <c r="G544" s="521"/>
      <c r="H544" s="522"/>
      <c r="I544" s="522"/>
      <c r="J544" s="521" t="str">
        <f t="shared" si="9"/>
        <v>TCP-5: Number of children &lt;5 in contact with TB patients who began isonizide preventive therapy</v>
      </c>
      <c r="K544" s="532"/>
      <c r="L544" s="532"/>
      <c r="M544" s="533"/>
      <c r="N544" s="522"/>
      <c r="O544" s="522"/>
      <c r="P544" s="522"/>
      <c r="Q544" s="521" t="s">
        <v>1870</v>
      </c>
    </row>
    <row r="545" spans="4:17">
      <c r="D545" s="522" t="s">
        <v>3320</v>
      </c>
      <c r="E545" s="521" t="s">
        <v>3319</v>
      </c>
      <c r="F545" s="522" t="s">
        <v>2487</v>
      </c>
      <c r="G545" s="521"/>
      <c r="H545" s="522"/>
      <c r="I545" s="522"/>
      <c r="J545" s="521" t="str">
        <f t="shared" si="9"/>
        <v>TCP-5: Number of children &lt;5 in contact with TB patients who began isonizide preventive therapy</v>
      </c>
      <c r="K545" s="532"/>
      <c r="L545" s="532"/>
      <c r="M545" s="533"/>
      <c r="N545" s="522"/>
      <c r="O545" s="522"/>
      <c r="P545" s="522"/>
      <c r="Q545" s="521" t="s">
        <v>1871</v>
      </c>
    </row>
    <row r="546" spans="4:17">
      <c r="D546" s="522" t="s">
        <v>3321</v>
      </c>
      <c r="E546" s="521" t="s">
        <v>3319</v>
      </c>
      <c r="F546" s="522" t="s">
        <v>2487</v>
      </c>
      <c r="G546" s="521"/>
      <c r="H546" s="522"/>
      <c r="I546" s="522"/>
      <c r="J546" s="521" t="str">
        <f t="shared" si="9"/>
        <v>TCP-5: Number of children &lt;5 in contact with TB patients who began isonizide preventive therapy</v>
      </c>
      <c r="K546" s="532"/>
      <c r="L546" s="532"/>
      <c r="M546" s="533"/>
      <c r="N546" s="522"/>
      <c r="O546" s="522"/>
      <c r="P546" s="522"/>
      <c r="Q546" s="521" t="s">
        <v>1872</v>
      </c>
    </row>
    <row r="547" spans="4:17">
      <c r="D547" s="522" t="s">
        <v>3322</v>
      </c>
      <c r="E547" s="521" t="s">
        <v>3319</v>
      </c>
      <c r="F547" s="522" t="s">
        <v>2487</v>
      </c>
      <c r="G547" s="521"/>
      <c r="H547" s="522"/>
      <c r="I547" s="522"/>
      <c r="J547" s="521" t="str">
        <f t="shared" si="9"/>
        <v>TCP-5: Number of children &lt;5 in contact with TB patients who began isonizide preventive therapy</v>
      </c>
      <c r="K547" s="532"/>
      <c r="L547" s="532"/>
      <c r="M547" s="533"/>
      <c r="N547" s="522"/>
      <c r="O547" s="522"/>
      <c r="P547" s="522"/>
      <c r="Q547" s="521" t="s">
        <v>1873</v>
      </c>
    </row>
    <row r="548" spans="4:17">
      <c r="D548" s="522" t="s">
        <v>3323</v>
      </c>
      <c r="E548" s="521" t="s">
        <v>3319</v>
      </c>
      <c r="F548" s="522" t="s">
        <v>2487</v>
      </c>
      <c r="G548" s="521"/>
      <c r="H548" s="522"/>
      <c r="I548" s="522"/>
      <c r="J548" s="521" t="str">
        <f t="shared" si="9"/>
        <v>TCP-5: Number of children &lt;5 in contact with TB patients who began isonizide preventive therapy</v>
      </c>
      <c r="K548" s="532"/>
      <c r="L548" s="532"/>
      <c r="M548" s="533"/>
      <c r="N548" s="522"/>
      <c r="O548" s="522"/>
      <c r="P548" s="522"/>
      <c r="Q548" s="521" t="s">
        <v>1874</v>
      </c>
    </row>
    <row r="549" spans="4:17">
      <c r="D549" s="522" t="s">
        <v>3324</v>
      </c>
      <c r="E549" s="521" t="s">
        <v>3319</v>
      </c>
      <c r="F549" s="522" t="s">
        <v>2487</v>
      </c>
      <c r="G549" s="521"/>
      <c r="H549" s="522"/>
      <c r="I549" s="522"/>
      <c r="J549" s="521" t="str">
        <f t="shared" si="9"/>
        <v>TCP-5: Number of children &lt;5 in contact with TB patients who began isonizide preventive therapy</v>
      </c>
      <c r="K549" s="532"/>
      <c r="L549" s="532"/>
      <c r="M549" s="533"/>
      <c r="N549" s="522"/>
      <c r="O549" s="522"/>
      <c r="P549" s="522"/>
      <c r="Q549" s="521" t="s">
        <v>1875</v>
      </c>
    </row>
    <row r="550" spans="4:17">
      <c r="D550" s="522" t="s">
        <v>3325</v>
      </c>
      <c r="E550" s="521" t="s">
        <v>3319</v>
      </c>
      <c r="F550" s="522" t="s">
        <v>2487</v>
      </c>
      <c r="G550" s="521"/>
      <c r="H550" s="522"/>
      <c r="I550" s="522"/>
      <c r="J550" s="521" t="str">
        <f t="shared" si="9"/>
        <v>TCP-5: Number of children &lt;5 in contact with TB patients who began isonizide preventive therapy</v>
      </c>
      <c r="K550" s="532"/>
      <c r="L550" s="532"/>
      <c r="M550" s="533"/>
      <c r="N550" s="522"/>
      <c r="O550" s="522"/>
      <c r="P550" s="522"/>
      <c r="Q550" s="521" t="s">
        <v>1876</v>
      </c>
    </row>
    <row r="551" spans="4:17">
      <c r="D551" s="522" t="s">
        <v>3326</v>
      </c>
      <c r="E551" s="521" t="s">
        <v>3319</v>
      </c>
      <c r="F551" s="522" t="s">
        <v>2487</v>
      </c>
      <c r="G551" s="521"/>
      <c r="H551" s="522"/>
      <c r="I551" s="522"/>
      <c r="J551" s="521" t="str">
        <f t="shared" si="9"/>
        <v>TCP-5: Number of children &lt;5 in contact with TB patients who began isonizide preventive therapy</v>
      </c>
      <c r="K551" s="532"/>
      <c r="L551" s="532"/>
      <c r="M551" s="533"/>
      <c r="N551" s="522"/>
      <c r="O551" s="522"/>
      <c r="P551" s="522"/>
      <c r="Q551" s="521" t="s">
        <v>1877</v>
      </c>
    </row>
    <row r="552" spans="4:17">
      <c r="D552" s="522" t="s">
        <v>3327</v>
      </c>
      <c r="E552" s="521" t="s">
        <v>3319</v>
      </c>
      <c r="F552" s="522" t="s">
        <v>2487</v>
      </c>
      <c r="G552" s="521"/>
      <c r="H552" s="522"/>
      <c r="I552" s="522"/>
      <c r="J552" s="521" t="str">
        <f t="shared" si="9"/>
        <v>TCP-5: Number of children &lt;5 in contact with TB patients who began isonizide preventive therapy</v>
      </c>
      <c r="K552" s="532"/>
      <c r="L552" s="532"/>
      <c r="M552" s="533"/>
      <c r="N552" s="522"/>
      <c r="O552" s="522"/>
      <c r="P552" s="522"/>
      <c r="Q552" s="521" t="s">
        <v>1878</v>
      </c>
    </row>
    <row r="553" spans="4:17">
      <c r="D553" s="522" t="s">
        <v>3328</v>
      </c>
      <c r="E553" s="521" t="s">
        <v>3319</v>
      </c>
      <c r="F553" s="522" t="s">
        <v>2487</v>
      </c>
      <c r="G553" s="521"/>
      <c r="H553" s="522"/>
      <c r="I553" s="522"/>
      <c r="J553" s="521" t="str">
        <f t="shared" si="9"/>
        <v>TCP-5: Number of children &lt;5 in contact with TB patients who began isonizide preventive therapy</v>
      </c>
      <c r="K553" s="532"/>
      <c r="L553" s="532"/>
      <c r="M553" s="533"/>
      <c r="N553" s="522"/>
      <c r="O553" s="522"/>
      <c r="P553" s="522"/>
      <c r="Q553" s="521" t="s">
        <v>1879</v>
      </c>
    </row>
    <row r="554" spans="4:17">
      <c r="D554" s="522" t="s">
        <v>3329</v>
      </c>
      <c r="E554" s="521" t="s">
        <v>3330</v>
      </c>
      <c r="F554" s="522" t="s">
        <v>2486</v>
      </c>
      <c r="G554" s="521"/>
      <c r="H554" s="522"/>
      <c r="I554" s="522"/>
      <c r="J554" s="521" t="str">
        <f t="shared" si="9"/>
        <v>TCP-4: Percentage of reporting units reporting no stock-outs of anti-TB drugs on the last day of the quarter</v>
      </c>
      <c r="K554" s="532"/>
      <c r="L554" s="532"/>
      <c r="M554" s="533"/>
      <c r="N554" s="522"/>
      <c r="O554" s="522"/>
      <c r="P554" s="522"/>
      <c r="Q554" s="521" t="s">
        <v>1860</v>
      </c>
    </row>
    <row r="555" spans="4:17">
      <c r="D555" s="522" t="s">
        <v>3331</v>
      </c>
      <c r="E555" s="521" t="s">
        <v>3330</v>
      </c>
      <c r="F555" s="522" t="s">
        <v>2486</v>
      </c>
      <c r="G555" s="521"/>
      <c r="H555" s="522"/>
      <c r="I555" s="522"/>
      <c r="J555" s="521" t="str">
        <f t="shared" si="9"/>
        <v>TCP-4: Percentage of reporting units reporting no stock-outs of anti-TB drugs on the last day of the quarter</v>
      </c>
      <c r="K555" s="532"/>
      <c r="L555" s="532"/>
      <c r="M555" s="533"/>
      <c r="N555" s="522"/>
      <c r="O555" s="522"/>
      <c r="P555" s="522"/>
      <c r="Q555" s="521" t="s">
        <v>1861</v>
      </c>
    </row>
    <row r="556" spans="4:17">
      <c r="D556" s="522" t="s">
        <v>3332</v>
      </c>
      <c r="E556" s="521" t="s">
        <v>3330</v>
      </c>
      <c r="F556" s="522" t="s">
        <v>2486</v>
      </c>
      <c r="G556" s="521"/>
      <c r="H556" s="522"/>
      <c r="I556" s="522"/>
      <c r="J556" s="521" t="str">
        <f t="shared" si="9"/>
        <v>TCP-4: Percentage of reporting units reporting no stock-outs of anti-TB drugs on the last day of the quarter</v>
      </c>
      <c r="K556" s="532"/>
      <c r="L556" s="532"/>
      <c r="M556" s="533"/>
      <c r="N556" s="522"/>
      <c r="O556" s="522"/>
      <c r="P556" s="522"/>
      <c r="Q556" s="521" t="s">
        <v>1862</v>
      </c>
    </row>
    <row r="557" spans="4:17">
      <c r="D557" s="522" t="s">
        <v>3333</v>
      </c>
      <c r="E557" s="521" t="s">
        <v>3330</v>
      </c>
      <c r="F557" s="522" t="s">
        <v>2486</v>
      </c>
      <c r="G557" s="521"/>
      <c r="H557" s="522"/>
      <c r="I557" s="522"/>
      <c r="J557" s="521" t="str">
        <f t="shared" si="9"/>
        <v>TCP-4: Percentage of reporting units reporting no stock-outs of anti-TB drugs on the last day of the quarter</v>
      </c>
      <c r="K557" s="532"/>
      <c r="L557" s="532"/>
      <c r="M557" s="533"/>
      <c r="N557" s="522"/>
      <c r="O557" s="522"/>
      <c r="P557" s="522"/>
      <c r="Q557" s="521" t="s">
        <v>1863</v>
      </c>
    </row>
    <row r="558" spans="4:17">
      <c r="D558" s="522" t="s">
        <v>3334</v>
      </c>
      <c r="E558" s="521" t="s">
        <v>3330</v>
      </c>
      <c r="F558" s="522" t="s">
        <v>2486</v>
      </c>
      <c r="G558" s="521"/>
      <c r="H558" s="522"/>
      <c r="I558" s="522"/>
      <c r="J558" s="521" t="str">
        <f t="shared" si="9"/>
        <v>TCP-4: Percentage of reporting units reporting no stock-outs of anti-TB drugs on the last day of the quarter</v>
      </c>
      <c r="K558" s="532"/>
      <c r="L558" s="532"/>
      <c r="M558" s="533"/>
      <c r="N558" s="522"/>
      <c r="O558" s="522"/>
      <c r="P558" s="522"/>
      <c r="Q558" s="521" t="s">
        <v>1864</v>
      </c>
    </row>
    <row r="559" spans="4:17">
      <c r="D559" s="522" t="s">
        <v>3335</v>
      </c>
      <c r="E559" s="521" t="s">
        <v>3330</v>
      </c>
      <c r="F559" s="522" t="s">
        <v>2486</v>
      </c>
      <c r="G559" s="521"/>
      <c r="H559" s="522"/>
      <c r="I559" s="522"/>
      <c r="J559" s="521" t="str">
        <f t="shared" si="9"/>
        <v>TCP-4: Percentage of reporting units reporting no stock-outs of anti-TB drugs on the last day of the quarter</v>
      </c>
      <c r="K559" s="532"/>
      <c r="L559" s="532"/>
      <c r="M559" s="533"/>
      <c r="N559" s="522"/>
      <c r="O559" s="522"/>
      <c r="P559" s="522"/>
      <c r="Q559" s="521" t="s">
        <v>1865</v>
      </c>
    </row>
    <row r="560" spans="4:17">
      <c r="D560" s="522" t="s">
        <v>3336</v>
      </c>
      <c r="E560" s="521" t="s">
        <v>3330</v>
      </c>
      <c r="F560" s="522" t="s">
        <v>2486</v>
      </c>
      <c r="G560" s="521"/>
      <c r="H560" s="522"/>
      <c r="I560" s="522"/>
      <c r="J560" s="521" t="str">
        <f t="shared" si="9"/>
        <v>TCP-4: Percentage of reporting units reporting no stock-outs of anti-TB drugs on the last day of the quarter</v>
      </c>
      <c r="K560" s="532"/>
      <c r="L560" s="532"/>
      <c r="M560" s="533"/>
      <c r="N560" s="522"/>
      <c r="O560" s="522"/>
      <c r="P560" s="522"/>
      <c r="Q560" s="521" t="s">
        <v>1866</v>
      </c>
    </row>
    <row r="561" spans="4:17">
      <c r="D561" s="522" t="s">
        <v>3337</v>
      </c>
      <c r="E561" s="521" t="s">
        <v>3330</v>
      </c>
      <c r="F561" s="522" t="s">
        <v>2486</v>
      </c>
      <c r="G561" s="521"/>
      <c r="H561" s="522"/>
      <c r="I561" s="522"/>
      <c r="J561" s="521" t="str">
        <f t="shared" si="9"/>
        <v>TCP-4: Percentage of reporting units reporting no stock-outs of anti-TB drugs on the last day of the quarter</v>
      </c>
      <c r="K561" s="532"/>
      <c r="L561" s="532"/>
      <c r="M561" s="533"/>
      <c r="N561" s="522"/>
      <c r="O561" s="522"/>
      <c r="P561" s="522"/>
      <c r="Q561" s="521" t="s">
        <v>1867</v>
      </c>
    </row>
    <row r="562" spans="4:17">
      <c r="D562" s="522" t="s">
        <v>3338</v>
      </c>
      <c r="E562" s="521" t="s">
        <v>3330</v>
      </c>
      <c r="F562" s="522" t="s">
        <v>2486</v>
      </c>
      <c r="G562" s="521"/>
      <c r="H562" s="522"/>
      <c r="I562" s="522"/>
      <c r="J562" s="521" t="str">
        <f t="shared" si="9"/>
        <v>TCP-4: Percentage of reporting units reporting no stock-outs of anti-TB drugs on the last day of the quarter</v>
      </c>
      <c r="K562" s="532"/>
      <c r="L562" s="532"/>
      <c r="M562" s="533"/>
      <c r="N562" s="522"/>
      <c r="O562" s="522"/>
      <c r="P562" s="522"/>
      <c r="Q562" s="521" t="s">
        <v>1868</v>
      </c>
    </row>
    <row r="563" spans="4:17">
      <c r="D563" s="522" t="s">
        <v>3339</v>
      </c>
      <c r="E563" s="521" t="s">
        <v>3330</v>
      </c>
      <c r="F563" s="522" t="s">
        <v>2486</v>
      </c>
      <c r="G563" s="521"/>
      <c r="H563" s="522"/>
      <c r="I563" s="522"/>
      <c r="J563" s="521" t="str">
        <f t="shared" si="9"/>
        <v>TCP-4: Percentage of reporting units reporting no stock-outs of anti-TB drugs on the last day of the quarter</v>
      </c>
      <c r="K563" s="532"/>
      <c r="L563" s="532"/>
      <c r="M563" s="533"/>
      <c r="N563" s="522"/>
      <c r="O563" s="522"/>
      <c r="P563" s="522"/>
      <c r="Q563" s="521" t="s">
        <v>1869</v>
      </c>
    </row>
    <row r="564" spans="4:17">
      <c r="D564" s="522" t="s">
        <v>3340</v>
      </c>
      <c r="E564" s="521" t="s">
        <v>3341</v>
      </c>
      <c r="F564" s="522" t="s">
        <v>2485</v>
      </c>
      <c r="G564" s="521"/>
      <c r="H564" s="522"/>
      <c r="I564" s="522"/>
      <c r="J564" s="521" t="str">
        <f t="shared" si="9"/>
        <v>TCP-3: Percentage of laboratories showing adequate performance in external quality assurance for smear microscopy among the total number of laboratories that undertake smear microscopy during the reporting period</v>
      </c>
      <c r="K564" s="532"/>
      <c r="L564" s="532"/>
      <c r="M564" s="533"/>
      <c r="N564" s="522"/>
      <c r="O564" s="522"/>
      <c r="P564" s="522"/>
      <c r="Q564" s="521" t="s">
        <v>1850</v>
      </c>
    </row>
    <row r="565" spans="4:17">
      <c r="D565" s="522" t="s">
        <v>3342</v>
      </c>
      <c r="E565" s="521" t="s">
        <v>3341</v>
      </c>
      <c r="F565" s="522" t="s">
        <v>2485</v>
      </c>
      <c r="G565" s="521"/>
      <c r="H565" s="522"/>
      <c r="I565" s="522"/>
      <c r="J565" s="521" t="str">
        <f t="shared" si="9"/>
        <v>TCP-3: Percentage of laboratories showing adequate performance in external quality assurance for smear microscopy among the total number of laboratories that undertake smear microscopy during the reporting period</v>
      </c>
      <c r="K565" s="532"/>
      <c r="L565" s="532"/>
      <c r="M565" s="533"/>
      <c r="N565" s="522"/>
      <c r="O565" s="522"/>
      <c r="P565" s="522"/>
      <c r="Q565" s="521" t="s">
        <v>1851</v>
      </c>
    </row>
    <row r="566" spans="4:17">
      <c r="D566" s="522" t="s">
        <v>3343</v>
      </c>
      <c r="E566" s="521" t="s">
        <v>3341</v>
      </c>
      <c r="F566" s="522" t="s">
        <v>2485</v>
      </c>
      <c r="G566" s="521"/>
      <c r="H566" s="522"/>
      <c r="I566" s="522"/>
      <c r="J566" s="521" t="str">
        <f t="shared" si="9"/>
        <v>TCP-3: Percentage of laboratories showing adequate performance in external quality assurance for smear microscopy among the total number of laboratories that undertake smear microscopy during the reporting period</v>
      </c>
      <c r="K566" s="532"/>
      <c r="L566" s="532"/>
      <c r="M566" s="533"/>
      <c r="N566" s="522"/>
      <c r="O566" s="522"/>
      <c r="P566" s="522"/>
      <c r="Q566" s="521" t="s">
        <v>1852</v>
      </c>
    </row>
    <row r="567" spans="4:17">
      <c r="D567" s="522" t="s">
        <v>3344</v>
      </c>
      <c r="E567" s="521" t="s">
        <v>3341</v>
      </c>
      <c r="F567" s="522" t="s">
        <v>2485</v>
      </c>
      <c r="G567" s="521"/>
      <c r="H567" s="522"/>
      <c r="I567" s="522"/>
      <c r="J567" s="521" t="str">
        <f t="shared" si="9"/>
        <v>TCP-3: Percentage of laboratories showing adequate performance in external quality assurance for smear microscopy among the total number of laboratories that undertake smear microscopy during the reporting period</v>
      </c>
      <c r="K567" s="532"/>
      <c r="L567" s="532"/>
      <c r="M567" s="533"/>
      <c r="N567" s="522"/>
      <c r="O567" s="522"/>
      <c r="P567" s="522"/>
      <c r="Q567" s="521" t="s">
        <v>1853</v>
      </c>
    </row>
    <row r="568" spans="4:17">
      <c r="D568" s="522" t="s">
        <v>3345</v>
      </c>
      <c r="E568" s="521" t="s">
        <v>3341</v>
      </c>
      <c r="F568" s="522" t="s">
        <v>2485</v>
      </c>
      <c r="G568" s="521"/>
      <c r="H568" s="522"/>
      <c r="I568" s="522"/>
      <c r="J568" s="521" t="str">
        <f t="shared" si="9"/>
        <v>TCP-3: Percentage of laboratories showing adequate performance in external quality assurance for smear microscopy among the total number of laboratories that undertake smear microscopy during the reporting period</v>
      </c>
      <c r="K568" s="532"/>
      <c r="L568" s="532"/>
      <c r="M568" s="533"/>
      <c r="N568" s="522"/>
      <c r="O568" s="522"/>
      <c r="P568" s="522"/>
      <c r="Q568" s="521" t="s">
        <v>1854</v>
      </c>
    </row>
    <row r="569" spans="4:17">
      <c r="D569" s="522" t="s">
        <v>3346</v>
      </c>
      <c r="E569" s="521" t="s">
        <v>3341</v>
      </c>
      <c r="F569" s="522" t="s">
        <v>2485</v>
      </c>
      <c r="G569" s="521"/>
      <c r="H569" s="522"/>
      <c r="I569" s="522"/>
      <c r="J569" s="521" t="str">
        <f t="shared" si="9"/>
        <v>TCP-3: Percentage of laboratories showing adequate performance in external quality assurance for smear microscopy among the total number of laboratories that undertake smear microscopy during the reporting period</v>
      </c>
      <c r="K569" s="532"/>
      <c r="L569" s="532"/>
      <c r="M569" s="533"/>
      <c r="N569" s="522"/>
      <c r="O569" s="522"/>
      <c r="P569" s="522"/>
      <c r="Q569" s="521" t="s">
        <v>1855</v>
      </c>
    </row>
    <row r="570" spans="4:17">
      <c r="D570" s="522" t="s">
        <v>3347</v>
      </c>
      <c r="E570" s="521" t="s">
        <v>3341</v>
      </c>
      <c r="F570" s="522" t="s">
        <v>2485</v>
      </c>
      <c r="G570" s="521"/>
      <c r="H570" s="522"/>
      <c r="I570" s="522"/>
      <c r="J570" s="521" t="str">
        <f t="shared" si="9"/>
        <v>TCP-3: Percentage of laboratories showing adequate performance in external quality assurance for smear microscopy among the total number of laboratories that undertake smear microscopy during the reporting period</v>
      </c>
      <c r="K570" s="532"/>
      <c r="L570" s="532"/>
      <c r="M570" s="533"/>
      <c r="N570" s="522"/>
      <c r="O570" s="522"/>
      <c r="P570" s="522"/>
      <c r="Q570" s="521" t="s">
        <v>1856</v>
      </c>
    </row>
    <row r="571" spans="4:17">
      <c r="D571" s="522" t="s">
        <v>3348</v>
      </c>
      <c r="E571" s="521" t="s">
        <v>3341</v>
      </c>
      <c r="F571" s="522" t="s">
        <v>2485</v>
      </c>
      <c r="G571" s="521"/>
      <c r="H571" s="522"/>
      <c r="I571" s="522"/>
      <c r="J571" s="521" t="str">
        <f t="shared" si="9"/>
        <v>TCP-3: Percentage of laboratories showing adequate performance in external quality assurance for smear microscopy among the total number of laboratories that undertake smear microscopy during the reporting period</v>
      </c>
      <c r="K571" s="532"/>
      <c r="L571" s="532"/>
      <c r="M571" s="533"/>
      <c r="N571" s="522"/>
      <c r="O571" s="522"/>
      <c r="P571" s="522"/>
      <c r="Q571" s="521" t="s">
        <v>1857</v>
      </c>
    </row>
    <row r="572" spans="4:17">
      <c r="D572" s="522" t="s">
        <v>3349</v>
      </c>
      <c r="E572" s="521" t="s">
        <v>3341</v>
      </c>
      <c r="F572" s="522" t="s">
        <v>2485</v>
      </c>
      <c r="G572" s="521"/>
      <c r="H572" s="522"/>
      <c r="I572" s="522"/>
      <c r="J572" s="521" t="str">
        <f t="shared" ref="J572:J585" si="10">F572&amp;H572&amp;I572</f>
        <v>TCP-3: Percentage of laboratories showing adequate performance in external quality assurance for smear microscopy among the total number of laboratories that undertake smear microscopy during the reporting period</v>
      </c>
      <c r="K572" s="532"/>
      <c r="L572" s="532"/>
      <c r="M572" s="533"/>
      <c r="N572" s="522"/>
      <c r="O572" s="522"/>
      <c r="P572" s="522"/>
      <c r="Q572" s="521" t="s">
        <v>1858</v>
      </c>
    </row>
    <row r="573" spans="4:17">
      <c r="D573" s="522" t="s">
        <v>3350</v>
      </c>
      <c r="E573" s="521" t="s">
        <v>3341</v>
      </c>
      <c r="F573" s="522" t="s">
        <v>2485</v>
      </c>
      <c r="G573" s="521"/>
      <c r="H573" s="522"/>
      <c r="I573" s="522"/>
      <c r="J573" s="521" t="str">
        <f t="shared" si="10"/>
        <v>TCP-3: Percentage of laboratories showing adequate performance in external quality assurance for smear microscopy among the total number of laboratories that undertake smear microscopy during the reporting period</v>
      </c>
      <c r="K573" s="532"/>
      <c r="L573" s="532"/>
      <c r="M573" s="533"/>
      <c r="N573" s="522"/>
      <c r="O573" s="522"/>
      <c r="P573" s="522"/>
      <c r="Q573" s="521" t="s">
        <v>1859</v>
      </c>
    </row>
    <row r="574" spans="4:17">
      <c r="D574" s="522" t="s">
        <v>3351</v>
      </c>
      <c r="E574" s="521" t="s">
        <v>3352</v>
      </c>
      <c r="F574" s="522" t="s">
        <v>2381</v>
      </c>
      <c r="G574" s="521"/>
      <c r="H574" s="522"/>
      <c r="I574" s="522"/>
      <c r="J574" s="521" t="str">
        <f t="shared" si="10"/>
        <v>TCP-2(M): Treatment success rate- all forms:  Percentage of TB cases, all forms, bacteriologically confirmed plus clinically diagnosed, successfully treated (cured plus treatment completed) among all TB cases registered for treatment during a specified period, new and relapse cases</v>
      </c>
      <c r="K574" s="532"/>
      <c r="L574" s="532"/>
      <c r="M574" s="533"/>
      <c r="N574" s="522"/>
      <c r="O574" s="522"/>
      <c r="P574" s="522"/>
      <c r="Q574" s="521" t="s">
        <v>1840</v>
      </c>
    </row>
    <row r="575" spans="4:17">
      <c r="D575" s="522" t="s">
        <v>3353</v>
      </c>
      <c r="E575" s="521" t="s">
        <v>3352</v>
      </c>
      <c r="F575" s="522" t="s">
        <v>2381</v>
      </c>
      <c r="G575" s="521"/>
      <c r="H575" s="522"/>
      <c r="I575" s="522"/>
      <c r="J575" s="521" t="str">
        <f t="shared" si="10"/>
        <v>TCP-2(M): Treatment success rate- all forms:  Percentage of TB cases, all forms, bacteriologically confirmed plus clinically diagnosed, successfully treated (cured plus treatment completed) among all TB cases registered for treatment during a specified period, new and relapse cases</v>
      </c>
      <c r="K575" s="532"/>
      <c r="L575" s="532"/>
      <c r="M575" s="533"/>
      <c r="N575" s="522"/>
      <c r="O575" s="522"/>
      <c r="P575" s="522"/>
      <c r="Q575" s="521" t="s">
        <v>1841</v>
      </c>
    </row>
    <row r="576" spans="4:17">
      <c r="D576" s="522" t="s">
        <v>3354</v>
      </c>
      <c r="E576" s="521" t="s">
        <v>3352</v>
      </c>
      <c r="F576" s="522" t="s">
        <v>2381</v>
      </c>
      <c r="G576" s="521"/>
      <c r="H576" s="522"/>
      <c r="I576" s="522"/>
      <c r="J576" s="521" t="str">
        <f t="shared" si="10"/>
        <v>TCP-2(M): Treatment success rate- all forms:  Percentage of TB cases, all forms, bacteriologically confirmed plus clinically diagnosed, successfully treated (cured plus treatment completed) among all TB cases registered for treatment during a specified period, new and relapse cases</v>
      </c>
      <c r="K576" s="532"/>
      <c r="L576" s="532"/>
      <c r="M576" s="533"/>
      <c r="N576" s="522"/>
      <c r="O576" s="522"/>
      <c r="P576" s="522"/>
      <c r="Q576" s="521" t="s">
        <v>1842</v>
      </c>
    </row>
    <row r="577" spans="4:17">
      <c r="D577" s="522" t="s">
        <v>3355</v>
      </c>
      <c r="E577" s="521" t="s">
        <v>3352</v>
      </c>
      <c r="F577" s="522" t="s">
        <v>2381</v>
      </c>
      <c r="G577" s="521"/>
      <c r="H577" s="522"/>
      <c r="I577" s="522"/>
      <c r="J577" s="521" t="str">
        <f t="shared" si="10"/>
        <v>TCP-2(M): Treatment success rate- all forms:  Percentage of TB cases, all forms, bacteriologically confirmed plus clinically diagnosed, successfully treated (cured plus treatment completed) among all TB cases registered for treatment during a specified period, new and relapse cases</v>
      </c>
      <c r="K577" s="532"/>
      <c r="L577" s="532"/>
      <c r="M577" s="533"/>
      <c r="N577" s="522"/>
      <c r="O577" s="522"/>
      <c r="P577" s="522"/>
      <c r="Q577" s="521" t="s">
        <v>1843</v>
      </c>
    </row>
    <row r="578" spans="4:17">
      <c r="D578" s="522" t="s">
        <v>3356</v>
      </c>
      <c r="E578" s="521" t="s">
        <v>3352</v>
      </c>
      <c r="F578" s="522" t="s">
        <v>2381</v>
      </c>
      <c r="G578" s="521"/>
      <c r="H578" s="522"/>
      <c r="I578" s="522"/>
      <c r="J578" s="521" t="str">
        <f t="shared" si="10"/>
        <v>TCP-2(M): Treatment success rate- all forms:  Percentage of TB cases, all forms, bacteriologically confirmed plus clinically diagnosed, successfully treated (cured plus treatment completed) among all TB cases registered for treatment during a specified period, new and relapse cases</v>
      </c>
      <c r="K578" s="532"/>
      <c r="L578" s="532"/>
      <c r="M578" s="533"/>
      <c r="N578" s="522"/>
      <c r="O578" s="522"/>
      <c r="P578" s="522"/>
      <c r="Q578" s="521" t="s">
        <v>1844</v>
      </c>
    </row>
    <row r="579" spans="4:17">
      <c r="D579" s="522" t="s">
        <v>3357</v>
      </c>
      <c r="E579" s="521" t="s">
        <v>3352</v>
      </c>
      <c r="F579" s="522" t="s">
        <v>2381</v>
      </c>
      <c r="G579" s="521"/>
      <c r="H579" s="522"/>
      <c r="I579" s="522"/>
      <c r="J579" s="521" t="str">
        <f t="shared" si="10"/>
        <v>TCP-2(M): Treatment success rate- all forms:  Percentage of TB cases, all forms, bacteriologically confirmed plus clinically diagnosed, successfully treated (cured plus treatment completed) among all TB cases registered for treatment during a specified period, new and relapse cases</v>
      </c>
      <c r="K579" s="532"/>
      <c r="L579" s="532"/>
      <c r="M579" s="533"/>
      <c r="N579" s="522"/>
      <c r="O579" s="522"/>
      <c r="P579" s="522"/>
      <c r="Q579" s="521" t="s">
        <v>1845</v>
      </c>
    </row>
    <row r="580" spans="4:17">
      <c r="D580" s="522" t="s">
        <v>3358</v>
      </c>
      <c r="E580" s="521" t="s">
        <v>3352</v>
      </c>
      <c r="F580" s="522" t="s">
        <v>2381</v>
      </c>
      <c r="G580" s="521"/>
      <c r="H580" s="522"/>
      <c r="I580" s="522"/>
      <c r="J580" s="521" t="str">
        <f t="shared" si="10"/>
        <v>TCP-2(M): Treatment success rate- all forms:  Percentage of TB cases, all forms, bacteriologically confirmed plus clinically diagnosed, successfully treated (cured plus treatment completed) among all TB cases registered for treatment during a specified period, new and relapse cases</v>
      </c>
      <c r="K580" s="532"/>
      <c r="L580" s="532"/>
      <c r="M580" s="533"/>
      <c r="N580" s="522"/>
      <c r="O580" s="522"/>
      <c r="P580" s="522"/>
      <c r="Q580" s="521" t="s">
        <v>1846</v>
      </c>
    </row>
    <row r="581" spans="4:17">
      <c r="D581" s="522" t="s">
        <v>3359</v>
      </c>
      <c r="E581" s="521" t="s">
        <v>3352</v>
      </c>
      <c r="F581" s="522" t="s">
        <v>2381</v>
      </c>
      <c r="G581" s="521"/>
      <c r="H581" s="522"/>
      <c r="I581" s="522"/>
      <c r="J581" s="521" t="str">
        <f t="shared" si="10"/>
        <v>TCP-2(M): Treatment success rate- all forms:  Percentage of TB cases, all forms, bacteriologically confirmed plus clinically diagnosed, successfully treated (cured plus treatment completed) among all TB cases registered for treatment during a specified period, new and relapse cases</v>
      </c>
      <c r="K581" s="532"/>
      <c r="L581" s="532"/>
      <c r="M581" s="533"/>
      <c r="N581" s="522"/>
      <c r="O581" s="522"/>
      <c r="P581" s="522"/>
      <c r="Q581" s="521" t="s">
        <v>1847</v>
      </c>
    </row>
    <row r="582" spans="4:17">
      <c r="D582" s="522" t="s">
        <v>3360</v>
      </c>
      <c r="E582" s="521" t="s">
        <v>3352</v>
      </c>
      <c r="F582" s="522" t="s">
        <v>2381</v>
      </c>
      <c r="G582" s="521"/>
      <c r="H582" s="522"/>
      <c r="I582" s="522"/>
      <c r="J582" s="521" t="str">
        <f t="shared" si="10"/>
        <v>TCP-2(M): Treatment success rate- all forms:  Percentage of TB cases, all forms, bacteriologically confirmed plus clinically diagnosed, successfully treated (cured plus treatment completed) among all TB cases registered for treatment during a specified period, new and relapse cases</v>
      </c>
      <c r="K582" s="532"/>
      <c r="L582" s="532"/>
      <c r="M582" s="533"/>
      <c r="N582" s="522"/>
      <c r="O582" s="522"/>
      <c r="P582" s="522"/>
      <c r="Q582" s="521" t="s">
        <v>1848</v>
      </c>
    </row>
    <row r="583" spans="4:17">
      <c r="D583" s="522" t="s">
        <v>3361</v>
      </c>
      <c r="E583" s="521" t="s">
        <v>3352</v>
      </c>
      <c r="F583" s="522" t="s">
        <v>2381</v>
      </c>
      <c r="G583" s="521"/>
      <c r="H583" s="522"/>
      <c r="I583" s="522"/>
      <c r="J583" s="521" t="str">
        <f t="shared" si="10"/>
        <v>TCP-2(M): Treatment success rate- all forms:  Percentage of TB cases, all forms, bacteriologically confirmed plus clinically diagnosed, successfully treated (cured plus treatment completed) among all TB cases registered for treatment during a specified period, new and relapse cases</v>
      </c>
      <c r="K583" s="532"/>
      <c r="L583" s="532"/>
      <c r="M583" s="533"/>
      <c r="N583" s="522"/>
      <c r="O583" s="522"/>
      <c r="P583" s="522"/>
      <c r="Q583" s="521" t="s">
        <v>1849</v>
      </c>
    </row>
    <row r="584" spans="4:17">
      <c r="D584" s="522" t="s">
        <v>3362</v>
      </c>
      <c r="E584" s="521" t="s">
        <v>3070</v>
      </c>
      <c r="F584" s="522" t="s">
        <v>2367</v>
      </c>
      <c r="G584" s="521"/>
      <c r="H584" s="522"/>
      <c r="I584" s="522"/>
      <c r="J584" s="521" t="str">
        <f t="shared" si="10"/>
        <v>TCP-1(M): Number of notified cases of all forms of TB-(i.e. bacteriologically confirmed + clinically diagnosed), includes new and relapse cases</v>
      </c>
      <c r="K584" s="532"/>
      <c r="L584" s="532"/>
      <c r="M584" s="533"/>
      <c r="N584" s="522"/>
      <c r="O584" s="522"/>
      <c r="P584" s="522"/>
      <c r="Q584" s="521" t="s">
        <v>1838</v>
      </c>
    </row>
    <row r="585" spans="4:17">
      <c r="D585" s="522" t="s">
        <v>3363</v>
      </c>
      <c r="E585" s="521" t="s">
        <v>3070</v>
      </c>
      <c r="F585" s="522" t="s">
        <v>2367</v>
      </c>
      <c r="G585" s="521"/>
      <c r="H585" s="522"/>
      <c r="I585" s="522"/>
      <c r="J585" s="521" t="str">
        <f t="shared" si="10"/>
        <v>TCP-1(M): Number of notified cases of all forms of TB-(i.e. bacteriologically confirmed + clinically diagnosed), includes new and relapse cases</v>
      </c>
      <c r="K585" s="532"/>
      <c r="L585" s="532"/>
      <c r="M585" s="533"/>
      <c r="N585" s="522"/>
      <c r="O585" s="522"/>
      <c r="P585" s="522"/>
      <c r="Q585" s="521" t="s">
        <v>1839</v>
      </c>
    </row>
  </sheetData>
  <dataValidations count="7">
    <dataValidation type="list" allowBlank="1" showInputMessage="1" showErrorMessage="1" errorTitle="X-Author for Excel" error="Please select a value from the drop-down." promptTitle="X-Author for Excel" sqref="L3:L153">
      <formula1>IF(IFERROR(ROWS(INDIRECT(SUBSTITUTE("AIM_Impact_Disaggregation__c.AIM_Baseline_Year__c"," ","_"))),-1) &lt; 0, XAuthorInvalidPicklistData,INDIRECT(SUBSTITUTE("AIM_Impact_Disaggregation__c.AIM_Baseline_Year__c"," ","_")))</formula1>
    </dataValidation>
    <dataValidation type="custom" allowBlank="1" showInputMessage="1" showErrorMessage="1" errorTitle="X-Author for Excel" error="Id and Lookup fields are not editable." promptTitle="X-Author for Excel" sqref="O3:O153 O159:O309 Q315:Q585">
      <formula1>""</formula1>
    </dataValidation>
    <dataValidation type="list" allowBlank="1" showInputMessage="1" showErrorMessage="1" errorTitle="X-Author for Excel" error="Please select a value from the drop-down." promptTitle="X-Author for Excel" sqref="L159:L309">
      <formula1>IF(IFERROR(ROWS(INDIRECT(SUBSTITUTE("AIM_Outcome_Disaggregation__c.AIM_Baseline_Year__c"," ","_"))),-1) &lt; 0, XAuthorInvalidPicklistData,INDIRECT(SUBSTITUTE("AIM_Outcome_Disaggregation__c.AIM_Baseline_Year__c"," ","_")))</formula1>
    </dataValidation>
    <dataValidation type="decimal" allowBlank="1" showInputMessage="1" showErrorMessage="1" errorTitle="X-Author for Excel" error="Please enter a valid numeric value. Valid range for Baseline N# is -10000000000 to 10000000000." promptTitle="X-Author for Excel" sqref="K315:K585">
      <formula1>-10000000000</formula1>
      <formula2>10000000000</formula2>
    </dataValidation>
    <dataValidation type="decimal" allowBlank="1" showInputMessage="1" showErrorMessage="1" errorTitle="X-Author for Excel" error="Please enter a valid numeric value. Valid range for Baseline D# is -10000000000 to 10000000000." promptTitle="X-Author for Excel" sqref="L315:L585">
      <formula1>-10000000000</formula1>
      <formula2>10000000000</formula2>
    </dataValidation>
    <dataValidation type="decimal" allowBlank="1" showInputMessage="1" showErrorMessage="1" errorTitle="X-Author for Excel" error="Please enter a valid numeric value. Valid range for Baseline % is -99999.99 to 99999.99." promptTitle="X-Author for Excel" sqref="M315:M585">
      <formula1>-99999.99</formula1>
      <formula2>99999.99</formula2>
    </dataValidation>
    <dataValidation type="list" allowBlank="1" showInputMessage="1" showErrorMessage="1" errorTitle="X-Author for Excel" error="Please select a value from the drop-down." promptTitle="X-Author for Excel" sqref="N315:N585">
      <formula1>IF(IFERROR(ROWS(INDIRECT(SUBSTITUTE("AIM_Coverage_Disaggregation__c.AIM_Year__c"," ","_"))),-1) &lt; 0, XAuthorInvalidPicklistData,INDIRECT(SUBSTITUTE("AIM_Coverage_Disaggregation__c.AIM_Year__c"," ","_")))</formula1>
    </dataValidation>
  </dataValidations>
  <pageMargins left="0.75" right="0.75" top="1" bottom="1"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sheetPr codeName="Sheet10" enableFormatConditionsCalculation="0"/>
  <dimension ref="A1:D836"/>
  <sheetViews>
    <sheetView workbookViewId="0">
      <selection activeCell="E26" sqref="E26"/>
    </sheetView>
  </sheetViews>
  <sheetFormatPr defaultColWidth="8.625" defaultRowHeight="12.75"/>
  <cols>
    <col min="1" max="1" width="13.625" style="1" bestFit="1" customWidth="1"/>
    <col min="2" max="2" width="24.125" style="1" customWidth="1"/>
    <col min="3" max="3" width="12.625" style="11" customWidth="1"/>
    <col min="4" max="4" width="13.625" style="1" bestFit="1" customWidth="1"/>
    <col min="5" max="5" width="11.625" style="1" bestFit="1" customWidth="1"/>
    <col min="6" max="16384" width="8.625" style="1"/>
  </cols>
  <sheetData>
    <row r="1" spans="1:4">
      <c r="A1" s="701" t="s">
        <v>161</v>
      </c>
      <c r="B1" s="701"/>
      <c r="C1" s="701"/>
      <c r="D1" s="701"/>
    </row>
    <row r="2" spans="1:4">
      <c r="A2" s="521" t="s">
        <v>66</v>
      </c>
      <c r="B2" s="527" t="s">
        <v>64</v>
      </c>
      <c r="C2" s="526"/>
      <c r="D2" s="521" t="s">
        <v>109</v>
      </c>
    </row>
    <row r="3" spans="1:4" hidden="1">
      <c r="A3" s="522" t="s">
        <v>65</v>
      </c>
      <c r="B3" s="521" t="s">
        <v>162</v>
      </c>
      <c r="C3" s="521" t="str">
        <f t="array" ref="C3">IFERROR(INDEX($B$3:$B$10, MATCH(0, COUNTIF($C$2:C2, $B$3:$B$10&amp;"") + IF($B$3:$B$10="",1,0), 0)), "")</f>
        <v>[Account (Name)]</v>
      </c>
      <c r="D3" s="521" t="s">
        <v>108</v>
      </c>
    </row>
    <row r="4" spans="1:4" s="11" customFormat="1">
      <c r="A4" s="522" t="s">
        <v>2730</v>
      </c>
      <c r="B4" s="521" t="s">
        <v>498</v>
      </c>
      <c r="C4" s="521" t="str">
        <f t="array" ref="C4">IFERROR(INDEX($B$3:$B$10, MATCH(0, COUNTIF($C$2:C3, $B$3:$B$10&amp;"") + IF($B$3:$B$10="",1,0), 0)), "")</f>
        <v>Ministry of Health of the Lao People's Democratic Republic</v>
      </c>
      <c r="D4" s="521" t="s">
        <v>2731</v>
      </c>
    </row>
    <row r="5" spans="1:4" s="11" customFormat="1">
      <c r="A5" s="522" t="s">
        <v>2732</v>
      </c>
      <c r="B5" s="521" t="s">
        <v>498</v>
      </c>
      <c r="C5" s="521" t="str">
        <f t="array" ref="C5">IFERROR(INDEX($B$3:$B$10, MATCH(0, COUNTIF($C$2:C4, $B$3:$B$10&amp;"") + IF($B$3:$B$10="",1,0), 0)), "")</f>
        <v/>
      </c>
      <c r="D5" s="521" t="s">
        <v>2731</v>
      </c>
    </row>
    <row r="6" spans="1:4" s="11" customFormat="1">
      <c r="A6" s="522" t="s">
        <v>2733</v>
      </c>
      <c r="B6" s="521" t="s">
        <v>498</v>
      </c>
      <c r="C6" s="521" t="str">
        <f t="array" ref="C6">IFERROR(INDEX($B$3:$B$10, MATCH(0, COUNTIF($C$2:C5, $B$3:$B$10&amp;"") + IF($B$3:$B$10="",1,0), 0)), "")</f>
        <v/>
      </c>
      <c r="D6" s="521" t="s">
        <v>2731</v>
      </c>
    </row>
    <row r="7" spans="1:4" s="11" customFormat="1">
      <c r="A7" s="522" t="s">
        <v>2734</v>
      </c>
      <c r="B7" s="521" t="s">
        <v>498</v>
      </c>
      <c r="C7" s="521" t="str">
        <f t="array" ref="C7">IFERROR(INDEX($B$3:$B$10, MATCH(0, COUNTIF($C$2:C6, $B$3:$B$10&amp;"") + IF($B$3:$B$10="",1,0), 0)), "")</f>
        <v/>
      </c>
      <c r="D7" s="521" t="s">
        <v>2731</v>
      </c>
    </row>
    <row r="8" spans="1:4" s="11" customFormat="1">
      <c r="A8" s="522" t="s">
        <v>2735</v>
      </c>
      <c r="B8" s="521" t="s">
        <v>498</v>
      </c>
      <c r="C8" s="521" t="str">
        <f t="array" ref="C8">IFERROR(INDEX($B$3:$B$10, MATCH(0, COUNTIF($C$2:C7, $B$3:$B$10&amp;"") + IF($B$3:$B$10="",1,0), 0)), "")</f>
        <v/>
      </c>
      <c r="D8" s="521" t="s">
        <v>2731</v>
      </c>
    </row>
    <row r="9" spans="1:4" s="11" customFormat="1">
      <c r="A9" s="522" t="s">
        <v>2736</v>
      </c>
      <c r="B9" s="521" t="s">
        <v>498</v>
      </c>
      <c r="C9" s="521" t="str">
        <f t="array" ref="C9">IFERROR(INDEX($B$3:$B$10, MATCH(0, COUNTIF($C$2:C8, $B$3:$B$10&amp;"") + IF($B$3:$B$10="",1,0), 0)), "")</f>
        <v/>
      </c>
      <c r="D9" s="521" t="s">
        <v>2731</v>
      </c>
    </row>
    <row r="10" spans="1:4" s="11" customFormat="1"/>
    <row r="11" spans="1:4" s="11" customFormat="1" hidden="1"/>
    <row r="12" spans="1:4" s="11" customFormat="1" hidden="1"/>
    <row r="13" spans="1:4" s="11" customFormat="1" hidden="1"/>
    <row r="14" spans="1:4" s="11" customFormat="1" hidden="1"/>
    <row r="16" spans="1:4">
      <c r="A16" s="701" t="s">
        <v>160</v>
      </c>
      <c r="B16" s="701"/>
      <c r="C16" s="701"/>
      <c r="D16" s="701"/>
    </row>
    <row r="17" spans="1:4">
      <c r="A17" s="521" t="s">
        <v>66</v>
      </c>
      <c r="B17" s="521" t="s">
        <v>64</v>
      </c>
      <c r="C17" s="521"/>
      <c r="D17" s="521" t="s">
        <v>109</v>
      </c>
    </row>
    <row r="18" spans="1:4" hidden="1">
      <c r="A18" s="522" t="s">
        <v>65</v>
      </c>
      <c r="B18" s="521" t="s">
        <v>162</v>
      </c>
      <c r="C18" s="521" t="str">
        <f t="array" ref="C18">IFERROR(INDEX($B$18:$B$20, MATCH(0, COUNTIF($C$17:C17, $B$18:$B$20&amp;"") + IF($B$18:$B$20="",1,0), 0)), "")</f>
        <v>[Account (Name)]</v>
      </c>
      <c r="D18" s="521" t="s">
        <v>108</v>
      </c>
    </row>
    <row r="19" spans="1:4" s="11" customFormat="1">
      <c r="A19" s="522" t="s">
        <v>3365</v>
      </c>
      <c r="B19" s="521" t="s">
        <v>3366</v>
      </c>
      <c r="C19" s="521" t="str">
        <f t="array" ref="C19">IFERROR(INDEX($B$18:$B$20, MATCH(0, COUNTIF($C$17:C18, $B$18:$B$20&amp;"") + IF($B$18:$B$20="",1,0), 0)), "")</f>
        <v>United Nations Office for Project Services</v>
      </c>
      <c r="D19" s="521" t="s">
        <v>3367</v>
      </c>
    </row>
    <row r="23" spans="1:4">
      <c r="B23" s="10"/>
    </row>
    <row r="24" spans="1:4">
      <c r="A24" s="11"/>
      <c r="B24" s="10"/>
    </row>
    <row r="25" spans="1:4">
      <c r="A25" s="11"/>
      <c r="B25" s="10"/>
    </row>
    <row r="26" spans="1:4">
      <c r="A26" s="11"/>
      <c r="B26" s="10"/>
    </row>
    <row r="27" spans="1:4">
      <c r="A27" s="11"/>
      <c r="B27" s="10"/>
    </row>
    <row r="28" spans="1:4">
      <c r="A28" s="11"/>
      <c r="B28" s="10"/>
    </row>
    <row r="29" spans="1:4">
      <c r="A29" s="11"/>
      <c r="B29" s="10"/>
    </row>
    <row r="30" spans="1:4">
      <c r="A30" s="11"/>
      <c r="B30" s="10"/>
    </row>
    <row r="31" spans="1:4">
      <c r="A31" s="11"/>
      <c r="B31" s="10"/>
    </row>
    <row r="32" spans="1:4">
      <c r="A32" s="11"/>
      <c r="B32" s="10"/>
    </row>
    <row r="33" spans="1:2">
      <c r="A33" s="11"/>
      <c r="B33" s="10"/>
    </row>
    <row r="34" spans="1:2">
      <c r="A34" s="11"/>
      <c r="B34" s="10"/>
    </row>
    <row r="35" spans="1:2">
      <c r="A35" s="11"/>
      <c r="B35" s="10"/>
    </row>
    <row r="36" spans="1:2">
      <c r="A36" s="11"/>
      <c r="B36" s="10"/>
    </row>
    <row r="37" spans="1:2">
      <c r="A37" s="11"/>
      <c r="B37" s="10"/>
    </row>
    <row r="38" spans="1:2">
      <c r="A38" s="11"/>
      <c r="B38" s="10"/>
    </row>
    <row r="39" spans="1:2">
      <c r="A39" s="11"/>
      <c r="B39" s="10"/>
    </row>
    <row r="40" spans="1:2">
      <c r="A40" s="11"/>
      <c r="B40" s="10"/>
    </row>
    <row r="41" spans="1:2">
      <c r="A41" s="11"/>
      <c r="B41" s="10"/>
    </row>
    <row r="42" spans="1:2">
      <c r="A42" s="11"/>
      <c r="B42" s="10"/>
    </row>
    <row r="43" spans="1:2">
      <c r="A43" s="11"/>
      <c r="B43" s="10"/>
    </row>
    <row r="44" spans="1:2">
      <c r="A44" s="11"/>
      <c r="B44" s="10"/>
    </row>
    <row r="45" spans="1:2">
      <c r="A45" s="11"/>
      <c r="B45" s="10"/>
    </row>
    <row r="46" spans="1:2">
      <c r="A46" s="11"/>
      <c r="B46" s="10"/>
    </row>
    <row r="47" spans="1:2">
      <c r="A47" s="11"/>
      <c r="B47" s="10"/>
    </row>
    <row r="48" spans="1:2">
      <c r="A48" s="11"/>
      <c r="B48" s="10"/>
    </row>
    <row r="49" spans="1:2">
      <c r="A49" s="11"/>
      <c r="B49" s="10"/>
    </row>
    <row r="50" spans="1:2">
      <c r="A50" s="11"/>
      <c r="B50" s="10"/>
    </row>
    <row r="51" spans="1:2">
      <c r="A51" s="11"/>
      <c r="B51" s="10"/>
    </row>
    <row r="52" spans="1:2">
      <c r="A52" s="11"/>
      <c r="B52" s="10"/>
    </row>
    <row r="53" spans="1:2">
      <c r="A53" s="11"/>
      <c r="B53" s="10"/>
    </row>
    <row r="54" spans="1:2">
      <c r="A54" s="11"/>
      <c r="B54" s="10"/>
    </row>
    <row r="55" spans="1:2">
      <c r="A55" s="11"/>
      <c r="B55" s="10"/>
    </row>
    <row r="56" spans="1:2">
      <c r="A56" s="11"/>
      <c r="B56" s="10"/>
    </row>
    <row r="57" spans="1:2">
      <c r="A57" s="11"/>
      <c r="B57" s="10"/>
    </row>
    <row r="58" spans="1:2">
      <c r="A58" s="11"/>
      <c r="B58" s="10"/>
    </row>
    <row r="59" spans="1:2">
      <c r="A59" s="11"/>
      <c r="B59" s="10"/>
    </row>
    <row r="60" spans="1:2">
      <c r="A60" s="11"/>
      <c r="B60" s="10"/>
    </row>
    <row r="61" spans="1:2">
      <c r="A61" s="11"/>
      <c r="B61" s="10"/>
    </row>
    <row r="62" spans="1:2">
      <c r="A62" s="11"/>
      <c r="B62" s="10"/>
    </row>
    <row r="63" spans="1:2">
      <c r="A63" s="11"/>
      <c r="B63" s="10"/>
    </row>
    <row r="64" spans="1:2">
      <c r="A64" s="11"/>
      <c r="B64" s="10"/>
    </row>
    <row r="65" spans="1:2">
      <c r="A65" s="11"/>
      <c r="B65" s="10"/>
    </row>
    <row r="66" spans="1:2">
      <c r="A66" s="11"/>
      <c r="B66" s="10"/>
    </row>
    <row r="67" spans="1:2">
      <c r="A67" s="11"/>
      <c r="B67" s="10"/>
    </row>
    <row r="68" spans="1:2">
      <c r="A68" s="11"/>
      <c r="B68" s="10"/>
    </row>
    <row r="69" spans="1:2">
      <c r="A69" s="11"/>
      <c r="B69" s="10"/>
    </row>
    <row r="70" spans="1:2">
      <c r="A70" s="11"/>
      <c r="B70" s="10"/>
    </row>
    <row r="71" spans="1:2">
      <c r="A71" s="11"/>
      <c r="B71" s="10"/>
    </row>
    <row r="72" spans="1:2">
      <c r="A72" s="11"/>
      <c r="B72" s="10"/>
    </row>
    <row r="73" spans="1:2">
      <c r="A73" s="11"/>
      <c r="B73" s="10"/>
    </row>
    <row r="74" spans="1:2">
      <c r="A74" s="11"/>
      <c r="B74" s="10"/>
    </row>
    <row r="75" spans="1:2">
      <c r="A75" s="11"/>
      <c r="B75" s="10"/>
    </row>
    <row r="76" spans="1:2">
      <c r="A76" s="11"/>
      <c r="B76" s="10"/>
    </row>
    <row r="77" spans="1:2">
      <c r="A77" s="11"/>
      <c r="B77" s="10"/>
    </row>
    <row r="78" spans="1:2">
      <c r="A78" s="11"/>
      <c r="B78" s="10"/>
    </row>
    <row r="79" spans="1:2">
      <c r="A79" s="11"/>
      <c r="B79" s="10"/>
    </row>
    <row r="80" spans="1:2">
      <c r="A80" s="11"/>
      <c r="B80" s="10"/>
    </row>
    <row r="81" spans="1:2">
      <c r="A81" s="11"/>
      <c r="B81" s="10"/>
    </row>
    <row r="82" spans="1:2">
      <c r="A82" s="11"/>
      <c r="B82" s="10"/>
    </row>
    <row r="83" spans="1:2">
      <c r="A83" s="11"/>
      <c r="B83" s="10"/>
    </row>
    <row r="84" spans="1:2">
      <c r="A84" s="11"/>
      <c r="B84" s="10"/>
    </row>
    <row r="85" spans="1:2">
      <c r="A85" s="11"/>
      <c r="B85" s="10"/>
    </row>
    <row r="86" spans="1:2">
      <c r="A86" s="11"/>
      <c r="B86" s="10"/>
    </row>
    <row r="87" spans="1:2">
      <c r="A87" s="11"/>
      <c r="B87" s="10"/>
    </row>
    <row r="88" spans="1:2">
      <c r="A88" s="11"/>
      <c r="B88" s="10"/>
    </row>
    <row r="89" spans="1:2">
      <c r="A89" s="11"/>
      <c r="B89" s="10"/>
    </row>
    <row r="90" spans="1:2">
      <c r="A90" s="11"/>
      <c r="B90" s="10"/>
    </row>
    <row r="91" spans="1:2">
      <c r="A91" s="11"/>
      <c r="B91" s="10"/>
    </row>
    <row r="92" spans="1:2">
      <c r="A92" s="11"/>
      <c r="B92" s="10"/>
    </row>
    <row r="93" spans="1:2">
      <c r="A93" s="11"/>
      <c r="B93" s="10"/>
    </row>
    <row r="94" spans="1:2">
      <c r="A94" s="11"/>
      <c r="B94" s="10"/>
    </row>
    <row r="95" spans="1:2">
      <c r="A95" s="11"/>
      <c r="B95" s="10"/>
    </row>
    <row r="96" spans="1:2">
      <c r="A96" s="11"/>
      <c r="B96" s="10"/>
    </row>
    <row r="97" spans="1:2">
      <c r="A97" s="11"/>
      <c r="B97" s="10"/>
    </row>
    <row r="98" spans="1:2">
      <c r="A98" s="11"/>
      <c r="B98" s="10"/>
    </row>
    <row r="99" spans="1:2">
      <c r="A99" s="11"/>
      <c r="B99" s="10"/>
    </row>
    <row r="100" spans="1:2">
      <c r="A100" s="11"/>
      <c r="B100" s="10"/>
    </row>
    <row r="101" spans="1:2">
      <c r="A101" s="11"/>
      <c r="B101" s="10"/>
    </row>
    <row r="102" spans="1:2">
      <c r="A102" s="11"/>
      <c r="B102" s="10"/>
    </row>
    <row r="103" spans="1:2">
      <c r="A103" s="11"/>
      <c r="B103" s="10"/>
    </row>
    <row r="104" spans="1:2">
      <c r="A104" s="11"/>
      <c r="B104" s="10"/>
    </row>
    <row r="105" spans="1:2">
      <c r="A105" s="11"/>
      <c r="B105" s="10"/>
    </row>
    <row r="106" spans="1:2">
      <c r="A106" s="11"/>
      <c r="B106" s="10"/>
    </row>
    <row r="107" spans="1:2">
      <c r="A107" s="11"/>
      <c r="B107" s="10"/>
    </row>
    <row r="108" spans="1:2">
      <c r="A108" s="11"/>
      <c r="B108" s="10"/>
    </row>
    <row r="109" spans="1:2">
      <c r="A109" s="11"/>
      <c r="B109" s="10"/>
    </row>
    <row r="110" spans="1:2">
      <c r="A110" s="11"/>
      <c r="B110" s="10"/>
    </row>
    <row r="111" spans="1:2">
      <c r="A111" s="11"/>
      <c r="B111" s="10"/>
    </row>
    <row r="112" spans="1:2">
      <c r="A112" s="11"/>
      <c r="B112" s="10"/>
    </row>
    <row r="113" spans="1:2">
      <c r="A113" s="11"/>
      <c r="B113" s="10"/>
    </row>
    <row r="114" spans="1:2">
      <c r="A114" s="11"/>
      <c r="B114" s="10"/>
    </row>
    <row r="115" spans="1:2">
      <c r="A115" s="11"/>
      <c r="B115" s="10"/>
    </row>
    <row r="116" spans="1:2">
      <c r="A116" s="11"/>
      <c r="B116" s="10"/>
    </row>
    <row r="117" spans="1:2">
      <c r="A117" s="11"/>
      <c r="B117" s="10"/>
    </row>
    <row r="118" spans="1:2">
      <c r="A118" s="11"/>
      <c r="B118" s="10"/>
    </row>
    <row r="119" spans="1:2">
      <c r="A119" s="11"/>
      <c r="B119" s="10"/>
    </row>
    <row r="120" spans="1:2">
      <c r="A120" s="11"/>
      <c r="B120" s="10"/>
    </row>
    <row r="121" spans="1:2">
      <c r="A121" s="11"/>
      <c r="B121" s="10"/>
    </row>
    <row r="122" spans="1:2">
      <c r="A122" s="11"/>
      <c r="B122" s="10"/>
    </row>
    <row r="123" spans="1:2">
      <c r="A123" s="11"/>
      <c r="B123" s="10"/>
    </row>
    <row r="124" spans="1:2">
      <c r="A124" s="11"/>
      <c r="B124" s="10"/>
    </row>
    <row r="125" spans="1:2">
      <c r="A125" s="11"/>
      <c r="B125" s="10"/>
    </row>
    <row r="126" spans="1:2">
      <c r="A126" s="11"/>
      <c r="B126" s="10"/>
    </row>
    <row r="127" spans="1:2">
      <c r="A127" s="11"/>
      <c r="B127" s="10"/>
    </row>
    <row r="128" spans="1:2">
      <c r="A128" s="11"/>
      <c r="B128" s="10"/>
    </row>
    <row r="129" spans="1:2">
      <c r="A129" s="11"/>
      <c r="B129" s="10"/>
    </row>
    <row r="130" spans="1:2">
      <c r="A130" s="11"/>
      <c r="B130" s="10"/>
    </row>
    <row r="131" spans="1:2">
      <c r="A131" s="11"/>
      <c r="B131" s="10"/>
    </row>
    <row r="132" spans="1:2">
      <c r="A132" s="11"/>
      <c r="B132" s="10"/>
    </row>
    <row r="133" spans="1:2">
      <c r="A133" s="11"/>
      <c r="B133" s="10"/>
    </row>
    <row r="134" spans="1:2">
      <c r="A134" s="11"/>
      <c r="B134" s="10"/>
    </row>
    <row r="135" spans="1:2">
      <c r="A135" s="11"/>
      <c r="B135" s="10"/>
    </row>
    <row r="136" spans="1:2">
      <c r="A136" s="11"/>
      <c r="B136" s="10"/>
    </row>
    <row r="137" spans="1:2">
      <c r="A137" s="11"/>
      <c r="B137" s="10"/>
    </row>
    <row r="138" spans="1:2">
      <c r="A138" s="11"/>
      <c r="B138" s="10"/>
    </row>
    <row r="139" spans="1:2">
      <c r="A139" s="11"/>
      <c r="B139" s="10"/>
    </row>
    <row r="140" spans="1:2">
      <c r="A140" s="11"/>
      <c r="B140" s="10"/>
    </row>
    <row r="141" spans="1:2">
      <c r="A141" s="11"/>
      <c r="B141" s="10"/>
    </row>
    <row r="142" spans="1:2">
      <c r="A142" s="11"/>
      <c r="B142" s="10"/>
    </row>
    <row r="143" spans="1:2">
      <c r="A143" s="11"/>
      <c r="B143" s="10"/>
    </row>
    <row r="144" spans="1:2">
      <c r="A144" s="11"/>
      <c r="B144" s="10"/>
    </row>
    <row r="145" spans="1:2">
      <c r="A145" s="11"/>
      <c r="B145" s="10"/>
    </row>
    <row r="146" spans="1:2">
      <c r="A146" s="11"/>
      <c r="B146" s="10"/>
    </row>
    <row r="147" spans="1:2">
      <c r="A147" s="11"/>
      <c r="B147" s="10"/>
    </row>
    <row r="148" spans="1:2">
      <c r="A148" s="11"/>
      <c r="B148" s="10"/>
    </row>
    <row r="149" spans="1:2">
      <c r="A149" s="11"/>
      <c r="B149" s="10"/>
    </row>
    <row r="150" spans="1:2">
      <c r="A150" s="11"/>
      <c r="B150" s="10"/>
    </row>
    <row r="151" spans="1:2">
      <c r="A151" s="11"/>
      <c r="B151" s="10"/>
    </row>
    <row r="152" spans="1:2">
      <c r="A152" s="11"/>
      <c r="B152" s="10"/>
    </row>
    <row r="153" spans="1:2">
      <c r="A153" s="11"/>
      <c r="B153" s="10"/>
    </row>
    <row r="154" spans="1:2">
      <c r="A154" s="11"/>
      <c r="B154" s="10"/>
    </row>
    <row r="155" spans="1:2">
      <c r="A155" s="11"/>
      <c r="B155" s="10"/>
    </row>
    <row r="156" spans="1:2">
      <c r="A156" s="11"/>
      <c r="B156" s="10"/>
    </row>
    <row r="157" spans="1:2">
      <c r="A157" s="11"/>
      <c r="B157" s="10"/>
    </row>
    <row r="158" spans="1:2">
      <c r="A158" s="11"/>
      <c r="B158" s="10"/>
    </row>
    <row r="159" spans="1:2">
      <c r="A159" s="11"/>
      <c r="B159" s="10"/>
    </row>
    <row r="160" spans="1:2">
      <c r="A160" s="11"/>
      <c r="B160" s="10"/>
    </row>
    <row r="161" spans="1:2">
      <c r="A161" s="11"/>
      <c r="B161" s="10"/>
    </row>
    <row r="162" spans="1:2">
      <c r="A162" s="11"/>
      <c r="B162" s="10"/>
    </row>
    <row r="163" spans="1:2">
      <c r="A163" s="11"/>
      <c r="B163" s="10"/>
    </row>
    <row r="164" spans="1:2">
      <c r="A164" s="11"/>
      <c r="B164" s="10"/>
    </row>
    <row r="165" spans="1:2">
      <c r="A165" s="11"/>
      <c r="B165" s="10"/>
    </row>
    <row r="166" spans="1:2">
      <c r="A166" s="11"/>
      <c r="B166" s="10"/>
    </row>
    <row r="167" spans="1:2">
      <c r="A167" s="11"/>
      <c r="B167" s="10"/>
    </row>
    <row r="168" spans="1:2">
      <c r="A168" s="11"/>
      <c r="B168" s="10"/>
    </row>
    <row r="169" spans="1:2">
      <c r="A169" s="11"/>
      <c r="B169" s="10"/>
    </row>
    <row r="170" spans="1:2">
      <c r="A170" s="11"/>
      <c r="B170" s="10"/>
    </row>
    <row r="171" spans="1:2">
      <c r="A171" s="11"/>
      <c r="B171" s="10"/>
    </row>
    <row r="172" spans="1:2">
      <c r="A172" s="11"/>
      <c r="B172" s="10"/>
    </row>
    <row r="173" spans="1:2">
      <c r="A173" s="11"/>
      <c r="B173" s="10"/>
    </row>
    <row r="174" spans="1:2">
      <c r="A174" s="11"/>
      <c r="B174" s="10"/>
    </row>
    <row r="175" spans="1:2">
      <c r="A175" s="11"/>
      <c r="B175" s="10"/>
    </row>
    <row r="176" spans="1:2">
      <c r="A176" s="11"/>
      <c r="B176" s="10"/>
    </row>
    <row r="177" spans="1:2">
      <c r="A177" s="11"/>
      <c r="B177" s="10"/>
    </row>
    <row r="178" spans="1:2">
      <c r="A178" s="11"/>
      <c r="B178" s="10"/>
    </row>
    <row r="179" spans="1:2">
      <c r="A179" s="11"/>
      <c r="B179" s="10"/>
    </row>
    <row r="180" spans="1:2">
      <c r="A180" s="11"/>
      <c r="B180" s="10"/>
    </row>
    <row r="181" spans="1:2">
      <c r="A181" s="11"/>
      <c r="B181" s="10"/>
    </row>
    <row r="182" spans="1:2">
      <c r="A182" s="11"/>
      <c r="B182" s="10"/>
    </row>
    <row r="183" spans="1:2">
      <c r="A183" s="11"/>
      <c r="B183" s="10"/>
    </row>
    <row r="184" spans="1:2">
      <c r="A184" s="11"/>
      <c r="B184" s="10"/>
    </row>
    <row r="185" spans="1:2">
      <c r="A185" s="11"/>
      <c r="B185" s="10"/>
    </row>
    <row r="186" spans="1:2">
      <c r="A186" s="11"/>
      <c r="B186" s="10"/>
    </row>
    <row r="187" spans="1:2">
      <c r="A187" s="11"/>
      <c r="B187" s="10"/>
    </row>
    <row r="188" spans="1:2">
      <c r="A188" s="11"/>
      <c r="B188" s="10"/>
    </row>
    <row r="189" spans="1:2">
      <c r="A189" s="11"/>
      <c r="B189" s="10"/>
    </row>
    <row r="190" spans="1:2">
      <c r="A190" s="11"/>
      <c r="B190" s="10"/>
    </row>
    <row r="191" spans="1:2">
      <c r="A191" s="11"/>
      <c r="B191" s="10"/>
    </row>
    <row r="192" spans="1:2">
      <c r="A192" s="11"/>
      <c r="B192" s="10"/>
    </row>
    <row r="193" spans="1:2">
      <c r="A193" s="11"/>
      <c r="B193" s="10"/>
    </row>
    <row r="194" spans="1:2">
      <c r="A194" s="11"/>
      <c r="B194" s="10"/>
    </row>
    <row r="195" spans="1:2">
      <c r="A195" s="11"/>
      <c r="B195" s="10"/>
    </row>
    <row r="196" spans="1:2">
      <c r="A196" s="11"/>
      <c r="B196" s="10"/>
    </row>
    <row r="197" spans="1:2">
      <c r="A197" s="11"/>
      <c r="B197" s="10"/>
    </row>
    <row r="198" spans="1:2">
      <c r="A198" s="11"/>
      <c r="B198" s="10"/>
    </row>
    <row r="199" spans="1:2">
      <c r="A199" s="11"/>
      <c r="B199" s="10"/>
    </row>
    <row r="200" spans="1:2">
      <c r="A200" s="11"/>
      <c r="B200" s="10"/>
    </row>
    <row r="201" spans="1:2">
      <c r="A201" s="11"/>
      <c r="B201" s="10"/>
    </row>
    <row r="202" spans="1:2">
      <c r="A202" s="11"/>
      <c r="B202" s="10"/>
    </row>
    <row r="203" spans="1:2">
      <c r="A203" s="11"/>
      <c r="B203" s="10"/>
    </row>
    <row r="204" spans="1:2">
      <c r="A204" s="11"/>
      <c r="B204" s="10"/>
    </row>
    <row r="205" spans="1:2">
      <c r="A205" s="11"/>
      <c r="B205" s="10"/>
    </row>
    <row r="206" spans="1:2">
      <c r="A206" s="11"/>
      <c r="B206" s="10"/>
    </row>
    <row r="207" spans="1:2">
      <c r="A207" s="11"/>
      <c r="B207" s="10"/>
    </row>
    <row r="208" spans="1:2">
      <c r="A208" s="11"/>
      <c r="B208" s="10"/>
    </row>
    <row r="209" spans="1:2">
      <c r="A209" s="11"/>
      <c r="B209" s="10"/>
    </row>
    <row r="210" spans="1:2">
      <c r="A210" s="11"/>
      <c r="B210" s="10"/>
    </row>
    <row r="211" spans="1:2">
      <c r="A211" s="11"/>
      <c r="B211" s="10"/>
    </row>
    <row r="212" spans="1:2">
      <c r="A212" s="11"/>
      <c r="B212" s="10"/>
    </row>
    <row r="213" spans="1:2">
      <c r="A213" s="11"/>
      <c r="B213" s="10"/>
    </row>
    <row r="214" spans="1:2">
      <c r="A214" s="11"/>
      <c r="B214" s="10"/>
    </row>
    <row r="215" spans="1:2">
      <c r="A215" s="11"/>
      <c r="B215" s="10"/>
    </row>
    <row r="216" spans="1:2">
      <c r="A216" s="11"/>
      <c r="B216" s="10"/>
    </row>
    <row r="217" spans="1:2">
      <c r="A217" s="11"/>
      <c r="B217" s="10"/>
    </row>
    <row r="218" spans="1:2">
      <c r="A218" s="11"/>
      <c r="B218" s="10"/>
    </row>
    <row r="219" spans="1:2">
      <c r="A219" s="11"/>
      <c r="B219" s="10"/>
    </row>
    <row r="220" spans="1:2">
      <c r="A220" s="11"/>
      <c r="B220" s="10"/>
    </row>
    <row r="221" spans="1:2">
      <c r="A221" s="11"/>
      <c r="B221" s="10"/>
    </row>
    <row r="222" spans="1:2">
      <c r="A222" s="11"/>
      <c r="B222" s="10"/>
    </row>
    <row r="223" spans="1:2">
      <c r="A223" s="11"/>
      <c r="B223" s="10"/>
    </row>
    <row r="224" spans="1:2">
      <c r="A224" s="11"/>
      <c r="B224" s="10"/>
    </row>
    <row r="225" spans="1:2">
      <c r="A225" s="11"/>
      <c r="B225" s="10"/>
    </row>
    <row r="226" spans="1:2">
      <c r="A226" s="11"/>
      <c r="B226" s="10"/>
    </row>
    <row r="227" spans="1:2">
      <c r="A227" s="11"/>
      <c r="B227" s="10"/>
    </row>
    <row r="228" spans="1:2">
      <c r="A228" s="11"/>
      <c r="B228" s="10"/>
    </row>
    <row r="229" spans="1:2">
      <c r="A229" s="11"/>
      <c r="B229" s="10"/>
    </row>
    <row r="230" spans="1:2">
      <c r="A230" s="11"/>
      <c r="B230" s="10"/>
    </row>
    <row r="231" spans="1:2">
      <c r="A231" s="11"/>
      <c r="B231" s="10"/>
    </row>
    <row r="232" spans="1:2">
      <c r="A232" s="11"/>
      <c r="B232" s="10"/>
    </row>
    <row r="233" spans="1:2">
      <c r="A233" s="11"/>
      <c r="B233" s="10"/>
    </row>
    <row r="234" spans="1:2">
      <c r="A234" s="11"/>
      <c r="B234" s="10"/>
    </row>
    <row r="235" spans="1:2">
      <c r="A235" s="11"/>
      <c r="B235" s="10"/>
    </row>
    <row r="236" spans="1:2">
      <c r="A236" s="11"/>
      <c r="B236" s="10"/>
    </row>
    <row r="237" spans="1:2">
      <c r="A237" s="11"/>
      <c r="B237" s="10"/>
    </row>
    <row r="238" spans="1:2">
      <c r="A238" s="11"/>
      <c r="B238" s="10"/>
    </row>
    <row r="239" spans="1:2">
      <c r="A239" s="11"/>
      <c r="B239" s="10"/>
    </row>
    <row r="240" spans="1:2">
      <c r="A240" s="11"/>
      <c r="B240" s="10"/>
    </row>
    <row r="241" spans="1:2">
      <c r="A241" s="11"/>
      <c r="B241" s="10"/>
    </row>
    <row r="242" spans="1:2">
      <c r="A242" s="11"/>
      <c r="B242" s="10"/>
    </row>
    <row r="243" spans="1:2">
      <c r="A243" s="11"/>
      <c r="B243" s="10"/>
    </row>
    <row r="244" spans="1:2">
      <c r="A244" s="11"/>
      <c r="B244" s="10"/>
    </row>
    <row r="245" spans="1:2">
      <c r="A245" s="11"/>
      <c r="B245" s="10"/>
    </row>
    <row r="246" spans="1:2">
      <c r="A246" s="11"/>
      <c r="B246" s="10"/>
    </row>
    <row r="247" spans="1:2">
      <c r="A247" s="11"/>
      <c r="B247" s="10"/>
    </row>
    <row r="248" spans="1:2">
      <c r="A248" s="11"/>
      <c r="B248" s="10"/>
    </row>
    <row r="249" spans="1:2">
      <c r="A249" s="11"/>
      <c r="B249" s="10"/>
    </row>
    <row r="250" spans="1:2">
      <c r="A250" s="11"/>
      <c r="B250" s="10"/>
    </row>
    <row r="251" spans="1:2">
      <c r="A251" s="11"/>
      <c r="B251" s="10"/>
    </row>
    <row r="252" spans="1:2">
      <c r="A252" s="11"/>
      <c r="B252" s="10"/>
    </row>
    <row r="253" spans="1:2">
      <c r="A253" s="11"/>
      <c r="B253" s="10"/>
    </row>
    <row r="254" spans="1:2">
      <c r="A254" s="11"/>
      <c r="B254" s="10"/>
    </row>
    <row r="255" spans="1:2">
      <c r="A255" s="11"/>
      <c r="B255" s="10"/>
    </row>
    <row r="256" spans="1:2">
      <c r="A256" s="11"/>
      <c r="B256" s="10"/>
    </row>
    <row r="257" spans="1:2">
      <c r="A257" s="11"/>
      <c r="B257" s="10"/>
    </row>
    <row r="258" spans="1:2">
      <c r="A258" s="11"/>
      <c r="B258" s="10"/>
    </row>
    <row r="259" spans="1:2">
      <c r="A259" s="11"/>
      <c r="B259" s="10"/>
    </row>
    <row r="260" spans="1:2">
      <c r="A260" s="11"/>
      <c r="B260" s="10"/>
    </row>
    <row r="261" spans="1:2">
      <c r="A261" s="11"/>
      <c r="B261" s="10"/>
    </row>
    <row r="262" spans="1:2">
      <c r="A262" s="11"/>
      <c r="B262" s="10"/>
    </row>
    <row r="263" spans="1:2">
      <c r="A263" s="11"/>
      <c r="B263" s="10"/>
    </row>
    <row r="264" spans="1:2">
      <c r="A264" s="11"/>
      <c r="B264" s="10"/>
    </row>
    <row r="265" spans="1:2">
      <c r="A265" s="11"/>
      <c r="B265" s="10"/>
    </row>
    <row r="266" spans="1:2">
      <c r="A266" s="11"/>
      <c r="B266" s="10"/>
    </row>
    <row r="267" spans="1:2">
      <c r="A267" s="11"/>
      <c r="B267" s="10"/>
    </row>
    <row r="268" spans="1:2">
      <c r="A268" s="11"/>
      <c r="B268" s="10"/>
    </row>
    <row r="269" spans="1:2">
      <c r="A269" s="11"/>
      <c r="B269" s="10"/>
    </row>
    <row r="270" spans="1:2">
      <c r="A270" s="11"/>
      <c r="B270" s="10"/>
    </row>
    <row r="271" spans="1:2">
      <c r="A271" s="11"/>
      <c r="B271" s="10"/>
    </row>
    <row r="272" spans="1:2">
      <c r="A272" s="11"/>
      <c r="B272" s="10"/>
    </row>
    <row r="273" spans="1:2">
      <c r="A273" s="11"/>
      <c r="B273" s="10"/>
    </row>
    <row r="274" spans="1:2">
      <c r="A274" s="11"/>
      <c r="B274" s="10"/>
    </row>
    <row r="275" spans="1:2">
      <c r="A275" s="11"/>
      <c r="B275" s="10"/>
    </row>
    <row r="276" spans="1:2">
      <c r="A276" s="11"/>
      <c r="B276" s="10"/>
    </row>
    <row r="277" spans="1:2">
      <c r="A277" s="11"/>
      <c r="B277" s="10"/>
    </row>
    <row r="278" spans="1:2">
      <c r="A278" s="11"/>
      <c r="B278" s="10"/>
    </row>
    <row r="279" spans="1:2">
      <c r="A279" s="11"/>
      <c r="B279" s="10"/>
    </row>
    <row r="280" spans="1:2">
      <c r="A280" s="11"/>
      <c r="B280" s="10"/>
    </row>
    <row r="281" spans="1:2">
      <c r="A281" s="11"/>
      <c r="B281" s="10"/>
    </row>
    <row r="282" spans="1:2">
      <c r="A282" s="11"/>
      <c r="B282" s="10"/>
    </row>
    <row r="283" spans="1:2">
      <c r="A283" s="11"/>
      <c r="B283" s="10"/>
    </row>
    <row r="284" spans="1:2">
      <c r="A284" s="11"/>
      <c r="B284" s="10"/>
    </row>
    <row r="285" spans="1:2">
      <c r="A285" s="11"/>
      <c r="B285" s="10"/>
    </row>
    <row r="286" spans="1:2">
      <c r="A286" s="11"/>
      <c r="B286" s="10"/>
    </row>
    <row r="287" spans="1:2">
      <c r="A287" s="11"/>
      <c r="B287" s="10"/>
    </row>
    <row r="288" spans="1:2">
      <c r="A288" s="11"/>
      <c r="B288" s="10"/>
    </row>
    <row r="289" spans="1:2">
      <c r="A289" s="11"/>
      <c r="B289" s="10"/>
    </row>
    <row r="290" spans="1:2">
      <c r="A290" s="11"/>
      <c r="B290" s="10"/>
    </row>
    <row r="291" spans="1:2">
      <c r="A291" s="11"/>
      <c r="B291" s="10"/>
    </row>
    <row r="292" spans="1:2">
      <c r="A292" s="11"/>
      <c r="B292" s="10"/>
    </row>
    <row r="293" spans="1:2">
      <c r="A293" s="11"/>
      <c r="B293" s="10"/>
    </row>
    <row r="294" spans="1:2">
      <c r="A294" s="11"/>
      <c r="B294" s="10"/>
    </row>
    <row r="295" spans="1:2">
      <c r="A295" s="11"/>
      <c r="B295" s="10"/>
    </row>
    <row r="296" spans="1:2">
      <c r="A296" s="11"/>
      <c r="B296" s="10"/>
    </row>
    <row r="297" spans="1:2">
      <c r="A297" s="11"/>
      <c r="B297" s="10"/>
    </row>
    <row r="298" spans="1:2">
      <c r="A298" s="11"/>
      <c r="B298" s="10"/>
    </row>
    <row r="299" spans="1:2">
      <c r="A299" s="11"/>
      <c r="B299" s="10"/>
    </row>
    <row r="300" spans="1:2">
      <c r="A300" s="11"/>
      <c r="B300" s="10"/>
    </row>
    <row r="301" spans="1:2">
      <c r="A301" s="11"/>
      <c r="B301" s="10"/>
    </row>
    <row r="302" spans="1:2">
      <c r="A302" s="11"/>
      <c r="B302" s="10"/>
    </row>
    <row r="303" spans="1:2">
      <c r="A303" s="11"/>
      <c r="B303" s="10"/>
    </row>
    <row r="304" spans="1:2">
      <c r="A304" s="11"/>
      <c r="B304" s="10"/>
    </row>
    <row r="305" spans="1:2">
      <c r="A305" s="11"/>
      <c r="B305" s="10"/>
    </row>
    <row r="306" spans="1:2">
      <c r="A306" s="11"/>
      <c r="B306" s="10"/>
    </row>
    <row r="307" spans="1:2">
      <c r="A307" s="11"/>
      <c r="B307" s="10"/>
    </row>
    <row r="308" spans="1:2">
      <c r="A308" s="11"/>
      <c r="B308" s="10"/>
    </row>
    <row r="309" spans="1:2">
      <c r="A309" s="11"/>
      <c r="B309" s="10"/>
    </row>
    <row r="310" spans="1:2">
      <c r="A310" s="11"/>
      <c r="B310" s="10"/>
    </row>
    <row r="311" spans="1:2">
      <c r="A311" s="11"/>
      <c r="B311" s="10"/>
    </row>
    <row r="312" spans="1:2">
      <c r="A312" s="11"/>
      <c r="B312" s="10"/>
    </row>
    <row r="313" spans="1:2">
      <c r="A313" s="11"/>
      <c r="B313" s="10"/>
    </row>
    <row r="314" spans="1:2">
      <c r="A314" s="11"/>
      <c r="B314" s="10"/>
    </row>
    <row r="315" spans="1:2">
      <c r="A315" s="11"/>
      <c r="B315" s="10"/>
    </row>
    <row r="316" spans="1:2">
      <c r="A316" s="11"/>
      <c r="B316" s="10"/>
    </row>
    <row r="317" spans="1:2">
      <c r="A317" s="11"/>
      <c r="B317" s="10"/>
    </row>
    <row r="318" spans="1:2">
      <c r="A318" s="11"/>
      <c r="B318" s="10"/>
    </row>
    <row r="319" spans="1:2">
      <c r="A319" s="11"/>
      <c r="B319" s="10"/>
    </row>
    <row r="320" spans="1:2">
      <c r="A320" s="11"/>
      <c r="B320" s="10"/>
    </row>
    <row r="321" spans="1:2">
      <c r="A321" s="11"/>
      <c r="B321" s="10"/>
    </row>
    <row r="322" spans="1:2">
      <c r="A322" s="11"/>
      <c r="B322" s="10"/>
    </row>
    <row r="323" spans="1:2">
      <c r="A323" s="11"/>
      <c r="B323" s="10"/>
    </row>
    <row r="324" spans="1:2">
      <c r="A324" s="11"/>
      <c r="B324" s="10"/>
    </row>
    <row r="325" spans="1:2">
      <c r="A325" s="11"/>
      <c r="B325" s="10"/>
    </row>
    <row r="326" spans="1:2">
      <c r="A326" s="11"/>
      <c r="B326" s="10"/>
    </row>
    <row r="327" spans="1:2">
      <c r="A327" s="11"/>
      <c r="B327" s="10"/>
    </row>
    <row r="328" spans="1:2">
      <c r="A328" s="11"/>
      <c r="B328" s="10"/>
    </row>
    <row r="329" spans="1:2">
      <c r="A329" s="11"/>
      <c r="B329" s="10"/>
    </row>
    <row r="330" spans="1:2">
      <c r="A330" s="11"/>
      <c r="B330" s="10"/>
    </row>
    <row r="331" spans="1:2">
      <c r="A331" s="11"/>
      <c r="B331" s="10"/>
    </row>
    <row r="332" spans="1:2">
      <c r="A332" s="11"/>
      <c r="B332" s="10"/>
    </row>
    <row r="333" spans="1:2">
      <c r="A333" s="11"/>
      <c r="B333" s="10"/>
    </row>
    <row r="334" spans="1:2">
      <c r="A334" s="11"/>
      <c r="B334" s="10"/>
    </row>
    <row r="335" spans="1:2">
      <c r="A335" s="11"/>
      <c r="B335" s="10"/>
    </row>
    <row r="336" spans="1:2">
      <c r="A336" s="11"/>
      <c r="B336" s="10"/>
    </row>
    <row r="337" spans="1:2">
      <c r="A337" s="11"/>
      <c r="B337" s="10"/>
    </row>
    <row r="338" spans="1:2">
      <c r="A338" s="11"/>
      <c r="B338" s="10"/>
    </row>
    <row r="339" spans="1:2">
      <c r="A339" s="11"/>
      <c r="B339" s="10"/>
    </row>
    <row r="340" spans="1:2">
      <c r="A340" s="11"/>
      <c r="B340" s="10"/>
    </row>
    <row r="341" spans="1:2">
      <c r="A341" s="11"/>
      <c r="B341" s="10"/>
    </row>
    <row r="342" spans="1:2">
      <c r="A342" s="11"/>
      <c r="B342" s="10"/>
    </row>
    <row r="343" spans="1:2">
      <c r="A343" s="11"/>
      <c r="B343" s="10"/>
    </row>
    <row r="344" spans="1:2">
      <c r="A344" s="11"/>
      <c r="B344" s="10"/>
    </row>
    <row r="345" spans="1:2">
      <c r="A345" s="11"/>
      <c r="B345" s="10"/>
    </row>
    <row r="346" spans="1:2">
      <c r="A346" s="11"/>
      <c r="B346" s="10"/>
    </row>
    <row r="347" spans="1:2">
      <c r="A347" s="11"/>
      <c r="B347" s="10"/>
    </row>
    <row r="348" spans="1:2">
      <c r="A348" s="11"/>
      <c r="B348" s="10"/>
    </row>
    <row r="349" spans="1:2">
      <c r="A349" s="11"/>
      <c r="B349" s="10"/>
    </row>
    <row r="350" spans="1:2">
      <c r="A350" s="11"/>
      <c r="B350" s="10"/>
    </row>
    <row r="351" spans="1:2">
      <c r="A351" s="11"/>
      <c r="B351" s="10"/>
    </row>
    <row r="352" spans="1:2">
      <c r="A352" s="11"/>
      <c r="B352" s="10"/>
    </row>
    <row r="353" spans="1:2">
      <c r="A353" s="11"/>
      <c r="B353" s="10"/>
    </row>
    <row r="354" spans="1:2">
      <c r="A354" s="11"/>
      <c r="B354" s="10"/>
    </row>
    <row r="355" spans="1:2">
      <c r="A355" s="11"/>
      <c r="B355" s="10"/>
    </row>
    <row r="356" spans="1:2">
      <c r="A356" s="11"/>
      <c r="B356" s="10"/>
    </row>
    <row r="357" spans="1:2">
      <c r="A357" s="11"/>
      <c r="B357" s="10"/>
    </row>
    <row r="358" spans="1:2">
      <c r="A358" s="11"/>
      <c r="B358" s="10"/>
    </row>
    <row r="359" spans="1:2">
      <c r="A359" s="11"/>
      <c r="B359" s="10"/>
    </row>
    <row r="360" spans="1:2">
      <c r="A360" s="11"/>
      <c r="B360" s="10"/>
    </row>
    <row r="361" spans="1:2">
      <c r="A361" s="11"/>
      <c r="B361" s="10"/>
    </row>
    <row r="362" spans="1:2">
      <c r="A362" s="11"/>
      <c r="B362" s="10"/>
    </row>
    <row r="363" spans="1:2">
      <c r="A363" s="11"/>
      <c r="B363" s="10"/>
    </row>
    <row r="364" spans="1:2">
      <c r="A364" s="11"/>
      <c r="B364" s="10"/>
    </row>
    <row r="365" spans="1:2">
      <c r="A365" s="11"/>
      <c r="B365" s="10"/>
    </row>
    <row r="366" spans="1:2">
      <c r="A366" s="11"/>
      <c r="B366" s="10"/>
    </row>
    <row r="367" spans="1:2">
      <c r="A367" s="11"/>
      <c r="B367" s="10"/>
    </row>
    <row r="368" spans="1:2">
      <c r="A368" s="11"/>
      <c r="B368" s="10"/>
    </row>
    <row r="369" spans="1:2">
      <c r="A369" s="11"/>
      <c r="B369" s="10"/>
    </row>
    <row r="370" spans="1:2">
      <c r="A370" s="11"/>
      <c r="B370" s="10"/>
    </row>
    <row r="371" spans="1:2">
      <c r="A371" s="11"/>
      <c r="B371" s="10"/>
    </row>
    <row r="372" spans="1:2">
      <c r="A372" s="11"/>
      <c r="B372" s="10"/>
    </row>
    <row r="373" spans="1:2">
      <c r="A373" s="11"/>
      <c r="B373" s="10"/>
    </row>
    <row r="374" spans="1:2">
      <c r="A374" s="11"/>
      <c r="B374" s="10"/>
    </row>
    <row r="375" spans="1:2">
      <c r="A375" s="11"/>
      <c r="B375" s="10"/>
    </row>
    <row r="376" spans="1:2">
      <c r="A376" s="11"/>
      <c r="B376" s="10"/>
    </row>
    <row r="377" spans="1:2">
      <c r="A377" s="11"/>
      <c r="B377" s="10"/>
    </row>
    <row r="378" spans="1:2">
      <c r="A378" s="11"/>
      <c r="B378" s="10"/>
    </row>
    <row r="379" spans="1:2">
      <c r="A379" s="11"/>
      <c r="B379" s="10"/>
    </row>
    <row r="380" spans="1:2">
      <c r="A380" s="11"/>
      <c r="B380" s="10"/>
    </row>
    <row r="381" spans="1:2">
      <c r="A381" s="11"/>
      <c r="B381" s="10"/>
    </row>
    <row r="382" spans="1:2">
      <c r="A382" s="11"/>
      <c r="B382" s="10"/>
    </row>
    <row r="383" spans="1:2">
      <c r="A383" s="11"/>
      <c r="B383" s="10"/>
    </row>
    <row r="384" spans="1:2">
      <c r="A384" s="11"/>
      <c r="B384" s="10"/>
    </row>
    <row r="385" spans="1:2">
      <c r="A385" s="11"/>
      <c r="B385" s="10"/>
    </row>
    <row r="386" spans="1:2">
      <c r="A386" s="11"/>
      <c r="B386" s="10"/>
    </row>
    <row r="387" spans="1:2">
      <c r="A387" s="11"/>
      <c r="B387" s="10"/>
    </row>
    <row r="388" spans="1:2">
      <c r="A388" s="11"/>
      <c r="B388" s="10"/>
    </row>
    <row r="389" spans="1:2">
      <c r="A389" s="11"/>
      <c r="B389" s="10"/>
    </row>
    <row r="390" spans="1:2">
      <c r="A390" s="11"/>
      <c r="B390" s="10"/>
    </row>
    <row r="391" spans="1:2">
      <c r="A391" s="11"/>
      <c r="B391" s="10"/>
    </row>
    <row r="392" spans="1:2">
      <c r="A392" s="11"/>
      <c r="B392" s="10"/>
    </row>
    <row r="393" spans="1:2">
      <c r="A393" s="11"/>
      <c r="B393" s="10"/>
    </row>
    <row r="394" spans="1:2">
      <c r="A394" s="11"/>
      <c r="B394" s="10"/>
    </row>
    <row r="395" spans="1:2">
      <c r="A395" s="11"/>
      <c r="B395" s="10"/>
    </row>
    <row r="396" spans="1:2">
      <c r="A396" s="11"/>
      <c r="B396" s="10"/>
    </row>
    <row r="397" spans="1:2">
      <c r="A397" s="11"/>
      <c r="B397" s="10"/>
    </row>
    <row r="398" spans="1:2">
      <c r="A398" s="11"/>
      <c r="B398" s="10"/>
    </row>
    <row r="399" spans="1:2">
      <c r="A399" s="11"/>
      <c r="B399" s="10"/>
    </row>
    <row r="400" spans="1:2">
      <c r="A400" s="11"/>
      <c r="B400" s="10"/>
    </row>
    <row r="401" spans="1:2">
      <c r="A401" s="11"/>
      <c r="B401" s="10"/>
    </row>
    <row r="402" spans="1:2">
      <c r="A402" s="11"/>
      <c r="B402" s="10"/>
    </row>
    <row r="403" spans="1:2">
      <c r="A403" s="11"/>
      <c r="B403" s="10"/>
    </row>
    <row r="404" spans="1:2">
      <c r="A404" s="11"/>
      <c r="B404" s="10"/>
    </row>
    <row r="405" spans="1:2">
      <c r="A405" s="11"/>
      <c r="B405" s="10"/>
    </row>
    <row r="406" spans="1:2">
      <c r="A406" s="11"/>
      <c r="B406" s="10"/>
    </row>
    <row r="407" spans="1:2">
      <c r="A407" s="11"/>
      <c r="B407" s="10"/>
    </row>
    <row r="408" spans="1:2">
      <c r="A408" s="11"/>
      <c r="B408" s="10"/>
    </row>
    <row r="409" spans="1:2">
      <c r="A409" s="11"/>
      <c r="B409" s="10"/>
    </row>
    <row r="410" spans="1:2">
      <c r="A410" s="11"/>
      <c r="B410" s="10"/>
    </row>
    <row r="411" spans="1:2">
      <c r="A411" s="11"/>
      <c r="B411" s="10"/>
    </row>
    <row r="412" spans="1:2">
      <c r="A412" s="11"/>
      <c r="B412" s="10"/>
    </row>
    <row r="413" spans="1:2">
      <c r="A413" s="11"/>
      <c r="B413" s="10"/>
    </row>
    <row r="414" spans="1:2">
      <c r="A414" s="11"/>
      <c r="B414" s="10"/>
    </row>
    <row r="415" spans="1:2">
      <c r="A415" s="11"/>
      <c r="B415" s="10"/>
    </row>
    <row r="416" spans="1:2">
      <c r="A416" s="11"/>
      <c r="B416" s="10"/>
    </row>
    <row r="417" spans="1:2">
      <c r="A417" s="11"/>
      <c r="B417" s="10"/>
    </row>
    <row r="418" spans="1:2">
      <c r="A418" s="11"/>
      <c r="B418" s="10"/>
    </row>
    <row r="419" spans="1:2">
      <c r="A419" s="11"/>
      <c r="B419" s="10"/>
    </row>
    <row r="420" spans="1:2">
      <c r="A420" s="11"/>
      <c r="B420" s="10"/>
    </row>
    <row r="421" spans="1:2">
      <c r="A421" s="11"/>
      <c r="B421" s="10"/>
    </row>
    <row r="422" spans="1:2">
      <c r="A422" s="11"/>
      <c r="B422" s="10"/>
    </row>
    <row r="423" spans="1:2">
      <c r="A423" s="11"/>
      <c r="B423" s="10"/>
    </row>
    <row r="424" spans="1:2">
      <c r="A424" s="11"/>
      <c r="B424" s="10"/>
    </row>
    <row r="425" spans="1:2">
      <c r="A425" s="11"/>
      <c r="B425" s="10"/>
    </row>
    <row r="426" spans="1:2">
      <c r="A426" s="11"/>
      <c r="B426" s="10"/>
    </row>
    <row r="427" spans="1:2">
      <c r="A427" s="11"/>
      <c r="B427" s="10"/>
    </row>
    <row r="428" spans="1:2">
      <c r="A428" s="11"/>
      <c r="B428" s="10"/>
    </row>
    <row r="429" spans="1:2">
      <c r="A429" s="11"/>
      <c r="B429" s="10"/>
    </row>
    <row r="430" spans="1:2">
      <c r="A430" s="11"/>
      <c r="B430" s="10"/>
    </row>
    <row r="431" spans="1:2">
      <c r="A431" s="11"/>
      <c r="B431" s="10"/>
    </row>
    <row r="432" spans="1:2">
      <c r="A432" s="11"/>
      <c r="B432" s="10"/>
    </row>
    <row r="433" spans="1:2">
      <c r="A433" s="11"/>
      <c r="B433" s="10"/>
    </row>
    <row r="434" spans="1:2">
      <c r="A434" s="11"/>
      <c r="B434" s="10"/>
    </row>
    <row r="435" spans="1:2">
      <c r="A435" s="11"/>
      <c r="B435" s="10"/>
    </row>
    <row r="436" spans="1:2">
      <c r="A436" s="11"/>
      <c r="B436" s="10"/>
    </row>
    <row r="437" spans="1:2">
      <c r="A437" s="11"/>
      <c r="B437" s="10"/>
    </row>
    <row r="438" spans="1:2">
      <c r="A438" s="11"/>
      <c r="B438" s="10"/>
    </row>
    <row r="439" spans="1:2">
      <c r="A439" s="11"/>
      <c r="B439" s="10"/>
    </row>
    <row r="440" spans="1:2">
      <c r="A440" s="11"/>
      <c r="B440" s="10"/>
    </row>
    <row r="441" spans="1:2">
      <c r="A441" s="11"/>
      <c r="B441" s="10"/>
    </row>
    <row r="442" spans="1:2">
      <c r="A442" s="11"/>
      <c r="B442" s="10"/>
    </row>
    <row r="443" spans="1:2">
      <c r="A443" s="11"/>
      <c r="B443" s="10"/>
    </row>
    <row r="444" spans="1:2">
      <c r="A444" s="11"/>
      <c r="B444" s="10"/>
    </row>
    <row r="445" spans="1:2">
      <c r="A445" s="11"/>
      <c r="B445" s="10"/>
    </row>
    <row r="446" spans="1:2">
      <c r="A446" s="11"/>
      <c r="B446" s="10"/>
    </row>
    <row r="447" spans="1:2">
      <c r="A447" s="11"/>
      <c r="B447" s="10"/>
    </row>
    <row r="448" spans="1:2">
      <c r="A448" s="11"/>
      <c r="B448" s="10"/>
    </row>
    <row r="449" spans="1:2">
      <c r="A449" s="11"/>
      <c r="B449" s="10"/>
    </row>
    <row r="450" spans="1:2">
      <c r="A450" s="11"/>
      <c r="B450" s="10"/>
    </row>
    <row r="451" spans="1:2">
      <c r="A451" s="11"/>
      <c r="B451" s="10"/>
    </row>
    <row r="452" spans="1:2">
      <c r="A452" s="11"/>
      <c r="B452" s="10"/>
    </row>
    <row r="453" spans="1:2">
      <c r="A453" s="11"/>
      <c r="B453" s="10"/>
    </row>
    <row r="454" spans="1:2">
      <c r="A454" s="11"/>
      <c r="B454" s="10"/>
    </row>
    <row r="455" spans="1:2">
      <c r="A455" s="11"/>
      <c r="B455" s="10"/>
    </row>
    <row r="456" spans="1:2">
      <c r="A456" s="11"/>
      <c r="B456" s="10"/>
    </row>
    <row r="457" spans="1:2">
      <c r="A457" s="11"/>
      <c r="B457" s="10"/>
    </row>
    <row r="458" spans="1:2">
      <c r="A458" s="11"/>
      <c r="B458" s="10"/>
    </row>
    <row r="459" spans="1:2">
      <c r="A459" s="11"/>
      <c r="B459" s="10"/>
    </row>
    <row r="460" spans="1:2">
      <c r="A460" s="11"/>
      <c r="B460" s="10"/>
    </row>
    <row r="461" spans="1:2">
      <c r="A461" s="11"/>
      <c r="B461" s="10"/>
    </row>
    <row r="462" spans="1:2">
      <c r="A462" s="11"/>
      <c r="B462" s="10"/>
    </row>
    <row r="463" spans="1:2">
      <c r="A463" s="11"/>
      <c r="B463" s="10"/>
    </row>
    <row r="464" spans="1:2">
      <c r="A464" s="11"/>
      <c r="B464" s="10"/>
    </row>
    <row r="465" spans="1:2">
      <c r="A465" s="11"/>
      <c r="B465" s="10"/>
    </row>
    <row r="466" spans="1:2">
      <c r="A466" s="11"/>
      <c r="B466" s="10"/>
    </row>
    <row r="467" spans="1:2">
      <c r="A467" s="11"/>
      <c r="B467" s="10"/>
    </row>
    <row r="468" spans="1:2">
      <c r="A468" s="11"/>
      <c r="B468" s="10"/>
    </row>
    <row r="469" spans="1:2">
      <c r="A469" s="11"/>
      <c r="B469" s="10"/>
    </row>
    <row r="470" spans="1:2">
      <c r="A470" s="11"/>
      <c r="B470" s="10"/>
    </row>
    <row r="471" spans="1:2">
      <c r="A471" s="11"/>
      <c r="B471" s="10"/>
    </row>
    <row r="472" spans="1:2">
      <c r="A472" s="11"/>
      <c r="B472" s="10"/>
    </row>
    <row r="473" spans="1:2">
      <c r="A473" s="11"/>
      <c r="B473" s="10"/>
    </row>
    <row r="474" spans="1:2">
      <c r="A474" s="11"/>
      <c r="B474" s="10"/>
    </row>
    <row r="475" spans="1:2">
      <c r="A475" s="11"/>
      <c r="B475" s="10"/>
    </row>
    <row r="476" spans="1:2">
      <c r="A476" s="11"/>
      <c r="B476" s="10"/>
    </row>
    <row r="477" spans="1:2">
      <c r="A477" s="11"/>
      <c r="B477" s="10"/>
    </row>
    <row r="478" spans="1:2">
      <c r="A478" s="11"/>
      <c r="B478" s="10"/>
    </row>
    <row r="479" spans="1:2">
      <c r="A479" s="11"/>
      <c r="B479" s="10"/>
    </row>
    <row r="480" spans="1:2">
      <c r="A480" s="11"/>
      <c r="B480" s="10"/>
    </row>
    <row r="481" spans="1:2">
      <c r="A481" s="11"/>
      <c r="B481" s="10"/>
    </row>
    <row r="482" spans="1:2">
      <c r="A482" s="11"/>
      <c r="B482" s="10"/>
    </row>
    <row r="483" spans="1:2">
      <c r="A483" s="11"/>
      <c r="B483" s="10"/>
    </row>
    <row r="484" spans="1:2">
      <c r="A484" s="11"/>
      <c r="B484" s="10"/>
    </row>
    <row r="485" spans="1:2">
      <c r="A485" s="11"/>
      <c r="B485" s="10"/>
    </row>
    <row r="486" spans="1:2">
      <c r="A486" s="11"/>
      <c r="B486" s="10"/>
    </row>
    <row r="487" spans="1:2">
      <c r="A487" s="11"/>
      <c r="B487" s="10"/>
    </row>
    <row r="488" spans="1:2">
      <c r="A488" s="11"/>
      <c r="B488" s="10"/>
    </row>
    <row r="489" spans="1:2">
      <c r="A489" s="11"/>
      <c r="B489" s="10"/>
    </row>
    <row r="490" spans="1:2">
      <c r="A490" s="11"/>
      <c r="B490" s="10"/>
    </row>
    <row r="491" spans="1:2">
      <c r="A491" s="11"/>
      <c r="B491" s="10"/>
    </row>
    <row r="492" spans="1:2">
      <c r="A492" s="11"/>
      <c r="B492" s="10"/>
    </row>
    <row r="493" spans="1:2">
      <c r="A493" s="11"/>
      <c r="B493" s="10"/>
    </row>
    <row r="494" spans="1:2">
      <c r="A494" s="11"/>
      <c r="B494" s="10"/>
    </row>
    <row r="495" spans="1:2">
      <c r="A495" s="11"/>
      <c r="B495" s="10"/>
    </row>
    <row r="496" spans="1:2">
      <c r="A496" s="11"/>
      <c r="B496" s="10"/>
    </row>
    <row r="497" spans="1:2">
      <c r="A497" s="11"/>
      <c r="B497" s="10"/>
    </row>
    <row r="498" spans="1:2">
      <c r="A498" s="11"/>
      <c r="B498" s="10"/>
    </row>
    <row r="499" spans="1:2">
      <c r="A499" s="11"/>
      <c r="B499" s="10"/>
    </row>
    <row r="500" spans="1:2">
      <c r="A500" s="11"/>
      <c r="B500" s="10"/>
    </row>
    <row r="501" spans="1:2">
      <c r="A501" s="11"/>
      <c r="B501" s="10"/>
    </row>
    <row r="502" spans="1:2">
      <c r="A502" s="11"/>
      <c r="B502" s="10"/>
    </row>
    <row r="503" spans="1:2">
      <c r="A503" s="11"/>
      <c r="B503" s="10"/>
    </row>
    <row r="504" spans="1:2">
      <c r="A504" s="11"/>
      <c r="B504" s="10"/>
    </row>
    <row r="505" spans="1:2">
      <c r="A505" s="11"/>
      <c r="B505" s="10"/>
    </row>
    <row r="506" spans="1:2">
      <c r="A506" s="11"/>
      <c r="B506" s="10"/>
    </row>
    <row r="507" spans="1:2">
      <c r="A507" s="11"/>
      <c r="B507" s="10"/>
    </row>
    <row r="508" spans="1:2">
      <c r="A508" s="11"/>
      <c r="B508" s="10"/>
    </row>
    <row r="509" spans="1:2">
      <c r="A509" s="11"/>
      <c r="B509" s="10"/>
    </row>
    <row r="510" spans="1:2">
      <c r="A510" s="11"/>
      <c r="B510" s="10"/>
    </row>
    <row r="511" spans="1:2">
      <c r="A511" s="11"/>
      <c r="B511" s="10"/>
    </row>
    <row r="512" spans="1:2">
      <c r="A512" s="11"/>
      <c r="B512" s="10"/>
    </row>
    <row r="513" spans="1:2">
      <c r="A513" s="11"/>
      <c r="B513" s="10"/>
    </row>
    <row r="514" spans="1:2">
      <c r="A514" s="11"/>
      <c r="B514" s="10"/>
    </row>
    <row r="515" spans="1:2">
      <c r="A515" s="11"/>
      <c r="B515" s="10"/>
    </row>
    <row r="516" spans="1:2">
      <c r="A516" s="11"/>
      <c r="B516" s="10"/>
    </row>
    <row r="517" spans="1:2">
      <c r="A517" s="11"/>
      <c r="B517" s="10"/>
    </row>
    <row r="518" spans="1:2">
      <c r="A518" s="11"/>
      <c r="B518" s="10"/>
    </row>
    <row r="519" spans="1:2">
      <c r="A519" s="11"/>
      <c r="B519" s="10"/>
    </row>
    <row r="520" spans="1:2">
      <c r="A520" s="11"/>
      <c r="B520" s="10"/>
    </row>
    <row r="521" spans="1:2">
      <c r="A521" s="11"/>
      <c r="B521" s="10"/>
    </row>
    <row r="522" spans="1:2">
      <c r="A522" s="11"/>
      <c r="B522" s="10"/>
    </row>
    <row r="523" spans="1:2">
      <c r="A523" s="11"/>
      <c r="B523" s="10"/>
    </row>
    <row r="524" spans="1:2">
      <c r="A524" s="11"/>
      <c r="B524" s="10"/>
    </row>
    <row r="525" spans="1:2">
      <c r="A525" s="11"/>
      <c r="B525" s="10"/>
    </row>
    <row r="526" spans="1:2">
      <c r="A526" s="11"/>
      <c r="B526" s="10"/>
    </row>
    <row r="527" spans="1:2">
      <c r="A527" s="11"/>
      <c r="B527" s="10"/>
    </row>
    <row r="528" spans="1:2">
      <c r="A528" s="11"/>
      <c r="B528" s="10"/>
    </row>
    <row r="529" spans="1:2">
      <c r="A529" s="11"/>
      <c r="B529" s="10"/>
    </row>
    <row r="530" spans="1:2">
      <c r="A530" s="11"/>
      <c r="B530" s="10"/>
    </row>
    <row r="531" spans="1:2">
      <c r="A531" s="11"/>
      <c r="B531" s="10"/>
    </row>
    <row r="532" spans="1:2">
      <c r="A532" s="11"/>
      <c r="B532" s="10"/>
    </row>
    <row r="533" spans="1:2">
      <c r="A533" s="11"/>
      <c r="B533" s="10"/>
    </row>
    <row r="534" spans="1:2">
      <c r="A534" s="11"/>
      <c r="B534" s="10"/>
    </row>
    <row r="535" spans="1:2">
      <c r="A535" s="11"/>
      <c r="B535" s="10"/>
    </row>
    <row r="536" spans="1:2">
      <c r="A536" s="11"/>
      <c r="B536" s="10"/>
    </row>
    <row r="537" spans="1:2">
      <c r="A537" s="11"/>
      <c r="B537" s="10"/>
    </row>
    <row r="538" spans="1:2">
      <c r="A538" s="11"/>
      <c r="B538" s="10"/>
    </row>
    <row r="539" spans="1:2">
      <c r="A539" s="11"/>
      <c r="B539" s="10"/>
    </row>
    <row r="540" spans="1:2">
      <c r="A540" s="11"/>
      <c r="B540" s="10"/>
    </row>
    <row r="541" spans="1:2">
      <c r="A541" s="11"/>
      <c r="B541" s="10"/>
    </row>
    <row r="542" spans="1:2">
      <c r="A542" s="11"/>
      <c r="B542" s="10"/>
    </row>
    <row r="543" spans="1:2">
      <c r="A543" s="11"/>
      <c r="B543" s="10"/>
    </row>
    <row r="544" spans="1:2">
      <c r="A544" s="11"/>
      <c r="B544" s="10"/>
    </row>
    <row r="545" spans="1:2">
      <c r="A545" s="11"/>
      <c r="B545" s="10"/>
    </row>
    <row r="546" spans="1:2">
      <c r="A546" s="11"/>
      <c r="B546" s="10"/>
    </row>
    <row r="547" spans="1:2">
      <c r="A547" s="11"/>
      <c r="B547" s="10"/>
    </row>
    <row r="548" spans="1:2">
      <c r="A548" s="11"/>
      <c r="B548" s="10"/>
    </row>
    <row r="549" spans="1:2">
      <c r="A549" s="11"/>
      <c r="B549" s="10"/>
    </row>
    <row r="550" spans="1:2">
      <c r="A550" s="11"/>
      <c r="B550" s="10"/>
    </row>
    <row r="551" spans="1:2">
      <c r="A551" s="11"/>
      <c r="B551" s="10"/>
    </row>
    <row r="552" spans="1:2">
      <c r="A552" s="11"/>
      <c r="B552" s="10"/>
    </row>
    <row r="553" spans="1:2">
      <c r="A553" s="11"/>
      <c r="B553" s="10"/>
    </row>
    <row r="554" spans="1:2">
      <c r="A554" s="11"/>
      <c r="B554" s="10"/>
    </row>
    <row r="555" spans="1:2">
      <c r="A555" s="11"/>
      <c r="B555" s="10"/>
    </row>
    <row r="556" spans="1:2">
      <c r="A556" s="11"/>
      <c r="B556" s="10"/>
    </row>
    <row r="557" spans="1:2">
      <c r="A557" s="11"/>
      <c r="B557" s="10"/>
    </row>
    <row r="558" spans="1:2">
      <c r="A558" s="11"/>
      <c r="B558" s="10"/>
    </row>
    <row r="559" spans="1:2">
      <c r="A559" s="11"/>
      <c r="B559" s="10"/>
    </row>
    <row r="560" spans="1:2">
      <c r="A560" s="11"/>
      <c r="B560" s="10"/>
    </row>
    <row r="561" spans="1:2">
      <c r="A561" s="11"/>
      <c r="B561" s="10"/>
    </row>
    <row r="562" spans="1:2">
      <c r="A562" s="11"/>
      <c r="B562" s="10"/>
    </row>
    <row r="563" spans="1:2">
      <c r="A563" s="11"/>
      <c r="B563" s="10"/>
    </row>
    <row r="564" spans="1:2">
      <c r="A564" s="11"/>
      <c r="B564" s="10"/>
    </row>
    <row r="565" spans="1:2">
      <c r="A565" s="11"/>
      <c r="B565" s="10"/>
    </row>
    <row r="566" spans="1:2">
      <c r="A566" s="11"/>
      <c r="B566" s="10"/>
    </row>
    <row r="567" spans="1:2">
      <c r="A567" s="11"/>
      <c r="B567" s="10"/>
    </row>
    <row r="568" spans="1:2">
      <c r="A568" s="11"/>
      <c r="B568" s="10"/>
    </row>
    <row r="569" spans="1:2">
      <c r="A569" s="11"/>
      <c r="B569" s="10"/>
    </row>
    <row r="570" spans="1:2">
      <c r="A570" s="11"/>
      <c r="B570" s="10"/>
    </row>
    <row r="571" spans="1:2">
      <c r="A571" s="11"/>
      <c r="B571" s="10"/>
    </row>
    <row r="572" spans="1:2">
      <c r="A572" s="11"/>
      <c r="B572" s="10"/>
    </row>
    <row r="573" spans="1:2">
      <c r="A573" s="11"/>
      <c r="B573" s="10"/>
    </row>
    <row r="574" spans="1:2">
      <c r="A574" s="11"/>
      <c r="B574" s="10"/>
    </row>
    <row r="575" spans="1:2">
      <c r="A575" s="11"/>
      <c r="B575" s="10"/>
    </row>
    <row r="576" spans="1:2">
      <c r="A576" s="11"/>
      <c r="B576" s="10"/>
    </row>
    <row r="577" spans="1:2">
      <c r="A577" s="11"/>
      <c r="B577" s="10"/>
    </row>
    <row r="578" spans="1:2">
      <c r="A578" s="11"/>
      <c r="B578" s="10"/>
    </row>
    <row r="579" spans="1:2">
      <c r="A579" s="11"/>
      <c r="B579" s="10"/>
    </row>
    <row r="580" spans="1:2">
      <c r="A580" s="11"/>
      <c r="B580" s="10"/>
    </row>
    <row r="581" spans="1:2">
      <c r="A581" s="11"/>
      <c r="B581" s="10"/>
    </row>
    <row r="582" spans="1:2">
      <c r="A582" s="11"/>
      <c r="B582" s="10"/>
    </row>
    <row r="583" spans="1:2">
      <c r="A583" s="11"/>
      <c r="B583" s="10"/>
    </row>
    <row r="584" spans="1:2">
      <c r="A584" s="11"/>
      <c r="B584" s="10"/>
    </row>
    <row r="585" spans="1:2">
      <c r="A585" s="11"/>
      <c r="B585" s="10"/>
    </row>
    <row r="586" spans="1:2">
      <c r="A586" s="11"/>
      <c r="B586" s="10"/>
    </row>
    <row r="587" spans="1:2">
      <c r="A587" s="11"/>
      <c r="B587" s="10"/>
    </row>
    <row r="588" spans="1:2">
      <c r="A588" s="11"/>
      <c r="B588" s="10"/>
    </row>
    <row r="589" spans="1:2">
      <c r="A589" s="11"/>
      <c r="B589" s="10"/>
    </row>
    <row r="590" spans="1:2">
      <c r="A590" s="11"/>
      <c r="B590" s="10"/>
    </row>
    <row r="591" spans="1:2">
      <c r="A591" s="11"/>
      <c r="B591" s="10"/>
    </row>
    <row r="592" spans="1:2">
      <c r="A592" s="11"/>
      <c r="B592" s="10"/>
    </row>
    <row r="593" spans="1:2">
      <c r="A593" s="11"/>
      <c r="B593" s="10"/>
    </row>
    <row r="594" spans="1:2">
      <c r="A594" s="11"/>
      <c r="B594" s="10"/>
    </row>
    <row r="595" spans="1:2">
      <c r="A595" s="11"/>
      <c r="B595" s="10"/>
    </row>
    <row r="596" spans="1:2">
      <c r="A596" s="11"/>
      <c r="B596" s="10"/>
    </row>
    <row r="597" spans="1:2">
      <c r="A597" s="11"/>
      <c r="B597" s="10"/>
    </row>
    <row r="598" spans="1:2">
      <c r="A598" s="11"/>
      <c r="B598" s="10"/>
    </row>
    <row r="599" spans="1:2">
      <c r="A599" s="11"/>
      <c r="B599" s="10"/>
    </row>
    <row r="600" spans="1:2">
      <c r="A600" s="11"/>
      <c r="B600" s="10"/>
    </row>
    <row r="601" spans="1:2">
      <c r="A601" s="11"/>
      <c r="B601" s="10"/>
    </row>
    <row r="602" spans="1:2">
      <c r="A602" s="11"/>
      <c r="B602" s="10"/>
    </row>
    <row r="603" spans="1:2">
      <c r="A603" s="11"/>
      <c r="B603" s="10"/>
    </row>
    <row r="604" spans="1:2">
      <c r="A604" s="11"/>
      <c r="B604" s="10"/>
    </row>
    <row r="605" spans="1:2">
      <c r="A605" s="11"/>
      <c r="B605" s="10"/>
    </row>
    <row r="606" spans="1:2">
      <c r="A606" s="11"/>
      <c r="B606" s="10"/>
    </row>
    <row r="607" spans="1:2">
      <c r="A607" s="11"/>
      <c r="B607" s="10"/>
    </row>
    <row r="608" spans="1:2">
      <c r="A608" s="11"/>
      <c r="B608" s="10"/>
    </row>
    <row r="609" spans="1:2">
      <c r="A609" s="11"/>
      <c r="B609" s="10"/>
    </row>
    <row r="610" spans="1:2">
      <c r="A610" s="11"/>
      <c r="B610" s="10"/>
    </row>
    <row r="611" spans="1:2">
      <c r="A611" s="11"/>
      <c r="B611" s="10"/>
    </row>
    <row r="612" spans="1:2">
      <c r="A612" s="11"/>
      <c r="B612" s="10"/>
    </row>
    <row r="613" spans="1:2">
      <c r="A613" s="11"/>
      <c r="B613" s="10"/>
    </row>
    <row r="614" spans="1:2">
      <c r="A614" s="11"/>
      <c r="B614" s="10"/>
    </row>
    <row r="615" spans="1:2">
      <c r="A615" s="11"/>
      <c r="B615" s="10"/>
    </row>
    <row r="616" spans="1:2">
      <c r="A616" s="11"/>
      <c r="B616" s="10"/>
    </row>
    <row r="617" spans="1:2">
      <c r="A617" s="11"/>
      <c r="B617" s="10"/>
    </row>
    <row r="618" spans="1:2">
      <c r="A618" s="11"/>
      <c r="B618" s="10"/>
    </row>
    <row r="619" spans="1:2">
      <c r="A619" s="11"/>
      <c r="B619" s="10"/>
    </row>
    <row r="620" spans="1:2">
      <c r="A620" s="11"/>
      <c r="B620" s="10"/>
    </row>
    <row r="621" spans="1:2">
      <c r="A621" s="11"/>
      <c r="B621" s="10"/>
    </row>
    <row r="622" spans="1:2">
      <c r="A622" s="11"/>
      <c r="B622" s="10"/>
    </row>
    <row r="623" spans="1:2">
      <c r="A623" s="11"/>
      <c r="B623" s="10"/>
    </row>
    <row r="624" spans="1:2">
      <c r="A624" s="11"/>
      <c r="B624" s="10"/>
    </row>
    <row r="625" spans="1:2">
      <c r="A625" s="11"/>
      <c r="B625" s="10"/>
    </row>
    <row r="626" spans="1:2">
      <c r="A626" s="11"/>
      <c r="B626" s="10"/>
    </row>
    <row r="627" spans="1:2">
      <c r="A627" s="11"/>
      <c r="B627" s="10"/>
    </row>
    <row r="628" spans="1:2">
      <c r="A628" s="11"/>
      <c r="B628" s="10"/>
    </row>
    <row r="629" spans="1:2">
      <c r="A629" s="11"/>
      <c r="B629" s="10"/>
    </row>
    <row r="630" spans="1:2">
      <c r="A630" s="11"/>
      <c r="B630" s="10"/>
    </row>
    <row r="631" spans="1:2">
      <c r="A631" s="11"/>
      <c r="B631" s="10"/>
    </row>
    <row r="632" spans="1:2">
      <c r="A632" s="11"/>
      <c r="B632" s="10"/>
    </row>
    <row r="633" spans="1:2">
      <c r="A633" s="11"/>
      <c r="B633" s="10"/>
    </row>
    <row r="634" spans="1:2">
      <c r="A634" s="11"/>
      <c r="B634" s="10"/>
    </row>
    <row r="635" spans="1:2">
      <c r="A635" s="11"/>
      <c r="B635" s="10"/>
    </row>
    <row r="636" spans="1:2">
      <c r="A636" s="11"/>
      <c r="B636" s="10"/>
    </row>
    <row r="637" spans="1:2">
      <c r="A637" s="11"/>
      <c r="B637" s="10"/>
    </row>
    <row r="638" spans="1:2">
      <c r="A638" s="11"/>
      <c r="B638" s="10"/>
    </row>
    <row r="639" spans="1:2">
      <c r="A639" s="11"/>
      <c r="B639" s="10"/>
    </row>
    <row r="640" spans="1:2">
      <c r="A640" s="11"/>
      <c r="B640" s="10"/>
    </row>
    <row r="641" spans="1:2">
      <c r="A641" s="11"/>
      <c r="B641" s="10"/>
    </row>
    <row r="642" spans="1:2">
      <c r="A642" s="11"/>
      <c r="B642" s="10"/>
    </row>
    <row r="643" spans="1:2">
      <c r="A643" s="11"/>
      <c r="B643" s="10"/>
    </row>
    <row r="644" spans="1:2">
      <c r="A644" s="11"/>
      <c r="B644" s="10"/>
    </row>
    <row r="645" spans="1:2">
      <c r="A645" s="11"/>
      <c r="B645" s="10"/>
    </row>
    <row r="646" spans="1:2">
      <c r="A646" s="11"/>
      <c r="B646" s="10"/>
    </row>
    <row r="647" spans="1:2">
      <c r="A647" s="11"/>
      <c r="B647" s="10"/>
    </row>
    <row r="648" spans="1:2">
      <c r="A648" s="11"/>
      <c r="B648" s="10"/>
    </row>
    <row r="649" spans="1:2">
      <c r="A649" s="11"/>
      <c r="B649" s="10"/>
    </row>
    <row r="650" spans="1:2">
      <c r="A650" s="11"/>
      <c r="B650" s="10"/>
    </row>
    <row r="651" spans="1:2">
      <c r="A651" s="11"/>
      <c r="B651" s="10"/>
    </row>
    <row r="652" spans="1:2">
      <c r="A652" s="11"/>
      <c r="B652" s="10"/>
    </row>
    <row r="653" spans="1:2">
      <c r="A653" s="11"/>
      <c r="B653" s="10"/>
    </row>
    <row r="654" spans="1:2">
      <c r="A654" s="11"/>
      <c r="B654" s="10"/>
    </row>
    <row r="655" spans="1:2">
      <c r="A655" s="11"/>
      <c r="B655" s="10"/>
    </row>
    <row r="656" spans="1:2">
      <c r="A656" s="11"/>
      <c r="B656" s="10"/>
    </row>
    <row r="657" spans="1:2">
      <c r="A657" s="11"/>
      <c r="B657" s="10"/>
    </row>
    <row r="658" spans="1:2">
      <c r="A658" s="11"/>
      <c r="B658" s="10"/>
    </row>
    <row r="659" spans="1:2">
      <c r="A659" s="11"/>
      <c r="B659" s="10"/>
    </row>
    <row r="660" spans="1:2">
      <c r="A660" s="11"/>
      <c r="B660" s="10"/>
    </row>
    <row r="661" spans="1:2">
      <c r="A661" s="11"/>
      <c r="B661" s="10"/>
    </row>
    <row r="662" spans="1:2">
      <c r="A662" s="11"/>
      <c r="B662" s="10"/>
    </row>
    <row r="663" spans="1:2">
      <c r="A663" s="11"/>
      <c r="B663" s="10"/>
    </row>
    <row r="664" spans="1:2">
      <c r="A664" s="11"/>
      <c r="B664" s="10"/>
    </row>
    <row r="665" spans="1:2">
      <c r="A665" s="11"/>
      <c r="B665" s="10"/>
    </row>
    <row r="666" spans="1:2">
      <c r="A666" s="11"/>
      <c r="B666" s="10"/>
    </row>
    <row r="667" spans="1:2">
      <c r="A667" s="11"/>
      <c r="B667" s="10"/>
    </row>
    <row r="668" spans="1:2">
      <c r="A668" s="11"/>
      <c r="B668" s="10"/>
    </row>
    <row r="669" spans="1:2">
      <c r="A669" s="11"/>
      <c r="B669" s="10"/>
    </row>
    <row r="670" spans="1:2">
      <c r="A670" s="11"/>
      <c r="B670" s="10"/>
    </row>
    <row r="671" spans="1:2">
      <c r="A671" s="11"/>
      <c r="B671" s="10"/>
    </row>
    <row r="672" spans="1:2">
      <c r="A672" s="11"/>
      <c r="B672" s="10"/>
    </row>
    <row r="673" spans="1:2">
      <c r="A673" s="11"/>
      <c r="B673" s="10"/>
    </row>
    <row r="674" spans="1:2">
      <c r="A674" s="11"/>
      <c r="B674" s="10"/>
    </row>
    <row r="675" spans="1:2">
      <c r="A675" s="11"/>
      <c r="B675" s="10"/>
    </row>
    <row r="676" spans="1:2">
      <c r="A676" s="11"/>
      <c r="B676" s="10"/>
    </row>
    <row r="677" spans="1:2">
      <c r="A677" s="11"/>
      <c r="B677" s="10"/>
    </row>
    <row r="678" spans="1:2">
      <c r="A678" s="11"/>
      <c r="B678" s="10"/>
    </row>
    <row r="679" spans="1:2">
      <c r="A679" s="11"/>
      <c r="B679" s="10"/>
    </row>
    <row r="680" spans="1:2">
      <c r="A680" s="11"/>
      <c r="B680" s="10"/>
    </row>
    <row r="681" spans="1:2">
      <c r="A681" s="11"/>
      <c r="B681" s="10"/>
    </row>
    <row r="682" spans="1:2">
      <c r="A682" s="11"/>
      <c r="B682" s="10"/>
    </row>
    <row r="683" spans="1:2">
      <c r="A683" s="11"/>
      <c r="B683" s="10"/>
    </row>
    <row r="684" spans="1:2">
      <c r="A684" s="11"/>
      <c r="B684" s="10"/>
    </row>
    <row r="685" spans="1:2">
      <c r="A685" s="11"/>
      <c r="B685" s="10"/>
    </row>
    <row r="686" spans="1:2">
      <c r="A686" s="11"/>
      <c r="B686" s="10"/>
    </row>
    <row r="687" spans="1:2">
      <c r="A687" s="11"/>
      <c r="B687" s="10"/>
    </row>
    <row r="688" spans="1:2">
      <c r="A688" s="11"/>
      <c r="B688" s="10"/>
    </row>
    <row r="689" spans="1:2">
      <c r="A689" s="11"/>
      <c r="B689" s="10"/>
    </row>
    <row r="690" spans="1:2">
      <c r="A690" s="11"/>
      <c r="B690" s="10"/>
    </row>
    <row r="691" spans="1:2">
      <c r="A691" s="11"/>
      <c r="B691" s="10"/>
    </row>
    <row r="692" spans="1:2">
      <c r="A692" s="11"/>
      <c r="B692" s="10"/>
    </row>
    <row r="693" spans="1:2">
      <c r="A693" s="11"/>
      <c r="B693" s="10"/>
    </row>
    <row r="694" spans="1:2">
      <c r="A694" s="11"/>
      <c r="B694" s="10"/>
    </row>
    <row r="695" spans="1:2">
      <c r="A695" s="11"/>
      <c r="B695" s="10"/>
    </row>
    <row r="696" spans="1:2">
      <c r="A696" s="11"/>
      <c r="B696" s="10"/>
    </row>
    <row r="697" spans="1:2">
      <c r="A697" s="11"/>
      <c r="B697" s="10"/>
    </row>
    <row r="698" spans="1:2">
      <c r="A698" s="11"/>
      <c r="B698" s="10"/>
    </row>
    <row r="699" spans="1:2">
      <c r="A699" s="11"/>
      <c r="B699" s="10"/>
    </row>
    <row r="700" spans="1:2">
      <c r="A700" s="11"/>
      <c r="B700" s="10"/>
    </row>
    <row r="701" spans="1:2">
      <c r="A701" s="11"/>
      <c r="B701" s="10"/>
    </row>
    <row r="702" spans="1:2">
      <c r="A702" s="11"/>
      <c r="B702" s="10"/>
    </row>
    <row r="703" spans="1:2">
      <c r="A703" s="11"/>
      <c r="B703" s="10"/>
    </row>
    <row r="704" spans="1:2">
      <c r="A704" s="11"/>
      <c r="B704" s="10"/>
    </row>
    <row r="705" spans="1:2">
      <c r="A705" s="11"/>
      <c r="B705" s="10"/>
    </row>
    <row r="706" spans="1:2">
      <c r="A706" s="11"/>
      <c r="B706" s="10"/>
    </row>
    <row r="707" spans="1:2">
      <c r="A707" s="11"/>
      <c r="B707" s="10"/>
    </row>
    <row r="708" spans="1:2">
      <c r="A708" s="11"/>
      <c r="B708" s="10"/>
    </row>
    <row r="709" spans="1:2">
      <c r="A709" s="11"/>
      <c r="B709" s="10"/>
    </row>
    <row r="710" spans="1:2">
      <c r="A710" s="11"/>
      <c r="B710" s="10"/>
    </row>
    <row r="711" spans="1:2">
      <c r="A711" s="11"/>
      <c r="B711" s="10"/>
    </row>
    <row r="712" spans="1:2">
      <c r="A712" s="11"/>
      <c r="B712" s="10"/>
    </row>
    <row r="713" spans="1:2">
      <c r="A713" s="11"/>
      <c r="B713" s="10"/>
    </row>
    <row r="714" spans="1:2">
      <c r="A714" s="11"/>
      <c r="B714" s="10"/>
    </row>
    <row r="715" spans="1:2">
      <c r="A715" s="11"/>
      <c r="B715" s="10"/>
    </row>
    <row r="716" spans="1:2">
      <c r="A716" s="11"/>
      <c r="B716" s="10"/>
    </row>
    <row r="717" spans="1:2">
      <c r="A717" s="11"/>
      <c r="B717" s="10"/>
    </row>
    <row r="718" spans="1:2">
      <c r="A718" s="11"/>
      <c r="B718" s="10"/>
    </row>
    <row r="719" spans="1:2">
      <c r="A719" s="11"/>
      <c r="B719" s="10"/>
    </row>
    <row r="720" spans="1:2">
      <c r="A720" s="11"/>
      <c r="B720" s="10"/>
    </row>
    <row r="721" spans="1:2">
      <c r="A721" s="11"/>
      <c r="B721" s="10"/>
    </row>
    <row r="722" spans="1:2">
      <c r="A722" s="11"/>
      <c r="B722" s="10"/>
    </row>
    <row r="723" spans="1:2">
      <c r="A723" s="11"/>
      <c r="B723" s="10"/>
    </row>
    <row r="724" spans="1:2">
      <c r="A724" s="11"/>
      <c r="B724" s="10"/>
    </row>
    <row r="725" spans="1:2">
      <c r="A725" s="11"/>
      <c r="B725" s="10"/>
    </row>
    <row r="726" spans="1:2">
      <c r="A726" s="11"/>
      <c r="B726" s="10"/>
    </row>
    <row r="727" spans="1:2">
      <c r="A727" s="11"/>
      <c r="B727" s="10"/>
    </row>
    <row r="728" spans="1:2">
      <c r="A728" s="11"/>
      <c r="B728" s="10"/>
    </row>
    <row r="729" spans="1:2">
      <c r="A729" s="11"/>
      <c r="B729" s="10"/>
    </row>
    <row r="730" spans="1:2">
      <c r="A730" s="11"/>
      <c r="B730" s="10"/>
    </row>
    <row r="731" spans="1:2">
      <c r="A731" s="11"/>
      <c r="B731" s="10"/>
    </row>
    <row r="732" spans="1:2">
      <c r="A732" s="11"/>
      <c r="B732" s="10"/>
    </row>
    <row r="733" spans="1:2">
      <c r="A733" s="11"/>
      <c r="B733" s="10"/>
    </row>
    <row r="734" spans="1:2">
      <c r="A734" s="11"/>
      <c r="B734" s="10"/>
    </row>
    <row r="735" spans="1:2">
      <c r="A735" s="11"/>
      <c r="B735" s="10"/>
    </row>
    <row r="736" spans="1:2">
      <c r="A736" s="11"/>
      <c r="B736" s="10"/>
    </row>
    <row r="737" spans="1:2">
      <c r="A737" s="11"/>
      <c r="B737" s="10"/>
    </row>
    <row r="738" spans="1:2">
      <c r="A738" s="11"/>
      <c r="B738" s="10"/>
    </row>
    <row r="739" spans="1:2">
      <c r="A739" s="11"/>
      <c r="B739" s="10"/>
    </row>
    <row r="740" spans="1:2">
      <c r="A740" s="11"/>
      <c r="B740" s="10"/>
    </row>
    <row r="741" spans="1:2">
      <c r="A741" s="11"/>
      <c r="B741" s="10"/>
    </row>
    <row r="742" spans="1:2">
      <c r="A742" s="11"/>
      <c r="B742" s="10"/>
    </row>
    <row r="743" spans="1:2">
      <c r="A743" s="11"/>
      <c r="B743" s="10"/>
    </row>
    <row r="744" spans="1:2">
      <c r="A744" s="11"/>
      <c r="B744" s="10"/>
    </row>
    <row r="745" spans="1:2">
      <c r="A745" s="11"/>
      <c r="B745" s="10"/>
    </row>
    <row r="746" spans="1:2">
      <c r="A746" s="11"/>
      <c r="B746" s="10"/>
    </row>
    <row r="747" spans="1:2">
      <c r="A747" s="11"/>
      <c r="B747" s="10"/>
    </row>
    <row r="748" spans="1:2">
      <c r="A748" s="11"/>
      <c r="B748" s="10"/>
    </row>
    <row r="749" spans="1:2">
      <c r="A749" s="11"/>
      <c r="B749" s="10"/>
    </row>
    <row r="750" spans="1:2">
      <c r="A750" s="11"/>
      <c r="B750" s="10"/>
    </row>
    <row r="751" spans="1:2">
      <c r="A751" s="11"/>
      <c r="B751" s="10"/>
    </row>
    <row r="752" spans="1:2">
      <c r="A752" s="11"/>
      <c r="B752" s="10"/>
    </row>
    <row r="753" spans="1:2">
      <c r="A753" s="11"/>
      <c r="B753" s="10"/>
    </row>
    <row r="754" spans="1:2">
      <c r="A754" s="11"/>
      <c r="B754" s="10"/>
    </row>
    <row r="755" spans="1:2">
      <c r="A755" s="11"/>
      <c r="B755" s="10"/>
    </row>
    <row r="756" spans="1:2">
      <c r="A756" s="11"/>
      <c r="B756" s="10"/>
    </row>
    <row r="757" spans="1:2">
      <c r="A757" s="11"/>
      <c r="B757" s="10"/>
    </row>
    <row r="758" spans="1:2">
      <c r="A758" s="11"/>
      <c r="B758" s="10"/>
    </row>
    <row r="759" spans="1:2">
      <c r="A759" s="11"/>
      <c r="B759" s="10"/>
    </row>
    <row r="760" spans="1:2">
      <c r="A760" s="11"/>
      <c r="B760" s="10"/>
    </row>
    <row r="761" spans="1:2">
      <c r="A761" s="11"/>
      <c r="B761" s="10"/>
    </row>
    <row r="762" spans="1:2">
      <c r="A762" s="11"/>
      <c r="B762" s="10"/>
    </row>
    <row r="763" spans="1:2">
      <c r="A763" s="11"/>
      <c r="B763" s="10"/>
    </row>
    <row r="764" spans="1:2">
      <c r="A764" s="11"/>
      <c r="B764" s="10"/>
    </row>
    <row r="765" spans="1:2">
      <c r="A765" s="11"/>
      <c r="B765" s="10"/>
    </row>
    <row r="766" spans="1:2">
      <c r="A766" s="11"/>
      <c r="B766" s="10"/>
    </row>
    <row r="767" spans="1:2">
      <c r="A767" s="11"/>
      <c r="B767" s="10"/>
    </row>
    <row r="768" spans="1:2">
      <c r="A768" s="11"/>
      <c r="B768" s="10"/>
    </row>
    <row r="769" spans="1:2">
      <c r="A769" s="11"/>
      <c r="B769" s="10"/>
    </row>
    <row r="770" spans="1:2">
      <c r="A770" s="11"/>
      <c r="B770" s="10"/>
    </row>
    <row r="771" spans="1:2">
      <c r="A771" s="11"/>
      <c r="B771" s="10"/>
    </row>
    <row r="772" spans="1:2">
      <c r="A772" s="11"/>
      <c r="B772" s="10"/>
    </row>
    <row r="773" spans="1:2">
      <c r="A773" s="11"/>
      <c r="B773" s="10"/>
    </row>
    <row r="774" spans="1:2">
      <c r="A774" s="11"/>
      <c r="B774" s="10"/>
    </row>
    <row r="775" spans="1:2">
      <c r="A775" s="11"/>
      <c r="B775" s="10"/>
    </row>
    <row r="776" spans="1:2">
      <c r="A776" s="11"/>
      <c r="B776" s="10"/>
    </row>
    <row r="777" spans="1:2">
      <c r="A777" s="11"/>
      <c r="B777" s="10"/>
    </row>
    <row r="778" spans="1:2">
      <c r="A778" s="11"/>
      <c r="B778" s="10"/>
    </row>
    <row r="779" spans="1:2">
      <c r="A779" s="11"/>
      <c r="B779" s="10"/>
    </row>
    <row r="780" spans="1:2">
      <c r="A780" s="11"/>
      <c r="B780" s="10"/>
    </row>
    <row r="781" spans="1:2">
      <c r="A781" s="11"/>
      <c r="B781" s="10"/>
    </row>
    <row r="782" spans="1:2">
      <c r="A782" s="11"/>
      <c r="B782" s="10"/>
    </row>
    <row r="783" spans="1:2">
      <c r="A783" s="11"/>
      <c r="B783" s="10"/>
    </row>
    <row r="784" spans="1:2">
      <c r="A784" s="11"/>
      <c r="B784" s="10"/>
    </row>
    <row r="785" spans="1:2">
      <c r="A785" s="11"/>
      <c r="B785" s="10"/>
    </row>
    <row r="786" spans="1:2">
      <c r="A786" s="11"/>
      <c r="B786" s="10"/>
    </row>
    <row r="787" spans="1:2">
      <c r="A787" s="11"/>
      <c r="B787" s="10"/>
    </row>
    <row r="788" spans="1:2">
      <c r="A788" s="11"/>
      <c r="B788" s="10"/>
    </row>
    <row r="789" spans="1:2">
      <c r="A789" s="11"/>
      <c r="B789" s="10"/>
    </row>
    <row r="790" spans="1:2">
      <c r="A790" s="11"/>
      <c r="B790" s="10"/>
    </row>
    <row r="791" spans="1:2">
      <c r="A791" s="11"/>
      <c r="B791" s="10"/>
    </row>
    <row r="792" spans="1:2">
      <c r="A792" s="11"/>
      <c r="B792" s="10"/>
    </row>
    <row r="793" spans="1:2">
      <c r="A793" s="11"/>
      <c r="B793" s="10"/>
    </row>
    <row r="794" spans="1:2">
      <c r="A794" s="11"/>
      <c r="B794" s="10"/>
    </row>
    <row r="795" spans="1:2">
      <c r="A795" s="11"/>
      <c r="B795" s="10"/>
    </row>
    <row r="796" spans="1:2">
      <c r="A796" s="11"/>
      <c r="B796" s="10"/>
    </row>
    <row r="797" spans="1:2">
      <c r="A797" s="11"/>
      <c r="B797" s="10"/>
    </row>
    <row r="798" spans="1:2">
      <c r="A798" s="11"/>
      <c r="B798" s="10"/>
    </row>
    <row r="799" spans="1:2">
      <c r="A799" s="11"/>
      <c r="B799" s="10"/>
    </row>
    <row r="800" spans="1:2">
      <c r="A800" s="11"/>
      <c r="B800" s="10"/>
    </row>
    <row r="801" spans="1:2">
      <c r="A801" s="11"/>
      <c r="B801" s="10"/>
    </row>
    <row r="802" spans="1:2">
      <c r="A802" s="11"/>
      <c r="B802" s="10"/>
    </row>
    <row r="803" spans="1:2">
      <c r="A803" s="11"/>
      <c r="B803" s="10"/>
    </row>
    <row r="804" spans="1:2">
      <c r="A804" s="11"/>
      <c r="B804" s="10"/>
    </row>
    <row r="805" spans="1:2">
      <c r="A805" s="11"/>
      <c r="B805" s="10"/>
    </row>
    <row r="806" spans="1:2">
      <c r="A806" s="11"/>
      <c r="B806" s="10"/>
    </row>
    <row r="807" spans="1:2">
      <c r="A807" s="11"/>
      <c r="B807" s="10"/>
    </row>
    <row r="808" spans="1:2">
      <c r="A808" s="11"/>
      <c r="B808" s="10"/>
    </row>
    <row r="809" spans="1:2">
      <c r="A809" s="11"/>
      <c r="B809" s="10"/>
    </row>
    <row r="810" spans="1:2">
      <c r="A810" s="11"/>
      <c r="B810" s="10"/>
    </row>
    <row r="811" spans="1:2">
      <c r="A811" s="11"/>
      <c r="B811" s="10"/>
    </row>
    <row r="812" spans="1:2">
      <c r="A812" s="11"/>
      <c r="B812" s="10"/>
    </row>
    <row r="813" spans="1:2">
      <c r="A813" s="11"/>
      <c r="B813" s="10"/>
    </row>
    <row r="814" spans="1:2">
      <c r="A814" s="11"/>
      <c r="B814" s="10"/>
    </row>
    <row r="815" spans="1:2">
      <c r="A815" s="11"/>
      <c r="B815" s="10"/>
    </row>
    <row r="816" spans="1:2">
      <c r="A816" s="11"/>
      <c r="B816" s="10"/>
    </row>
    <row r="817" spans="1:2">
      <c r="A817" s="11"/>
      <c r="B817" s="10"/>
    </row>
    <row r="818" spans="1:2">
      <c r="A818" s="11"/>
      <c r="B818" s="10"/>
    </row>
    <row r="819" spans="1:2">
      <c r="A819" s="11"/>
      <c r="B819" s="10"/>
    </row>
    <row r="820" spans="1:2">
      <c r="A820" s="11"/>
      <c r="B820" s="10"/>
    </row>
    <row r="821" spans="1:2">
      <c r="A821" s="11"/>
      <c r="B821" s="10"/>
    </row>
    <row r="822" spans="1:2">
      <c r="A822" s="11"/>
      <c r="B822" s="10"/>
    </row>
    <row r="823" spans="1:2">
      <c r="A823" s="11"/>
      <c r="B823" s="10"/>
    </row>
    <row r="824" spans="1:2">
      <c r="A824" s="11"/>
      <c r="B824" s="10"/>
    </row>
    <row r="825" spans="1:2">
      <c r="A825" s="11"/>
      <c r="B825" s="10"/>
    </row>
    <row r="826" spans="1:2">
      <c r="A826" s="11"/>
      <c r="B826" s="10"/>
    </row>
    <row r="827" spans="1:2">
      <c r="A827" s="11"/>
      <c r="B827" s="10"/>
    </row>
    <row r="828" spans="1:2">
      <c r="A828" s="11"/>
      <c r="B828" s="10"/>
    </row>
    <row r="829" spans="1:2">
      <c r="A829" s="11"/>
      <c r="B829" s="10"/>
    </row>
    <row r="830" spans="1:2">
      <c r="A830" s="11"/>
      <c r="B830" s="10"/>
    </row>
    <row r="831" spans="1:2">
      <c r="A831" s="11"/>
      <c r="B831" s="10"/>
    </row>
    <row r="832" spans="1:2">
      <c r="A832" s="11"/>
      <c r="B832" s="10"/>
    </row>
    <row r="833" spans="1:2">
      <c r="A833" s="11" t="e">
        <f t="array" ref="A833">IF(ISERROR(INDEX(List,MATCH(0,COUNTIF(List,"&lt;"&amp;List)-SUM(COUNTIF(List,$A$22:A832)),0))),"",INDEX(List,MATCH(0,COUNTIF(List,"&lt;"&amp;List)-SUM(COUNTIF(List,$A$22:A832),0))))</f>
        <v>#N/A</v>
      </c>
      <c r="B833" s="10" t="e">
        <f>IF(A833="","",MAX(B$22:B832)+1)</f>
        <v>#N/A</v>
      </c>
    </row>
    <row r="834" spans="1:2">
      <c r="A834" s="11" t="e">
        <f t="array" ref="A834">IF(ISERROR(INDEX(List,MATCH(0,COUNTIF(List,"&lt;"&amp;List)-SUM(COUNTIF(List,$A$22:A833)),0))),"",INDEX(List,MATCH(0,COUNTIF(List,"&lt;"&amp;List)-SUM(COUNTIF(List,$A$22:A833),0))))</f>
        <v>#N/A</v>
      </c>
      <c r="B834" s="10" t="e">
        <f>IF(A834="","",MAX(B$22:B833)+1)</f>
        <v>#N/A</v>
      </c>
    </row>
    <row r="835" spans="1:2">
      <c r="A835" s="11" t="e">
        <f t="array" ref="A835">IF(ISERROR(INDEX(List,MATCH(0,COUNTIF(List,"&lt;"&amp;List)-SUM(COUNTIF(List,$A$22:A834)),0))),"",INDEX(List,MATCH(0,COUNTIF(List,"&lt;"&amp;List)-SUM(COUNTIF(List,$A$22:A834),0))))</f>
        <v>#N/A</v>
      </c>
      <c r="B835" s="10" t="e">
        <f>IF(A835="","",MAX(B$22:B834)+1)</f>
        <v>#N/A</v>
      </c>
    </row>
    <row r="836" spans="1:2">
      <c r="A836" s="11" t="e">
        <f t="array" ref="A836">IF(ISERROR(INDEX(List,MATCH(0,COUNTIF(List,"&lt;"&amp;List)-SUM(COUNTIF(List,$A$22:A835)),0))),"",INDEX(List,MATCH(0,COUNTIF(List,"&lt;"&amp;List)-SUM(COUNTIF(List,$A$22:A835),0))))</f>
        <v>#N/A</v>
      </c>
      <c r="B836" s="10" t="e">
        <f>IF(A836="","",MAX(B$22:B835)+1)</f>
        <v>#N/A</v>
      </c>
    </row>
  </sheetData>
  <sheetProtection selectLockedCells="1" selectUnlockedCells="1"/>
  <mergeCells count="2">
    <mergeCell ref="A1:D1"/>
    <mergeCell ref="A16:D16"/>
  </mergeCells>
  <dataValidations count="1">
    <dataValidation type="custom" allowBlank="1" showInputMessage="1" showErrorMessage="1" errorTitle="X-Author for Excel" error="Id and Lookup fields are not editable." promptTitle="X-Author for Excel" sqref="D3:D9 D18:D19">
      <formula1>""</formula1>
    </dataValidation>
  </dataValidations>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sheetPr codeName="Sheet8" enableFormatConditionsCalculation="0"/>
  <dimension ref="A1:AR25"/>
  <sheetViews>
    <sheetView workbookViewId="0"/>
  </sheetViews>
  <sheetFormatPr defaultColWidth="8.875" defaultRowHeight="15.75"/>
  <sheetData>
    <row r="1" spans="1:44">
      <c r="A1" t="s">
        <v>303</v>
      </c>
      <c r="B1" t="s">
        <v>307</v>
      </c>
      <c r="Y1" s="395" t="s">
        <v>361</v>
      </c>
      <c r="Z1" s="395" t="s">
        <v>362</v>
      </c>
      <c r="AA1" t="s">
        <v>308</v>
      </c>
      <c r="AB1" t="s">
        <v>310</v>
      </c>
      <c r="AC1" t="s">
        <v>313</v>
      </c>
      <c r="AD1" t="s">
        <v>318</v>
      </c>
      <c r="AE1" t="s">
        <v>343</v>
      </c>
      <c r="AF1" t="s">
        <v>344</v>
      </c>
      <c r="AG1" t="s">
        <v>346</v>
      </c>
      <c r="AH1" t="s">
        <v>347</v>
      </c>
      <c r="AI1" t="s">
        <v>348</v>
      </c>
      <c r="AJ1" t="s">
        <v>349</v>
      </c>
      <c r="AK1" t="s">
        <v>350</v>
      </c>
      <c r="AL1" t="s">
        <v>351</v>
      </c>
      <c r="AM1" t="s">
        <v>352</v>
      </c>
      <c r="AN1" t="s">
        <v>353</v>
      </c>
      <c r="AO1" t="s">
        <v>354</v>
      </c>
      <c r="AP1" t="s">
        <v>355</v>
      </c>
      <c r="AQ1" t="s">
        <v>356</v>
      </c>
      <c r="AR1" t="s">
        <v>357</v>
      </c>
    </row>
    <row r="2" spans="1:44">
      <c r="Y2" s="395"/>
      <c r="Z2" s="395"/>
      <c r="AA2" s="395" t="s">
        <v>309</v>
      </c>
      <c r="AB2" s="395" t="s">
        <v>311</v>
      </c>
      <c r="AC2" s="395" t="s">
        <v>314</v>
      </c>
      <c r="AD2" s="395" t="s">
        <v>319</v>
      </c>
      <c r="AE2" s="395" t="s">
        <v>309</v>
      </c>
      <c r="AF2" s="395" t="s">
        <v>345</v>
      </c>
      <c r="AG2" s="395" t="s">
        <v>319</v>
      </c>
      <c r="AH2" s="395" t="s">
        <v>319</v>
      </c>
      <c r="AI2" s="395" t="s">
        <v>309</v>
      </c>
      <c r="AJ2" s="395" t="s">
        <v>319</v>
      </c>
      <c r="AK2" s="395" t="s">
        <v>345</v>
      </c>
      <c r="AL2" s="395" t="s">
        <v>319</v>
      </c>
      <c r="AM2" s="395" t="s">
        <v>319</v>
      </c>
      <c r="AN2" s="395" t="s">
        <v>309</v>
      </c>
      <c r="AO2" s="395" t="s">
        <v>319</v>
      </c>
      <c r="AP2" s="395" t="s">
        <v>319</v>
      </c>
      <c r="AQ2" s="395" t="s">
        <v>345</v>
      </c>
      <c r="AR2" s="395" t="s">
        <v>358</v>
      </c>
    </row>
    <row r="3" spans="1:44">
      <c r="AB3" s="395" t="s">
        <v>312</v>
      </c>
      <c r="AC3" s="395" t="s">
        <v>315</v>
      </c>
      <c r="AD3" s="395" t="s">
        <v>320</v>
      </c>
      <c r="AG3" s="395" t="s">
        <v>320</v>
      </c>
      <c r="AH3" s="395" t="s">
        <v>320</v>
      </c>
      <c r="AJ3" s="395" t="s">
        <v>320</v>
      </c>
      <c r="AL3" s="395" t="s">
        <v>320</v>
      </c>
      <c r="AM3" s="395" t="s">
        <v>320</v>
      </c>
      <c r="AO3" s="395" t="s">
        <v>320</v>
      </c>
      <c r="AP3" s="395" t="s">
        <v>320</v>
      </c>
      <c r="AR3" s="395" t="s">
        <v>359</v>
      </c>
    </row>
    <row r="4" spans="1:44">
      <c r="AC4" s="395" t="s">
        <v>316</v>
      </c>
      <c r="AD4" s="395" t="s">
        <v>321</v>
      </c>
      <c r="AG4" s="395" t="s">
        <v>321</v>
      </c>
      <c r="AH4" s="395" t="s">
        <v>321</v>
      </c>
      <c r="AJ4" s="395" t="s">
        <v>321</v>
      </c>
      <c r="AL4" s="395" t="s">
        <v>321</v>
      </c>
      <c r="AM4" s="395" t="s">
        <v>321</v>
      </c>
      <c r="AO4" s="395" t="s">
        <v>321</v>
      </c>
      <c r="AP4" s="395" t="s">
        <v>321</v>
      </c>
      <c r="AR4" s="395" t="s">
        <v>363</v>
      </c>
    </row>
    <row r="5" spans="1:44">
      <c r="AC5" s="395" t="s">
        <v>317</v>
      </c>
      <c r="AD5" s="395" t="s">
        <v>322</v>
      </c>
      <c r="AG5" s="395" t="s">
        <v>322</v>
      </c>
      <c r="AH5" s="395" t="s">
        <v>322</v>
      </c>
      <c r="AJ5" s="395" t="s">
        <v>322</v>
      </c>
      <c r="AL5" s="395" t="s">
        <v>322</v>
      </c>
      <c r="AM5" s="395" t="s">
        <v>322</v>
      </c>
      <c r="AO5" s="395" t="s">
        <v>322</v>
      </c>
      <c r="AP5" s="395" t="s">
        <v>322</v>
      </c>
      <c r="AR5" s="395" t="s">
        <v>360</v>
      </c>
    </row>
    <row r="6" spans="1:44">
      <c r="AD6" s="395" t="s">
        <v>323</v>
      </c>
      <c r="AG6" s="395" t="s">
        <v>323</v>
      </c>
      <c r="AH6" s="395" t="s">
        <v>323</v>
      </c>
      <c r="AJ6" s="395" t="s">
        <v>323</v>
      </c>
      <c r="AL6" s="395" t="s">
        <v>323</v>
      </c>
      <c r="AM6" s="395" t="s">
        <v>323</v>
      </c>
      <c r="AO6" s="395" t="s">
        <v>323</v>
      </c>
      <c r="AP6" s="395" t="s">
        <v>323</v>
      </c>
    </row>
    <row r="7" spans="1:44">
      <c r="AD7" s="395" t="s">
        <v>324</v>
      </c>
      <c r="AG7" s="395" t="s">
        <v>324</v>
      </c>
      <c r="AH7" s="395" t="s">
        <v>324</v>
      </c>
      <c r="AJ7" s="395" t="s">
        <v>324</v>
      </c>
      <c r="AL7" s="395" t="s">
        <v>324</v>
      </c>
      <c r="AM7" s="395" t="s">
        <v>324</v>
      </c>
      <c r="AO7" s="395" t="s">
        <v>324</v>
      </c>
      <c r="AP7" s="395" t="s">
        <v>324</v>
      </c>
    </row>
    <row r="8" spans="1:44">
      <c r="AD8" s="395" t="s">
        <v>325</v>
      </c>
      <c r="AG8" s="395" t="s">
        <v>325</v>
      </c>
      <c r="AH8" s="395" t="s">
        <v>325</v>
      </c>
      <c r="AJ8" s="395" t="s">
        <v>325</v>
      </c>
      <c r="AL8" s="395" t="s">
        <v>325</v>
      </c>
      <c r="AM8" s="395" t="s">
        <v>325</v>
      </c>
      <c r="AO8" s="395" t="s">
        <v>325</v>
      </c>
      <c r="AP8" s="395" t="s">
        <v>325</v>
      </c>
    </row>
    <row r="9" spans="1:44">
      <c r="AD9" s="395" t="s">
        <v>326</v>
      </c>
      <c r="AG9" s="395" t="s">
        <v>326</v>
      </c>
      <c r="AH9" s="395" t="s">
        <v>326</v>
      </c>
      <c r="AJ9" s="395" t="s">
        <v>326</v>
      </c>
      <c r="AL9" s="395" t="s">
        <v>326</v>
      </c>
      <c r="AM9" s="395" t="s">
        <v>326</v>
      </c>
      <c r="AO9" s="395" t="s">
        <v>326</v>
      </c>
      <c r="AP9" s="395" t="s">
        <v>326</v>
      </c>
    </row>
    <row r="10" spans="1:44">
      <c r="AD10" s="395" t="s">
        <v>327</v>
      </c>
      <c r="AG10" s="395" t="s">
        <v>327</v>
      </c>
      <c r="AH10" s="395" t="s">
        <v>327</v>
      </c>
      <c r="AJ10" s="395" t="s">
        <v>327</v>
      </c>
      <c r="AL10" s="395" t="s">
        <v>327</v>
      </c>
      <c r="AM10" s="395" t="s">
        <v>327</v>
      </c>
      <c r="AO10" s="395" t="s">
        <v>327</v>
      </c>
      <c r="AP10" s="395" t="s">
        <v>327</v>
      </c>
    </row>
    <row r="11" spans="1:44">
      <c r="AD11" s="395" t="s">
        <v>328</v>
      </c>
      <c r="AG11" s="395" t="s">
        <v>328</v>
      </c>
      <c r="AH11" s="395" t="s">
        <v>328</v>
      </c>
      <c r="AJ11" s="395" t="s">
        <v>328</v>
      </c>
      <c r="AL11" s="395" t="s">
        <v>328</v>
      </c>
      <c r="AM11" s="395" t="s">
        <v>328</v>
      </c>
      <c r="AO11" s="395" t="s">
        <v>328</v>
      </c>
      <c r="AP11" s="395" t="s">
        <v>328</v>
      </c>
    </row>
    <row r="12" spans="1:44">
      <c r="AD12" s="395" t="s">
        <v>329</v>
      </c>
      <c r="AG12" s="395" t="s">
        <v>329</v>
      </c>
      <c r="AH12" s="395" t="s">
        <v>329</v>
      </c>
      <c r="AJ12" s="395" t="s">
        <v>329</v>
      </c>
      <c r="AL12" s="395" t="s">
        <v>329</v>
      </c>
      <c r="AM12" s="395" t="s">
        <v>329</v>
      </c>
      <c r="AO12" s="395" t="s">
        <v>329</v>
      </c>
      <c r="AP12" s="395" t="s">
        <v>329</v>
      </c>
    </row>
    <row r="13" spans="1:44">
      <c r="AD13" s="395" t="s">
        <v>330</v>
      </c>
      <c r="AG13" s="395" t="s">
        <v>330</v>
      </c>
      <c r="AH13" s="395" t="s">
        <v>330</v>
      </c>
      <c r="AJ13" s="395" t="s">
        <v>330</v>
      </c>
      <c r="AL13" s="395" t="s">
        <v>330</v>
      </c>
      <c r="AM13" s="395" t="s">
        <v>330</v>
      </c>
      <c r="AO13" s="395" t="s">
        <v>330</v>
      </c>
      <c r="AP13" s="395" t="s">
        <v>330</v>
      </c>
    </row>
    <row r="14" spans="1:44">
      <c r="AD14" s="395" t="s">
        <v>331</v>
      </c>
      <c r="AG14" s="395" t="s">
        <v>331</v>
      </c>
      <c r="AH14" s="395" t="s">
        <v>331</v>
      </c>
      <c r="AJ14" s="395" t="s">
        <v>331</v>
      </c>
      <c r="AL14" s="395" t="s">
        <v>331</v>
      </c>
      <c r="AM14" s="395" t="s">
        <v>331</v>
      </c>
      <c r="AO14" s="395" t="s">
        <v>331</v>
      </c>
      <c r="AP14" s="395" t="s">
        <v>331</v>
      </c>
    </row>
    <row r="15" spans="1:44">
      <c r="AD15" s="395" t="s">
        <v>332</v>
      </c>
      <c r="AG15" s="395" t="s">
        <v>332</v>
      </c>
      <c r="AH15" s="395" t="s">
        <v>332</v>
      </c>
      <c r="AJ15" s="395" t="s">
        <v>332</v>
      </c>
      <c r="AL15" s="395" t="s">
        <v>332</v>
      </c>
      <c r="AM15" s="395" t="s">
        <v>332</v>
      </c>
      <c r="AO15" s="395" t="s">
        <v>332</v>
      </c>
      <c r="AP15" s="395" t="s">
        <v>332</v>
      </c>
    </row>
    <row r="16" spans="1:44">
      <c r="AD16" s="395" t="s">
        <v>333</v>
      </c>
      <c r="AG16" s="395" t="s">
        <v>333</v>
      </c>
      <c r="AH16" s="395" t="s">
        <v>333</v>
      </c>
      <c r="AJ16" s="395" t="s">
        <v>333</v>
      </c>
      <c r="AL16" s="395" t="s">
        <v>333</v>
      </c>
      <c r="AM16" s="395" t="s">
        <v>333</v>
      </c>
      <c r="AO16" s="395" t="s">
        <v>333</v>
      </c>
      <c r="AP16" s="395" t="s">
        <v>333</v>
      </c>
    </row>
    <row r="17" spans="30:42">
      <c r="AD17" s="395" t="s">
        <v>334</v>
      </c>
      <c r="AG17" s="395" t="s">
        <v>334</v>
      </c>
      <c r="AH17" s="395" t="s">
        <v>334</v>
      </c>
      <c r="AJ17" s="395" t="s">
        <v>334</v>
      </c>
      <c r="AL17" s="395" t="s">
        <v>334</v>
      </c>
      <c r="AM17" s="395" t="s">
        <v>334</v>
      </c>
      <c r="AO17" s="395" t="s">
        <v>334</v>
      </c>
      <c r="AP17" s="395" t="s">
        <v>334</v>
      </c>
    </row>
    <row r="18" spans="30:42">
      <c r="AD18" s="395" t="s">
        <v>335</v>
      </c>
      <c r="AG18" s="395" t="s">
        <v>335</v>
      </c>
      <c r="AH18" s="395" t="s">
        <v>335</v>
      </c>
      <c r="AJ18" s="395" t="s">
        <v>335</v>
      </c>
      <c r="AL18" s="395" t="s">
        <v>335</v>
      </c>
      <c r="AM18" s="395" t="s">
        <v>335</v>
      </c>
      <c r="AO18" s="395" t="s">
        <v>335</v>
      </c>
      <c r="AP18" s="395" t="s">
        <v>335</v>
      </c>
    </row>
    <row r="19" spans="30:42">
      <c r="AD19" s="395" t="s">
        <v>336</v>
      </c>
      <c r="AG19" s="395" t="s">
        <v>336</v>
      </c>
      <c r="AH19" s="395" t="s">
        <v>336</v>
      </c>
      <c r="AJ19" s="395" t="s">
        <v>336</v>
      </c>
      <c r="AL19" s="395" t="s">
        <v>336</v>
      </c>
      <c r="AM19" s="395" t="s">
        <v>336</v>
      </c>
      <c r="AO19" s="395" t="s">
        <v>336</v>
      </c>
      <c r="AP19" s="395" t="s">
        <v>336</v>
      </c>
    </row>
    <row r="20" spans="30:42">
      <c r="AD20" s="395" t="s">
        <v>337</v>
      </c>
      <c r="AG20" s="395" t="s">
        <v>337</v>
      </c>
      <c r="AH20" s="395" t="s">
        <v>337</v>
      </c>
      <c r="AJ20" s="395" t="s">
        <v>337</v>
      </c>
      <c r="AL20" s="395" t="s">
        <v>337</v>
      </c>
      <c r="AM20" s="395" t="s">
        <v>337</v>
      </c>
      <c r="AO20" s="395" t="s">
        <v>337</v>
      </c>
      <c r="AP20" s="395" t="s">
        <v>337</v>
      </c>
    </row>
    <row r="21" spans="30:42">
      <c r="AD21" s="395" t="s">
        <v>338</v>
      </c>
      <c r="AG21" s="395" t="s">
        <v>338</v>
      </c>
      <c r="AH21" s="395" t="s">
        <v>338</v>
      </c>
      <c r="AJ21" s="395" t="s">
        <v>338</v>
      </c>
      <c r="AL21" s="395" t="s">
        <v>338</v>
      </c>
      <c r="AM21" s="395" t="s">
        <v>338</v>
      </c>
      <c r="AO21" s="395" t="s">
        <v>338</v>
      </c>
      <c r="AP21" s="395" t="s">
        <v>338</v>
      </c>
    </row>
    <row r="22" spans="30:42">
      <c r="AD22" s="395" t="s">
        <v>339</v>
      </c>
      <c r="AG22" s="395" t="s">
        <v>339</v>
      </c>
      <c r="AH22" s="395" t="s">
        <v>339</v>
      </c>
      <c r="AJ22" s="395" t="s">
        <v>339</v>
      </c>
      <c r="AL22" s="395" t="s">
        <v>339</v>
      </c>
      <c r="AM22" s="395" t="s">
        <v>339</v>
      </c>
      <c r="AO22" s="395" t="s">
        <v>339</v>
      </c>
      <c r="AP22" s="395" t="s">
        <v>339</v>
      </c>
    </row>
    <row r="23" spans="30:42">
      <c r="AD23" s="395" t="s">
        <v>340</v>
      </c>
      <c r="AG23" s="395" t="s">
        <v>340</v>
      </c>
      <c r="AH23" s="395" t="s">
        <v>340</v>
      </c>
      <c r="AJ23" s="395" t="s">
        <v>340</v>
      </c>
      <c r="AL23" s="395" t="s">
        <v>340</v>
      </c>
      <c r="AM23" s="395" t="s">
        <v>340</v>
      </c>
      <c r="AO23" s="395" t="s">
        <v>340</v>
      </c>
      <c r="AP23" s="395" t="s">
        <v>340</v>
      </c>
    </row>
    <row r="24" spans="30:42">
      <c r="AD24" s="395" t="s">
        <v>341</v>
      </c>
      <c r="AG24" s="395" t="s">
        <v>341</v>
      </c>
      <c r="AH24" s="395" t="s">
        <v>341</v>
      </c>
      <c r="AJ24" s="395" t="s">
        <v>341</v>
      </c>
      <c r="AL24" s="395" t="s">
        <v>341</v>
      </c>
      <c r="AM24" s="395" t="s">
        <v>341</v>
      </c>
      <c r="AO24" s="395" t="s">
        <v>341</v>
      </c>
      <c r="AP24" s="395" t="s">
        <v>341</v>
      </c>
    </row>
    <row r="25" spans="30:42">
      <c r="AD25" s="395" t="s">
        <v>342</v>
      </c>
      <c r="AG25" s="395" t="s">
        <v>342</v>
      </c>
      <c r="AH25" s="395" t="s">
        <v>342</v>
      </c>
      <c r="AJ25" s="395" t="s">
        <v>342</v>
      </c>
      <c r="AL25" s="395" t="s">
        <v>342</v>
      </c>
      <c r="AM25" s="395" t="s">
        <v>342</v>
      </c>
      <c r="AO25" s="395" t="s">
        <v>342</v>
      </c>
      <c r="AP25" s="395" t="s">
        <v>342</v>
      </c>
    </row>
  </sheetData>
  <pageMargins left="0.7" right="0.7" top="0.75" bottom="0.75" header="0.3" footer="0.3"/>
  <pageSetup paperSize="9" orientation="portrait" r:id="rId1"/>
  <legacyDrawing r:id="rId2"/>
  <oleObjects>
    <oleObject progId="Packager Shell Object" dvAspect="DVASPECT_ICON" shapeId="11265" r:id="rId3"/>
    <oleObject progId="Packager Shell Object" dvAspect="DVASPECT_ICON" shapeId="11266" r:id="rId4"/>
    <oleObject progId="Packager Shell Object" dvAspect="DVASPECT_ICON" shapeId="11267" r:id="rId5"/>
  </oleObjects>
</worksheet>
</file>

<file path=xl/worksheets/sheet2.xml><?xml version="1.0" encoding="utf-8"?>
<worksheet xmlns="http://schemas.openxmlformats.org/spreadsheetml/2006/main" xmlns:r="http://schemas.openxmlformats.org/officeDocument/2006/relationships">
  <sheetPr codeName="Sheet11" enableFormatConditionsCalculation="0"/>
  <dimension ref="A2:I178"/>
  <sheetViews>
    <sheetView zoomScale="80" zoomScaleNormal="80" zoomScalePageLayoutView="80" workbookViewId="0">
      <selection activeCell="D16" sqref="D16"/>
    </sheetView>
  </sheetViews>
  <sheetFormatPr defaultColWidth="8.625" defaultRowHeight="12.75"/>
  <cols>
    <col min="1" max="1" width="25.625" style="1" customWidth="1"/>
    <col min="2" max="2" width="30.625" style="1" customWidth="1"/>
    <col min="3" max="3" width="52.125" style="1" customWidth="1"/>
    <col min="4" max="4" width="23.5" style="1" customWidth="1"/>
    <col min="5" max="5" width="19.625" style="1" customWidth="1"/>
    <col min="6" max="6" width="18.125" style="1" customWidth="1"/>
    <col min="7" max="7" width="10.125" style="1" customWidth="1"/>
    <col min="8" max="11" width="8.625" style="1"/>
    <col min="12" max="12" width="14.625" style="1" bestFit="1" customWidth="1"/>
    <col min="13" max="13" width="15" style="1" bestFit="1" customWidth="1"/>
    <col min="14" max="16384" width="8.625" style="1"/>
  </cols>
  <sheetData>
    <row r="2" spans="2:7">
      <c r="B2" s="2" t="s">
        <v>121</v>
      </c>
    </row>
    <row r="3" spans="2:7">
      <c r="B3" s="521" t="s">
        <v>118</v>
      </c>
      <c r="C3" s="521" t="s">
        <v>57</v>
      </c>
      <c r="D3" s="521" t="s">
        <v>59</v>
      </c>
      <c r="E3" s="521" t="s">
        <v>120</v>
      </c>
      <c r="F3" s="521" t="s">
        <v>187</v>
      </c>
      <c r="G3" s="521" t="s">
        <v>62</v>
      </c>
    </row>
    <row r="4" spans="2:7" hidden="1">
      <c r="B4" s="521" t="s">
        <v>117</v>
      </c>
      <c r="C4" s="524" t="s">
        <v>67</v>
      </c>
      <c r="D4" s="522" t="s">
        <v>58</v>
      </c>
      <c r="E4" s="521" t="s">
        <v>119</v>
      </c>
      <c r="F4" s="521" t="str">
        <f t="array" ref="F4">IFERROR(INDEX($C$4:$C$13, MATCH(0, COUNTIF($F$3:F3, $C$4:$C$13&amp;"") + IF($C$4:$C$13="",1,0), 0)), "")</f>
        <v>--Select--</v>
      </c>
      <c r="G4" s="521" t="s">
        <v>61</v>
      </c>
    </row>
    <row r="5" spans="2:7" s="11" customFormat="1">
      <c r="B5" s="521" t="s">
        <v>390</v>
      </c>
      <c r="C5" s="524" t="s">
        <v>2418</v>
      </c>
      <c r="D5" s="522"/>
      <c r="E5" s="521" t="s">
        <v>2100</v>
      </c>
      <c r="F5" s="521" t="str">
        <f t="array" ref="F5">IFERROR(INDEX($C$4:$C$13, MATCH(0, COUNTIF($F$3:F4, $C$4:$C$13&amp;"") + IF($C$4:$C$13="",1,0), 0)), "")</f>
        <v>TB I-4(M): RR-TB and/or MDR-TB prevalence among new TB patients: Proportion of new TB cases with RR-TB and/or MDR-TB</v>
      </c>
      <c r="G5" s="521" t="s">
        <v>389</v>
      </c>
    </row>
    <row r="6" spans="2:7" s="11" customFormat="1">
      <c r="B6" s="521" t="s">
        <v>2419</v>
      </c>
      <c r="C6" s="524" t="s">
        <v>2420</v>
      </c>
      <c r="D6" s="522"/>
      <c r="E6" s="521" t="s">
        <v>2100</v>
      </c>
      <c r="F6" s="521" t="str">
        <f t="array" ref="F6">IFERROR(INDEX($C$4:$C$13, MATCH(0, COUNTIF($F$3:F5, $C$4:$C$13&amp;"") + IF($C$4:$C$13="",1,0), 0)), "")</f>
        <v>TB I-1: TB prevalence rate per 100,000 population</v>
      </c>
      <c r="G6" s="521" t="s">
        <v>2421</v>
      </c>
    </row>
    <row r="7" spans="2:7" s="11" customFormat="1">
      <c r="B7" s="521" t="s">
        <v>375</v>
      </c>
      <c r="C7" s="524" t="s">
        <v>2422</v>
      </c>
      <c r="D7" s="522"/>
      <c r="E7" s="521" t="s">
        <v>2100</v>
      </c>
      <c r="F7" s="521" t="str">
        <f t="array" ref="F7">IFERROR(INDEX($C$4:$C$13, MATCH(0, COUNTIF($F$3:F6, $C$4:$C$13&amp;"") + IF($C$4:$C$13="",1,0), 0)), "")</f>
        <v>TB I-2: TB incidence rate per 100,000 population</v>
      </c>
      <c r="G7" s="521" t="s">
        <v>374</v>
      </c>
    </row>
    <row r="8" spans="2:7" s="11" customFormat="1">
      <c r="B8" s="521" t="s">
        <v>381</v>
      </c>
      <c r="C8" s="524" t="s">
        <v>2423</v>
      </c>
      <c r="D8" s="522"/>
      <c r="E8" s="521" t="s">
        <v>2100</v>
      </c>
      <c r="F8" s="521" t="str">
        <f t="array" ref="F8">IFERROR(INDEX($C$4:$C$13, MATCH(0, COUNTIF($F$3:F7, $C$4:$C$13&amp;"") + IF($C$4:$C$13="",1,0), 0)), "")</f>
        <v>TB I-3(M): TB mortality rate per 100,000 population</v>
      </c>
      <c r="G8" s="521" t="s">
        <v>380</v>
      </c>
    </row>
    <row r="9" spans="2:7" s="11" customFormat="1">
      <c r="B9" s="521" t="s">
        <v>386</v>
      </c>
      <c r="C9" s="524" t="s">
        <v>2424</v>
      </c>
      <c r="D9" s="522"/>
      <c r="E9" s="521" t="s">
        <v>2100</v>
      </c>
      <c r="F9" s="521" t="str">
        <f t="array" ref="F9">IFERROR(INDEX($C$4:$C$13, MATCH(0, COUNTIF($F$3:F8, $C$4:$C$13&amp;"") + IF($C$4:$C$13="",1,0), 0)), "")</f>
        <v>TB/HIV I-1: TB/HIV mortality rate per 100,000 population</v>
      </c>
      <c r="G9" s="521" t="s">
        <v>385</v>
      </c>
    </row>
    <row r="10" spans="2:7" s="11" customFormat="1">
      <c r="B10" s="521" t="s">
        <v>2425</v>
      </c>
      <c r="C10" s="524" t="s">
        <v>2426</v>
      </c>
      <c r="D10" s="522"/>
      <c r="E10" s="521" t="s">
        <v>2100</v>
      </c>
      <c r="F10" s="521" t="str">
        <f t="array" ref="F10">IFERROR(INDEX($C$4:$C$13, MATCH(0, COUNTIF($F$3:F9, $C$4:$C$13&amp;"") + IF($C$4:$C$13="",1,0), 0)), "")</f>
        <v>HSS I-1: Under 5 mortality rate per 1000 live births</v>
      </c>
      <c r="G10" s="521" t="s">
        <v>2427</v>
      </c>
    </row>
    <row r="11" spans="2:7" s="11" customFormat="1">
      <c r="B11" s="521" t="s">
        <v>2428</v>
      </c>
      <c r="C11" s="524" t="s">
        <v>2429</v>
      </c>
      <c r="D11" s="522"/>
      <c r="E11" s="521" t="s">
        <v>2100</v>
      </c>
      <c r="F11" s="521" t="str">
        <f t="array" ref="F11">IFERROR(INDEX($C$4:$C$13, MATCH(0, COUNTIF($F$3:F10, $C$4:$C$13&amp;"") + IF($C$4:$C$13="",1,0), 0)), "")</f>
        <v>HSS I-2: Neonatal mortality rate, per 100,000 population</v>
      </c>
      <c r="G11" s="521" t="s">
        <v>2430</v>
      </c>
    </row>
    <row r="12" spans="2:7" s="11" customFormat="1">
      <c r="B12" s="521" t="s">
        <v>2431</v>
      </c>
      <c r="C12" s="524" t="s">
        <v>2432</v>
      </c>
      <c r="D12" s="522"/>
      <c r="E12" s="521" t="s">
        <v>2100</v>
      </c>
      <c r="F12" s="521" t="str">
        <f t="array" ref="F12">IFERROR(INDEX($C$4:$C$13, MATCH(0, COUNTIF($F$3:F11, $C$4:$C$13&amp;"") + IF($C$4:$C$13="",1,0), 0)), "")</f>
        <v>HSS I-3: Maternal mortality ratio, per 100,000 population</v>
      </c>
      <c r="G12" s="521" t="s">
        <v>2433</v>
      </c>
    </row>
    <row r="14" spans="2:7">
      <c r="B14" s="2" t="s">
        <v>122</v>
      </c>
    </row>
    <row r="15" spans="2:7">
      <c r="B15" s="521" t="s">
        <v>118</v>
      </c>
      <c r="C15" s="521" t="s">
        <v>57</v>
      </c>
      <c r="D15" s="521" t="s">
        <v>59</v>
      </c>
      <c r="E15" s="521" t="s">
        <v>120</v>
      </c>
      <c r="F15" s="521" t="s">
        <v>187</v>
      </c>
      <c r="G15" s="521" t="s">
        <v>62</v>
      </c>
    </row>
    <row r="16" spans="2:7" hidden="1">
      <c r="B16" s="521" t="s">
        <v>117</v>
      </c>
      <c r="C16" s="524" t="s">
        <v>67</v>
      </c>
      <c r="D16" s="522" t="s">
        <v>58</v>
      </c>
      <c r="E16" s="521" t="s">
        <v>119</v>
      </c>
      <c r="F16" s="521" t="str">
        <f t="array" ref="F16">IFERROR(INDEX($C$16:$C$25, MATCH(0, COUNTIF($F$15:F15, $C$16:$C$25&amp;"") + IF($C$16:$C$25="",1,0), 0)), "")</f>
        <v>--Select--</v>
      </c>
      <c r="G16" s="521" t="s">
        <v>61</v>
      </c>
    </row>
    <row r="17" spans="1:7" s="11" customFormat="1">
      <c r="B17" s="521" t="s">
        <v>2434</v>
      </c>
      <c r="C17" s="524" t="s">
        <v>2435</v>
      </c>
      <c r="D17" s="522"/>
      <c r="E17" s="521" t="s">
        <v>2100</v>
      </c>
      <c r="F17" s="521" t="str">
        <f t="array" ref="F17">IFERROR(INDEX($C$16:$C$25, MATCH(0, COUNTIF($F$15:F16, $C$16:$C$25&amp;"") + IF($C$16:$C$25="",1,0), 0)), "")</f>
        <v>HSS O-3: Ratio of household out-of-pocket payments for health to total expenditure on health</v>
      </c>
      <c r="G17" s="521" t="s">
        <v>2436</v>
      </c>
    </row>
    <row r="18" spans="1:7" s="11" customFormat="1">
      <c r="B18" s="521" t="s">
        <v>706</v>
      </c>
      <c r="C18" s="524" t="s">
        <v>2437</v>
      </c>
      <c r="D18" s="522"/>
      <c r="E18" s="521" t="s">
        <v>2100</v>
      </c>
      <c r="F18" s="521" t="str">
        <f t="array" ref="F18">IFERROR(INDEX($C$16:$C$25, MATCH(0, COUNTIF($F$15:F17, $C$16:$C$25&amp;"") + IF($C$16:$C$25="",1,0), 0)), "")</f>
        <v>TB O-2a: Treatment success rate of all forms of TB- bacteriologically confirmed plus clinically diagnosed, new and relapse cases</v>
      </c>
      <c r="G18" s="521" t="s">
        <v>705</v>
      </c>
    </row>
    <row r="19" spans="1:7" s="11" customFormat="1">
      <c r="B19" s="521" t="s">
        <v>721</v>
      </c>
      <c r="C19" s="524" t="s">
        <v>2238</v>
      </c>
      <c r="D19" s="522" t="s">
        <v>2239</v>
      </c>
      <c r="E19" s="521" t="s">
        <v>2100</v>
      </c>
      <c r="F19" s="521" t="str">
        <f t="array" ref="F19">IFERROR(INDEX($C$16:$C$25, MATCH(0, COUNTIF($F$15:F18, $C$16:$C$25&amp;"") + IF($C$16:$C$25="",1,0), 0)), "")</f>
        <v>TB O-4(M): Treatment success rate of RR TB and/or MDR-TB: Percentage of cases with RR and/or MDR-TB successfully treated</v>
      </c>
      <c r="G19" s="521" t="s">
        <v>720</v>
      </c>
    </row>
    <row r="20" spans="1:7" s="11" customFormat="1">
      <c r="B20" s="521" t="s">
        <v>2438</v>
      </c>
      <c r="C20" s="524" t="s">
        <v>2439</v>
      </c>
      <c r="D20" s="522"/>
      <c r="E20" s="521" t="s">
        <v>2100</v>
      </c>
      <c r="F20" s="521" t="str">
        <f t="array" ref="F20">IFERROR(INDEX($C$16:$C$25, MATCH(0, COUNTIF($F$15:F19, $C$16:$C$25&amp;"") + IF($C$16:$C$25="",1,0), 0)), "")</f>
        <v>HSS O-1: Percentage of women attending antenatal care</v>
      </c>
      <c r="G20" s="521" t="s">
        <v>2440</v>
      </c>
    </row>
    <row r="21" spans="1:7" s="11" customFormat="1">
      <c r="B21" s="521" t="s">
        <v>2441</v>
      </c>
      <c r="C21" s="524" t="s">
        <v>2442</v>
      </c>
      <c r="D21" s="522"/>
      <c r="E21" s="521" t="s">
        <v>2100</v>
      </c>
      <c r="F21" s="521" t="str">
        <f t="array" ref="F21">IFERROR(INDEX($C$16:$C$25, MATCH(0, COUNTIF($F$15:F20, $C$16:$C$25&amp;"") + IF($C$16:$C$25="",1,0), 0)), "")</f>
        <v>HSS O-2: Percentage of births attended by skilled health professional</v>
      </c>
      <c r="G21" s="521" t="s">
        <v>2443</v>
      </c>
    </row>
    <row r="22" spans="1:7" s="11" customFormat="1">
      <c r="B22" s="521" t="s">
        <v>701</v>
      </c>
      <c r="C22" s="524" t="s">
        <v>2444</v>
      </c>
      <c r="D22" s="522"/>
      <c r="E22" s="521" t="s">
        <v>2100</v>
      </c>
      <c r="F22" s="521" t="str">
        <f t="array" ref="F22">IFERROR(INDEX($C$16:$C$25, MATCH(0, COUNTIF($F$15:F21, $C$16:$C$25&amp;"") + IF($C$16:$C$25="",1,0), 0)), "")</f>
        <v>TB O-1a: Case notification rate of all forms of TB per 100,000 population - bacteriologically confirmed plus clinically diagnosed, new and relapse cases</v>
      </c>
      <c r="G22" s="521" t="s">
        <v>700</v>
      </c>
    </row>
    <row r="23" spans="1:7" s="11" customFormat="1">
      <c r="B23" s="521" t="s">
        <v>716</v>
      </c>
      <c r="C23" s="524" t="s">
        <v>2445</v>
      </c>
      <c r="D23" s="522"/>
      <c r="E23" s="521" t="s">
        <v>2100</v>
      </c>
      <c r="F23" s="521" t="str">
        <f t="array" ref="F23">IFERROR(INDEX($C$16:$C$25, MATCH(0, COUNTIF($F$15:F22, $C$16:$C$25&amp;"") + IF($C$16:$C$25="",1,0), 0)), "")</f>
        <v>TB O-6: Notification of RR-TB and/or MDR-TB cases – Percentage of notified cases of bacteriologically confirmed, drug resistant RR-TB and/or MDR-TB as a proportion of all estimated RR-TB and/or MDR-TB cases</v>
      </c>
      <c r="G23" s="521" t="s">
        <v>715</v>
      </c>
    </row>
    <row r="24" spans="1:7" s="11" customFormat="1">
      <c r="B24" s="521" t="s">
        <v>711</v>
      </c>
      <c r="C24" s="524" t="s">
        <v>2446</v>
      </c>
      <c r="D24" s="522"/>
      <c r="E24" s="521" t="s">
        <v>2100</v>
      </c>
      <c r="F24" s="521" t="str">
        <f t="array" ref="F24">IFERROR(INDEX($C$16:$C$25, MATCH(0, COUNTIF($F$15:F23, $C$16:$C$25&amp;"") + IF($C$16:$C$25="",1,0), 0)), "")</f>
        <v>TB O-5(M): TB treatment coverage: Percentage of new and relapse cases that were notified and treated among the estimated number of incident TB cases in the same year (all form of TB - bacteriologically confirmed plus clinically diagnosed)</v>
      </c>
      <c r="G24" s="521" t="s">
        <v>710</v>
      </c>
    </row>
    <row r="26" spans="1:7">
      <c r="B26" s="2" t="s">
        <v>173</v>
      </c>
    </row>
    <row r="27" spans="1:7">
      <c r="A27" s="528" t="s">
        <v>1</v>
      </c>
      <c r="B27" s="529" t="s">
        <v>141</v>
      </c>
      <c r="C27" s="529" t="s">
        <v>57</v>
      </c>
      <c r="D27" s="529" t="s">
        <v>59</v>
      </c>
      <c r="E27" s="529" t="s">
        <v>137</v>
      </c>
      <c r="F27" s="529" t="s">
        <v>138</v>
      </c>
      <c r="G27" s="529" t="s">
        <v>62</v>
      </c>
    </row>
    <row r="28" spans="1:7" hidden="1">
      <c r="A28" s="529" t="s">
        <v>136</v>
      </c>
      <c r="B28" s="530" t="s">
        <v>106</v>
      </c>
      <c r="C28" s="531" t="s">
        <v>67</v>
      </c>
      <c r="D28" s="530" t="s">
        <v>58</v>
      </c>
      <c r="E28" s="529"/>
      <c r="F28" s="529"/>
      <c r="G28" s="529" t="s">
        <v>61</v>
      </c>
    </row>
    <row r="29" spans="1:7" s="11" customFormat="1">
      <c r="A29" s="529" t="s">
        <v>529</v>
      </c>
      <c r="B29" s="530" t="s">
        <v>734</v>
      </c>
      <c r="C29" s="531" t="s">
        <v>2367</v>
      </c>
      <c r="D29" s="530" t="s">
        <v>2483</v>
      </c>
      <c r="E29" s="529"/>
      <c r="F29" s="529"/>
      <c r="G29" s="529" t="s">
        <v>733</v>
      </c>
    </row>
    <row r="30" spans="1:7" s="11" customFormat="1">
      <c r="A30" s="529" t="s">
        <v>529</v>
      </c>
      <c r="B30" s="530" t="s">
        <v>737</v>
      </c>
      <c r="C30" s="531" t="s">
        <v>2381</v>
      </c>
      <c r="D30" s="530" t="s">
        <v>2484</v>
      </c>
      <c r="E30" s="529"/>
      <c r="F30" s="529"/>
      <c r="G30" s="529" t="s">
        <v>736</v>
      </c>
    </row>
    <row r="31" spans="1:7" s="11" customFormat="1">
      <c r="A31" s="529" t="s">
        <v>529</v>
      </c>
      <c r="B31" s="530" t="s">
        <v>740</v>
      </c>
      <c r="C31" s="531" t="s">
        <v>2485</v>
      </c>
      <c r="D31" s="530"/>
      <c r="E31" s="529"/>
      <c r="F31" s="529"/>
      <c r="G31" s="529" t="s">
        <v>739</v>
      </c>
    </row>
    <row r="32" spans="1:7" s="11" customFormat="1">
      <c r="A32" s="529" t="s">
        <v>529</v>
      </c>
      <c r="B32" s="530" t="s">
        <v>743</v>
      </c>
      <c r="C32" s="531" t="s">
        <v>2486</v>
      </c>
      <c r="D32" s="530"/>
      <c r="E32" s="529"/>
      <c r="F32" s="529"/>
      <c r="G32" s="529" t="s">
        <v>742</v>
      </c>
    </row>
    <row r="33" spans="1:7" s="11" customFormat="1">
      <c r="A33" s="529" t="s">
        <v>529</v>
      </c>
      <c r="B33" s="530" t="s">
        <v>746</v>
      </c>
      <c r="C33" s="531" t="s">
        <v>2487</v>
      </c>
      <c r="D33" s="530"/>
      <c r="E33" s="529"/>
      <c r="F33" s="529"/>
      <c r="G33" s="529" t="s">
        <v>745</v>
      </c>
    </row>
    <row r="34" spans="1:7" s="11" customFormat="1">
      <c r="A34" s="529" t="s">
        <v>529</v>
      </c>
      <c r="B34" s="530" t="s">
        <v>749</v>
      </c>
      <c r="C34" s="531" t="s">
        <v>2488</v>
      </c>
      <c r="D34" s="530"/>
      <c r="E34" s="529"/>
      <c r="F34" s="529"/>
      <c r="G34" s="529" t="s">
        <v>748</v>
      </c>
    </row>
    <row r="35" spans="1:7" s="11" customFormat="1">
      <c r="A35" s="529" t="s">
        <v>529</v>
      </c>
      <c r="B35" s="530" t="s">
        <v>752</v>
      </c>
      <c r="C35" s="531" t="s">
        <v>2405</v>
      </c>
      <c r="D35" s="530" t="s">
        <v>2288</v>
      </c>
      <c r="E35" s="529"/>
      <c r="F35" s="529"/>
      <c r="G35" s="529" t="s">
        <v>751</v>
      </c>
    </row>
    <row r="36" spans="1:7" s="11" customFormat="1">
      <c r="A36" s="529" t="s">
        <v>529</v>
      </c>
      <c r="B36" s="530" t="s">
        <v>755</v>
      </c>
      <c r="C36" s="531" t="s">
        <v>2489</v>
      </c>
      <c r="D36" s="530"/>
      <c r="E36" s="529"/>
      <c r="F36" s="529"/>
      <c r="G36" s="529" t="s">
        <v>754</v>
      </c>
    </row>
    <row r="37" spans="1:7" s="11" customFormat="1">
      <c r="A37" s="529" t="s">
        <v>529</v>
      </c>
      <c r="B37" s="530" t="s">
        <v>758</v>
      </c>
      <c r="C37" s="531" t="s">
        <v>2490</v>
      </c>
      <c r="D37" s="530"/>
      <c r="E37" s="529"/>
      <c r="F37" s="529"/>
      <c r="G37" s="529" t="s">
        <v>757</v>
      </c>
    </row>
    <row r="38" spans="1:7" s="11" customFormat="1">
      <c r="A38" s="529" t="s">
        <v>529</v>
      </c>
      <c r="B38" s="530" t="s">
        <v>761</v>
      </c>
      <c r="C38" s="531" t="s">
        <v>2491</v>
      </c>
      <c r="D38" s="530"/>
      <c r="E38" s="529"/>
      <c r="F38" s="529"/>
      <c r="G38" s="529" t="s">
        <v>760</v>
      </c>
    </row>
    <row r="39" spans="1:7" s="11" customFormat="1">
      <c r="A39" s="529" t="s">
        <v>529</v>
      </c>
      <c r="B39" s="530" t="s">
        <v>764</v>
      </c>
      <c r="C39" s="531" t="s">
        <v>2492</v>
      </c>
      <c r="D39" s="530"/>
      <c r="E39" s="529"/>
      <c r="F39" s="529"/>
      <c r="G39" s="529" t="s">
        <v>763</v>
      </c>
    </row>
    <row r="40" spans="1:7" s="11" customFormat="1">
      <c r="A40" s="529" t="s">
        <v>535</v>
      </c>
      <c r="B40" s="530" t="s">
        <v>789</v>
      </c>
      <c r="C40" s="531" t="s">
        <v>2493</v>
      </c>
      <c r="D40" s="530"/>
      <c r="E40" s="529"/>
      <c r="F40" s="529"/>
      <c r="G40" s="529" t="s">
        <v>788</v>
      </c>
    </row>
    <row r="41" spans="1:7" s="11" customFormat="1">
      <c r="A41" s="529" t="s">
        <v>535</v>
      </c>
      <c r="B41" s="530" t="s">
        <v>792</v>
      </c>
      <c r="C41" s="531" t="s">
        <v>2494</v>
      </c>
      <c r="D41" s="530"/>
      <c r="E41" s="529"/>
      <c r="F41" s="529"/>
      <c r="G41" s="529" t="s">
        <v>791</v>
      </c>
    </row>
    <row r="42" spans="1:7" s="11" customFormat="1">
      <c r="A42" s="529" t="s">
        <v>535</v>
      </c>
      <c r="B42" s="530" t="s">
        <v>795</v>
      </c>
      <c r="C42" s="531" t="s">
        <v>2495</v>
      </c>
      <c r="D42" s="530"/>
      <c r="E42" s="529"/>
      <c r="F42" s="529"/>
      <c r="G42" s="529" t="s">
        <v>794</v>
      </c>
    </row>
    <row r="43" spans="1:7" s="11" customFormat="1">
      <c r="A43" s="529" t="s">
        <v>535</v>
      </c>
      <c r="B43" s="530" t="s">
        <v>798</v>
      </c>
      <c r="C43" s="531" t="s">
        <v>2496</v>
      </c>
      <c r="D43" s="530"/>
      <c r="E43" s="529"/>
      <c r="F43" s="529"/>
      <c r="G43" s="529" t="s">
        <v>797</v>
      </c>
    </row>
    <row r="44" spans="1:7" s="11" customFormat="1">
      <c r="A44" s="529" t="s">
        <v>532</v>
      </c>
      <c r="B44" s="530" t="s">
        <v>767</v>
      </c>
      <c r="C44" s="531" t="s">
        <v>2497</v>
      </c>
      <c r="D44" s="530"/>
      <c r="E44" s="529"/>
      <c r="F44" s="529"/>
      <c r="G44" s="529" t="s">
        <v>766</v>
      </c>
    </row>
    <row r="45" spans="1:7" s="11" customFormat="1">
      <c r="A45" s="529" t="s">
        <v>532</v>
      </c>
      <c r="B45" s="530" t="s">
        <v>770</v>
      </c>
      <c r="C45" s="531" t="s">
        <v>2271</v>
      </c>
      <c r="D45" s="530" t="s">
        <v>2498</v>
      </c>
      <c r="E45" s="529"/>
      <c r="F45" s="529"/>
      <c r="G45" s="529" t="s">
        <v>769</v>
      </c>
    </row>
    <row r="46" spans="1:7" s="11" customFormat="1">
      <c r="A46" s="529" t="s">
        <v>532</v>
      </c>
      <c r="B46" s="530" t="s">
        <v>773</v>
      </c>
      <c r="C46" s="531" t="s">
        <v>2276</v>
      </c>
      <c r="D46" s="530" t="s">
        <v>2499</v>
      </c>
      <c r="E46" s="529"/>
      <c r="F46" s="529"/>
      <c r="G46" s="529" t="s">
        <v>772</v>
      </c>
    </row>
    <row r="47" spans="1:7" s="11" customFormat="1">
      <c r="A47" s="529" t="s">
        <v>532</v>
      </c>
      <c r="B47" s="530" t="s">
        <v>776</v>
      </c>
      <c r="C47" s="531" t="s">
        <v>2500</v>
      </c>
      <c r="D47" s="530"/>
      <c r="E47" s="529"/>
      <c r="F47" s="529"/>
      <c r="G47" s="529" t="s">
        <v>775</v>
      </c>
    </row>
    <row r="48" spans="1:7" s="11" customFormat="1">
      <c r="A48" s="529" t="s">
        <v>532</v>
      </c>
      <c r="B48" s="530" t="s">
        <v>779</v>
      </c>
      <c r="C48" s="531" t="s">
        <v>2501</v>
      </c>
      <c r="D48" s="530"/>
      <c r="E48" s="529"/>
      <c r="F48" s="529"/>
      <c r="G48" s="529" t="s">
        <v>778</v>
      </c>
    </row>
    <row r="49" spans="1:7" s="11" customFormat="1">
      <c r="A49" s="529" t="s">
        <v>532</v>
      </c>
      <c r="B49" s="530" t="s">
        <v>782</v>
      </c>
      <c r="C49" s="531" t="s">
        <v>2502</v>
      </c>
      <c r="D49" s="530"/>
      <c r="E49" s="529"/>
      <c r="F49" s="529"/>
      <c r="G49" s="529" t="s">
        <v>781</v>
      </c>
    </row>
    <row r="50" spans="1:7" s="11" customFormat="1">
      <c r="A50" s="529" t="s">
        <v>532</v>
      </c>
      <c r="B50" s="530" t="s">
        <v>786</v>
      </c>
      <c r="C50" s="531" t="s">
        <v>2503</v>
      </c>
      <c r="D50" s="530"/>
      <c r="E50" s="529"/>
      <c r="F50" s="529"/>
      <c r="G50" s="529" t="s">
        <v>785</v>
      </c>
    </row>
    <row r="51" spans="1:7" s="11" customFormat="1">
      <c r="A51" s="529" t="s">
        <v>532</v>
      </c>
      <c r="B51" s="530" t="s">
        <v>2504</v>
      </c>
      <c r="C51" s="531" t="s">
        <v>2505</v>
      </c>
      <c r="D51" s="530"/>
      <c r="E51" s="529"/>
      <c r="F51" s="529"/>
      <c r="G51" s="529" t="s">
        <v>2506</v>
      </c>
    </row>
    <row r="52" spans="1:7" s="11" customFormat="1">
      <c r="A52" s="529" t="s">
        <v>2470</v>
      </c>
      <c r="B52" s="530" t="s">
        <v>2507</v>
      </c>
      <c r="C52" s="531" t="s">
        <v>2508</v>
      </c>
      <c r="D52" s="530"/>
      <c r="E52" s="529"/>
      <c r="F52" s="529"/>
      <c r="G52" s="529" t="s">
        <v>2509</v>
      </c>
    </row>
    <row r="53" spans="1:7" s="11" customFormat="1">
      <c r="A53" s="529" t="s">
        <v>2470</v>
      </c>
      <c r="B53" s="530" t="s">
        <v>2510</v>
      </c>
      <c r="C53" s="531" t="s">
        <v>2511</v>
      </c>
      <c r="D53" s="530"/>
      <c r="E53" s="529"/>
      <c r="F53" s="529"/>
      <c r="G53" s="529" t="s">
        <v>2512</v>
      </c>
    </row>
    <row r="54" spans="1:7" s="11" customFormat="1">
      <c r="A54" s="529" t="s">
        <v>2466</v>
      </c>
      <c r="B54" s="530" t="s">
        <v>2513</v>
      </c>
      <c r="C54" s="531" t="s">
        <v>2514</v>
      </c>
      <c r="D54" s="530"/>
      <c r="E54" s="529"/>
      <c r="F54" s="529"/>
      <c r="G54" s="529" t="s">
        <v>2515</v>
      </c>
    </row>
    <row r="55" spans="1:7" s="11" customFormat="1">
      <c r="A55" s="529" t="s">
        <v>2466</v>
      </c>
      <c r="B55" s="530" t="s">
        <v>2516</v>
      </c>
      <c r="C55" s="531" t="s">
        <v>2517</v>
      </c>
      <c r="D55" s="530"/>
      <c r="E55" s="529"/>
      <c r="F55" s="529"/>
      <c r="G55" s="529" t="s">
        <v>2518</v>
      </c>
    </row>
    <row r="56" spans="1:7" s="11" customFormat="1">
      <c r="A56" s="529" t="s">
        <v>2466</v>
      </c>
      <c r="B56" s="530" t="s">
        <v>2519</v>
      </c>
      <c r="C56" s="531" t="s">
        <v>2520</v>
      </c>
      <c r="D56" s="530"/>
      <c r="E56" s="529"/>
      <c r="F56" s="529"/>
      <c r="G56" s="529" t="s">
        <v>2521</v>
      </c>
    </row>
    <row r="57" spans="1:7" s="11" customFormat="1">
      <c r="A57" s="529" t="s">
        <v>2466</v>
      </c>
      <c r="B57" s="530" t="s">
        <v>2522</v>
      </c>
      <c r="C57" s="531" t="s">
        <v>2523</v>
      </c>
      <c r="D57" s="530"/>
      <c r="E57" s="529"/>
      <c r="F57" s="529"/>
      <c r="G57" s="529" t="s">
        <v>2524</v>
      </c>
    </row>
    <row r="58" spans="1:7" s="11" customFormat="1">
      <c r="A58" s="529" t="s">
        <v>2466</v>
      </c>
      <c r="B58" s="530" t="s">
        <v>2525</v>
      </c>
      <c r="C58" s="531" t="s">
        <v>2526</v>
      </c>
      <c r="D58" s="530"/>
      <c r="E58" s="529"/>
      <c r="F58" s="529"/>
      <c r="G58" s="529" t="s">
        <v>2527</v>
      </c>
    </row>
    <row r="59" spans="1:7" s="11" customFormat="1">
      <c r="A59" s="529" t="s">
        <v>544</v>
      </c>
      <c r="B59" s="530" t="s">
        <v>804</v>
      </c>
      <c r="C59" s="531" t="s">
        <v>2528</v>
      </c>
      <c r="D59" s="530"/>
      <c r="E59" s="529"/>
      <c r="F59" s="529"/>
      <c r="G59" s="529" t="s">
        <v>803</v>
      </c>
    </row>
    <row r="60" spans="1:7" s="11" customFormat="1">
      <c r="A60" s="529" t="s">
        <v>544</v>
      </c>
      <c r="B60" s="530" t="s">
        <v>2529</v>
      </c>
      <c r="C60" s="531" t="s">
        <v>2530</v>
      </c>
      <c r="D60" s="530"/>
      <c r="E60" s="529"/>
      <c r="F60" s="529"/>
      <c r="G60" s="529" t="s">
        <v>2531</v>
      </c>
    </row>
    <row r="61" spans="1:7" s="11" customFormat="1">
      <c r="A61" s="529" t="s">
        <v>2460</v>
      </c>
      <c r="B61" s="530" t="s">
        <v>2532</v>
      </c>
      <c r="C61" s="531" t="s">
        <v>2533</v>
      </c>
      <c r="D61" s="530"/>
      <c r="E61" s="529"/>
      <c r="F61" s="529"/>
      <c r="G61" s="529" t="s">
        <v>2534</v>
      </c>
    </row>
    <row r="62" spans="1:7" s="11" customFormat="1">
      <c r="A62" s="529" t="s">
        <v>541</v>
      </c>
      <c r="B62" s="530" t="s">
        <v>801</v>
      </c>
      <c r="C62" s="531" t="s">
        <v>2535</v>
      </c>
      <c r="D62" s="530"/>
      <c r="E62" s="529"/>
      <c r="F62" s="529"/>
      <c r="G62" s="529" t="s">
        <v>800</v>
      </c>
    </row>
    <row r="63" spans="1:7" s="11" customFormat="1">
      <c r="A63" s="529" t="s">
        <v>541</v>
      </c>
      <c r="B63" s="530" t="s">
        <v>2536</v>
      </c>
      <c r="C63" s="531" t="s">
        <v>2537</v>
      </c>
      <c r="D63" s="530"/>
      <c r="E63" s="529"/>
      <c r="F63" s="529"/>
      <c r="G63" s="529" t="s">
        <v>2538</v>
      </c>
    </row>
    <row r="64" spans="1:7" s="11" customFormat="1">
      <c r="A64" s="529" t="s">
        <v>541</v>
      </c>
      <c r="B64" s="530" t="s">
        <v>2539</v>
      </c>
      <c r="C64" s="531" t="s">
        <v>2540</v>
      </c>
      <c r="D64" s="530"/>
      <c r="E64" s="529"/>
      <c r="F64" s="529"/>
      <c r="G64" s="529" t="s">
        <v>2541</v>
      </c>
    </row>
    <row r="66" spans="2:8">
      <c r="B66" s="2" t="s">
        <v>135</v>
      </c>
    </row>
    <row r="67" spans="2:8">
      <c r="B67" s="11" t="s">
        <v>57</v>
      </c>
      <c r="C67" s="521" t="s">
        <v>76</v>
      </c>
      <c r="D67" s="521" t="s">
        <v>272</v>
      </c>
      <c r="E67" s="521" t="s">
        <v>120</v>
      </c>
      <c r="F67" s="521" t="s">
        <v>273</v>
      </c>
      <c r="G67" s="521" t="s">
        <v>62</v>
      </c>
      <c r="H67" s="521" t="s">
        <v>151</v>
      </c>
    </row>
    <row r="68" spans="2:8" hidden="1">
      <c r="B68" s="1" t="str">
        <f t="array" ref="B68">IFERROR(INDEX($C$68:$C$81, MATCH(0, COUNTIF($B$67:B67, $C$68:$C$81&amp;"") + IF($C$68:$C$81="",1,0), 0)), "")</f>
        <v>--Select--</v>
      </c>
      <c r="C68" s="524" t="s">
        <v>67</v>
      </c>
      <c r="D68" s="521" t="s">
        <v>123</v>
      </c>
      <c r="E68" s="521" t="s">
        <v>119</v>
      </c>
      <c r="F68" s="521" t="str">
        <f>C68</f>
        <v>--Select--</v>
      </c>
      <c r="G68" s="521" t="s">
        <v>61</v>
      </c>
      <c r="H68" s="526" t="s">
        <v>150</v>
      </c>
    </row>
    <row r="69" spans="2:8" s="11" customFormat="1">
      <c r="B69" s="7" t="str">
        <f t="array" ref="B69">IFERROR(INDEX($C$68:$C$81, MATCH(0, COUNTIF($B$67:B68, $C$68:$C$81&amp;"") + IF($C$68:$C$81="",1,0), 0)), "")</f>
        <v>MDR-TB</v>
      </c>
      <c r="C69" s="524" t="s">
        <v>2447</v>
      </c>
      <c r="D69" s="521" t="s">
        <v>532</v>
      </c>
      <c r="E69" s="521" t="s">
        <v>2100</v>
      </c>
      <c r="F69" s="521" t="str">
        <f t="shared" ref="F69:F80" si="0">C69</f>
        <v>MDR-TB</v>
      </c>
      <c r="G69" s="521" t="s">
        <v>2448</v>
      </c>
      <c r="H69" s="527" t="s">
        <v>534</v>
      </c>
    </row>
    <row r="70" spans="2:8" s="11" customFormat="1">
      <c r="B70" s="7" t="str">
        <f t="array" ref="B70">IFERROR(INDEX($C$68:$C$81, MATCH(0, COUNTIF($B$67:B69, $C$68:$C$81&amp;"") + IF($C$68:$C$81="",1,0), 0)), "")</f>
        <v>Payment for results</v>
      </c>
      <c r="C70" s="524" t="s">
        <v>2449</v>
      </c>
      <c r="D70" s="521" t="s">
        <v>2450</v>
      </c>
      <c r="E70" s="521" t="s">
        <v>2100</v>
      </c>
      <c r="F70" s="521" t="str">
        <f t="shared" si="0"/>
        <v>Payment for results</v>
      </c>
      <c r="G70" s="521" t="s">
        <v>2451</v>
      </c>
      <c r="H70" s="527" t="s">
        <v>2452</v>
      </c>
    </row>
    <row r="71" spans="2:8" s="11" customFormat="1">
      <c r="B71" s="7" t="str">
        <f t="array" ref="B71">IFERROR(INDEX($C$68:$C$81, MATCH(0, COUNTIF($B$67:B70, $C$68:$C$81&amp;"") + IF($C$68:$C$81="",1,0), 0)), "")</f>
        <v>Program management</v>
      </c>
      <c r="C71" s="524" t="s">
        <v>2453</v>
      </c>
      <c r="D71" s="521" t="s">
        <v>538</v>
      </c>
      <c r="E71" s="521" t="s">
        <v>2100</v>
      </c>
      <c r="F71" s="521" t="str">
        <f t="shared" si="0"/>
        <v>Program management</v>
      </c>
      <c r="G71" s="521" t="s">
        <v>2454</v>
      </c>
      <c r="H71" s="527" t="s">
        <v>540</v>
      </c>
    </row>
    <row r="72" spans="2:8" s="11" customFormat="1">
      <c r="B72" s="7" t="str">
        <f t="array" ref="B72">IFERROR(INDEX($C$68:$C$81, MATCH(0, COUNTIF($B$67:B71, $C$68:$C$81&amp;"") + IF($C$68:$C$81="",1,0), 0)), "")</f>
        <v>RSSH: Community responses and systems</v>
      </c>
      <c r="C72" s="524" t="s">
        <v>2455</v>
      </c>
      <c r="D72" s="521" t="s">
        <v>2456</v>
      </c>
      <c r="E72" s="521" t="s">
        <v>2100</v>
      </c>
      <c r="F72" s="521" t="str">
        <f t="shared" si="0"/>
        <v>RSSH: Community responses and systems</v>
      </c>
      <c r="G72" s="521" t="s">
        <v>2457</v>
      </c>
      <c r="H72" s="527" t="s">
        <v>2458</v>
      </c>
    </row>
    <row r="73" spans="2:8" s="11" customFormat="1">
      <c r="B73" s="7" t="str">
        <f t="array" ref="B73">IFERROR(INDEX($C$68:$C$81, MATCH(0, COUNTIF($B$67:B72, $C$68:$C$81&amp;"") + IF($C$68:$C$81="",1,0), 0)), "")</f>
        <v>RSSH: Financial management systems</v>
      </c>
      <c r="C73" s="524" t="s">
        <v>2459</v>
      </c>
      <c r="D73" s="521" t="s">
        <v>2460</v>
      </c>
      <c r="E73" s="521" t="s">
        <v>2100</v>
      </c>
      <c r="F73" s="521" t="str">
        <f t="shared" si="0"/>
        <v>RSSH: Financial management systems</v>
      </c>
      <c r="G73" s="521" t="s">
        <v>2461</v>
      </c>
      <c r="H73" s="527" t="s">
        <v>2462</v>
      </c>
    </row>
    <row r="74" spans="2:8" s="11" customFormat="1">
      <c r="B74" s="7" t="str">
        <f t="array" ref="B74">IFERROR(INDEX($C$68:$C$81, MATCH(0, COUNTIF($B$67:B73, $C$68:$C$81&amp;"") + IF($C$68:$C$81="",1,0), 0)), "")</f>
        <v>RSSH: Health management information systems and M&amp;E</v>
      </c>
      <c r="C74" s="524" t="s">
        <v>2463</v>
      </c>
      <c r="D74" s="521" t="s">
        <v>541</v>
      </c>
      <c r="E74" s="521" t="s">
        <v>2100</v>
      </c>
      <c r="F74" s="521" t="str">
        <f t="shared" si="0"/>
        <v>RSSH: Health management information systems and M&amp;E</v>
      </c>
      <c r="G74" s="521" t="s">
        <v>2464</v>
      </c>
      <c r="H74" s="527" t="s">
        <v>543</v>
      </c>
    </row>
    <row r="75" spans="2:8" s="11" customFormat="1">
      <c r="B75" s="7" t="str">
        <f t="array" ref="B75">IFERROR(INDEX($C$68:$C$81, MATCH(0, COUNTIF($B$67:B74, $C$68:$C$81&amp;"") + IF($C$68:$C$81="",1,0), 0)), "")</f>
        <v>RSSH: Human resources for health (HRH), including community health workers</v>
      </c>
      <c r="C75" s="524" t="s">
        <v>2465</v>
      </c>
      <c r="D75" s="521" t="s">
        <v>2466</v>
      </c>
      <c r="E75" s="521" t="s">
        <v>2100</v>
      </c>
      <c r="F75" s="521" t="str">
        <f t="shared" si="0"/>
        <v>RSSH: Human resources for health (HRH), including community health workers</v>
      </c>
      <c r="G75" s="521" t="s">
        <v>2467</v>
      </c>
      <c r="H75" s="527" t="s">
        <v>2468</v>
      </c>
    </row>
    <row r="76" spans="2:8" s="11" customFormat="1">
      <c r="B76" s="7" t="str">
        <f t="array" ref="B76">IFERROR(INDEX($C$68:$C$81, MATCH(0, COUNTIF($B$67:B75, $C$68:$C$81&amp;"") + IF($C$68:$C$81="",1,0), 0)), "")</f>
        <v>RSSH: Integrated service delivery and quality improvement</v>
      </c>
      <c r="C76" s="524" t="s">
        <v>2469</v>
      </c>
      <c r="D76" s="521" t="s">
        <v>2470</v>
      </c>
      <c r="E76" s="521" t="s">
        <v>2100</v>
      </c>
      <c r="F76" s="521" t="str">
        <f t="shared" si="0"/>
        <v>RSSH: Integrated service delivery and quality improvement</v>
      </c>
      <c r="G76" s="521" t="s">
        <v>2471</v>
      </c>
      <c r="H76" s="527" t="s">
        <v>2472</v>
      </c>
    </row>
    <row r="77" spans="2:8" s="11" customFormat="1">
      <c r="B77" s="7" t="str">
        <f t="array" ref="B77">IFERROR(INDEX($C$68:$C$81, MATCH(0, COUNTIF($B$67:B76, $C$68:$C$81&amp;"") + IF($C$68:$C$81="",1,0), 0)), "")</f>
        <v>RSSH: National health strategies</v>
      </c>
      <c r="C77" s="524" t="s">
        <v>2473</v>
      </c>
      <c r="D77" s="521" t="s">
        <v>2474</v>
      </c>
      <c r="E77" s="521" t="s">
        <v>2100</v>
      </c>
      <c r="F77" s="521" t="str">
        <f t="shared" si="0"/>
        <v>RSSH: National health strategies</v>
      </c>
      <c r="G77" s="521" t="s">
        <v>2475</v>
      </c>
      <c r="H77" s="527" t="s">
        <v>2476</v>
      </c>
    </row>
    <row r="78" spans="2:8" s="11" customFormat="1">
      <c r="B78" s="7" t="str">
        <f t="array" ref="B78">IFERROR(INDEX($C$68:$C$81, MATCH(0, COUNTIF($B$67:B77, $C$68:$C$81&amp;"") + IF($C$68:$C$81="",1,0), 0)), "")</f>
        <v>RSSH: Procurement and supply chain management systems</v>
      </c>
      <c r="C78" s="524" t="s">
        <v>2477</v>
      </c>
      <c r="D78" s="521" t="s">
        <v>544</v>
      </c>
      <c r="E78" s="521" t="s">
        <v>2100</v>
      </c>
      <c r="F78" s="521" t="str">
        <f t="shared" si="0"/>
        <v>RSSH: Procurement and supply chain management systems</v>
      </c>
      <c r="G78" s="521" t="s">
        <v>2478</v>
      </c>
      <c r="H78" s="527" t="s">
        <v>546</v>
      </c>
    </row>
    <row r="79" spans="2:8" s="11" customFormat="1">
      <c r="B79" s="7" t="str">
        <f t="array" ref="B79">IFERROR(INDEX($C$68:$C$81, MATCH(0, COUNTIF($B$67:B78, $C$68:$C$81&amp;"") + IF($C$68:$C$81="",1,0), 0)), "")</f>
        <v>TB care and prevention</v>
      </c>
      <c r="C79" s="524" t="s">
        <v>2479</v>
      </c>
      <c r="D79" s="521" t="s">
        <v>529</v>
      </c>
      <c r="E79" s="521" t="s">
        <v>2100</v>
      </c>
      <c r="F79" s="521" t="str">
        <f t="shared" si="0"/>
        <v>TB care and prevention</v>
      </c>
      <c r="G79" s="521" t="s">
        <v>2480</v>
      </c>
      <c r="H79" s="527" t="s">
        <v>531</v>
      </c>
    </row>
    <row r="80" spans="2:8" s="11" customFormat="1">
      <c r="B80" s="7" t="str">
        <f t="array" ref="B80">IFERROR(INDEX($C$68:$C$81, MATCH(0, COUNTIF($B$67:B79, $C$68:$C$81&amp;"") + IF($C$68:$C$81="",1,0), 0)), "")</f>
        <v>TB/HIV</v>
      </c>
      <c r="C80" s="524" t="s">
        <v>2481</v>
      </c>
      <c r="D80" s="521" t="s">
        <v>535</v>
      </c>
      <c r="E80" s="521" t="s">
        <v>2100</v>
      </c>
      <c r="F80" s="521" t="str">
        <f t="shared" si="0"/>
        <v>TB/HIV</v>
      </c>
      <c r="G80" s="521" t="s">
        <v>2482</v>
      </c>
      <c r="H80" s="527" t="s">
        <v>537</v>
      </c>
    </row>
    <row r="82" spans="1:9">
      <c r="A82" s="2" t="s">
        <v>75</v>
      </c>
    </row>
    <row r="83" spans="1:9">
      <c r="A83" s="521" t="s">
        <v>1</v>
      </c>
      <c r="B83" s="521" t="s">
        <v>141</v>
      </c>
      <c r="C83" s="521" t="s">
        <v>89</v>
      </c>
      <c r="D83" s="521" t="s">
        <v>59</v>
      </c>
      <c r="E83" s="521" t="s">
        <v>62</v>
      </c>
      <c r="F83" s="1" t="s">
        <v>137</v>
      </c>
      <c r="G83" s="1" t="s">
        <v>138</v>
      </c>
      <c r="H83" s="7" t="s">
        <v>139</v>
      </c>
      <c r="I83" s="7" t="s">
        <v>140</v>
      </c>
    </row>
    <row r="84" spans="1:9" hidden="1">
      <c r="A84" s="521" t="s">
        <v>136</v>
      </c>
      <c r="B84" s="522" t="s">
        <v>106</v>
      </c>
      <c r="C84" s="524" t="s">
        <v>67</v>
      </c>
      <c r="D84" s="522" t="s">
        <v>58</v>
      </c>
      <c r="E84" s="521" t="s">
        <v>61</v>
      </c>
      <c r="H84" s="7"/>
      <c r="I84" s="7"/>
    </row>
    <row r="85" spans="1:9" s="11" customFormat="1">
      <c r="A85" s="521" t="s">
        <v>529</v>
      </c>
      <c r="B85" s="522" t="s">
        <v>2542</v>
      </c>
      <c r="C85" s="524" t="s">
        <v>2543</v>
      </c>
      <c r="D85" s="522"/>
      <c r="E85" s="521" t="s">
        <v>2544</v>
      </c>
      <c r="H85" s="7"/>
      <c r="I85" s="7"/>
    </row>
    <row r="86" spans="1:9" s="11" customFormat="1">
      <c r="A86" s="521" t="s">
        <v>529</v>
      </c>
      <c r="B86" s="522" t="s">
        <v>2545</v>
      </c>
      <c r="C86" s="524" t="s">
        <v>2546</v>
      </c>
      <c r="D86" s="522"/>
      <c r="E86" s="521" t="s">
        <v>2547</v>
      </c>
      <c r="H86" s="7"/>
      <c r="I86" s="7"/>
    </row>
    <row r="87" spans="1:9" s="11" customFormat="1">
      <c r="A87" s="521" t="s">
        <v>529</v>
      </c>
      <c r="B87" s="522" t="s">
        <v>2548</v>
      </c>
      <c r="C87" s="524" t="s">
        <v>2549</v>
      </c>
      <c r="D87" s="522"/>
      <c r="E87" s="521" t="s">
        <v>2550</v>
      </c>
      <c r="H87" s="7"/>
      <c r="I87" s="7"/>
    </row>
    <row r="88" spans="1:9" s="11" customFormat="1">
      <c r="A88" s="521" t="s">
        <v>529</v>
      </c>
      <c r="B88" s="522" t="s">
        <v>2551</v>
      </c>
      <c r="C88" s="524" t="s">
        <v>2552</v>
      </c>
      <c r="D88" s="522"/>
      <c r="E88" s="521" t="s">
        <v>2553</v>
      </c>
      <c r="H88" s="7"/>
      <c r="I88" s="7"/>
    </row>
    <row r="89" spans="1:9" s="11" customFormat="1">
      <c r="A89" s="521" t="s">
        <v>529</v>
      </c>
      <c r="B89" s="522" t="s">
        <v>2554</v>
      </c>
      <c r="C89" s="524" t="s">
        <v>2555</v>
      </c>
      <c r="D89" s="522"/>
      <c r="E89" s="521" t="s">
        <v>2556</v>
      </c>
      <c r="H89" s="7"/>
      <c r="I89" s="7"/>
    </row>
    <row r="90" spans="1:9" s="11" customFormat="1">
      <c r="A90" s="521" t="s">
        <v>529</v>
      </c>
      <c r="B90" s="522" t="s">
        <v>2557</v>
      </c>
      <c r="C90" s="524" t="s">
        <v>2558</v>
      </c>
      <c r="D90" s="522"/>
      <c r="E90" s="521" t="s">
        <v>2559</v>
      </c>
      <c r="H90" s="7"/>
      <c r="I90" s="7"/>
    </row>
    <row r="91" spans="1:9" s="11" customFormat="1">
      <c r="A91" s="521" t="s">
        <v>529</v>
      </c>
      <c r="B91" s="522" t="s">
        <v>2560</v>
      </c>
      <c r="C91" s="524" t="s">
        <v>2561</v>
      </c>
      <c r="D91" s="522"/>
      <c r="E91" s="521" t="s">
        <v>2562</v>
      </c>
      <c r="H91" s="7"/>
      <c r="I91" s="7"/>
    </row>
    <row r="92" spans="1:9" s="11" customFormat="1">
      <c r="A92" s="521" t="s">
        <v>529</v>
      </c>
      <c r="B92" s="522" t="s">
        <v>2563</v>
      </c>
      <c r="C92" s="524" t="s">
        <v>2564</v>
      </c>
      <c r="D92" s="522"/>
      <c r="E92" s="521" t="s">
        <v>2565</v>
      </c>
      <c r="H92" s="7"/>
      <c r="I92" s="7"/>
    </row>
    <row r="93" spans="1:9" s="11" customFormat="1">
      <c r="A93" s="521" t="s">
        <v>529</v>
      </c>
      <c r="B93" s="522" t="s">
        <v>2566</v>
      </c>
      <c r="C93" s="524" t="s">
        <v>2567</v>
      </c>
      <c r="D93" s="522"/>
      <c r="E93" s="521" t="s">
        <v>2568</v>
      </c>
      <c r="H93" s="7"/>
      <c r="I93" s="7"/>
    </row>
    <row r="94" spans="1:9" s="11" customFormat="1">
      <c r="A94" s="521" t="s">
        <v>529</v>
      </c>
      <c r="B94" s="522" t="s">
        <v>2569</v>
      </c>
      <c r="C94" s="524" t="s">
        <v>2570</v>
      </c>
      <c r="D94" s="522"/>
      <c r="E94" s="521" t="s">
        <v>2571</v>
      </c>
      <c r="H94" s="7"/>
      <c r="I94" s="7"/>
    </row>
    <row r="95" spans="1:9" s="11" customFormat="1">
      <c r="A95" s="521" t="s">
        <v>535</v>
      </c>
      <c r="B95" s="522" t="s">
        <v>2572</v>
      </c>
      <c r="C95" s="524" t="s">
        <v>2573</v>
      </c>
      <c r="D95" s="522"/>
      <c r="E95" s="521" t="s">
        <v>2574</v>
      </c>
      <c r="H95" s="7"/>
      <c r="I95" s="7"/>
    </row>
    <row r="96" spans="1:9" s="11" customFormat="1">
      <c r="A96" s="521" t="s">
        <v>535</v>
      </c>
      <c r="B96" s="522" t="s">
        <v>2575</v>
      </c>
      <c r="C96" s="524" t="s">
        <v>2576</v>
      </c>
      <c r="D96" s="522"/>
      <c r="E96" s="521" t="s">
        <v>2577</v>
      </c>
      <c r="H96" s="7"/>
      <c r="I96" s="7"/>
    </row>
    <row r="97" spans="1:9" s="11" customFormat="1">
      <c r="A97" s="521" t="s">
        <v>535</v>
      </c>
      <c r="B97" s="522" t="s">
        <v>2578</v>
      </c>
      <c r="C97" s="524" t="s">
        <v>2579</v>
      </c>
      <c r="D97" s="522"/>
      <c r="E97" s="521" t="s">
        <v>2580</v>
      </c>
      <c r="H97" s="7"/>
      <c r="I97" s="7"/>
    </row>
    <row r="98" spans="1:9" s="11" customFormat="1">
      <c r="A98" s="521" t="s">
        <v>535</v>
      </c>
      <c r="B98" s="522" t="s">
        <v>2581</v>
      </c>
      <c r="C98" s="524" t="s">
        <v>2582</v>
      </c>
      <c r="D98" s="522"/>
      <c r="E98" s="521" t="s">
        <v>2583</v>
      </c>
      <c r="H98" s="7"/>
      <c r="I98" s="7"/>
    </row>
    <row r="99" spans="1:9" s="11" customFormat="1">
      <c r="A99" s="521" t="s">
        <v>535</v>
      </c>
      <c r="B99" s="522" t="s">
        <v>2584</v>
      </c>
      <c r="C99" s="524" t="s">
        <v>2585</v>
      </c>
      <c r="D99" s="522"/>
      <c r="E99" s="521" t="s">
        <v>2586</v>
      </c>
      <c r="H99" s="7"/>
      <c r="I99" s="7"/>
    </row>
    <row r="100" spans="1:9" s="11" customFormat="1">
      <c r="A100" s="521" t="s">
        <v>535</v>
      </c>
      <c r="B100" s="522" t="s">
        <v>2587</v>
      </c>
      <c r="C100" s="524" t="s">
        <v>2588</v>
      </c>
      <c r="D100" s="522"/>
      <c r="E100" s="521" t="s">
        <v>2589</v>
      </c>
      <c r="H100" s="7"/>
      <c r="I100" s="7"/>
    </row>
    <row r="101" spans="1:9" s="11" customFormat="1">
      <c r="A101" s="521" t="s">
        <v>535</v>
      </c>
      <c r="B101" s="522" t="s">
        <v>2590</v>
      </c>
      <c r="C101" s="524" t="s">
        <v>2591</v>
      </c>
      <c r="D101" s="522"/>
      <c r="E101" s="521" t="s">
        <v>2592</v>
      </c>
      <c r="H101" s="7"/>
      <c r="I101" s="7"/>
    </row>
    <row r="102" spans="1:9" s="11" customFormat="1">
      <c r="A102" s="521" t="s">
        <v>535</v>
      </c>
      <c r="B102" s="522" t="s">
        <v>2593</v>
      </c>
      <c r="C102" s="524" t="s">
        <v>2594</v>
      </c>
      <c r="D102" s="522"/>
      <c r="E102" s="521" t="s">
        <v>2595</v>
      </c>
      <c r="H102" s="7"/>
      <c r="I102" s="7"/>
    </row>
    <row r="103" spans="1:9" s="11" customFormat="1">
      <c r="A103" s="521" t="s">
        <v>532</v>
      </c>
      <c r="B103" s="522" t="s">
        <v>2596</v>
      </c>
      <c r="C103" s="524" t="s">
        <v>2597</v>
      </c>
      <c r="D103" s="522"/>
      <c r="E103" s="521" t="s">
        <v>2598</v>
      </c>
      <c r="H103" s="7"/>
      <c r="I103" s="7"/>
    </row>
    <row r="104" spans="1:9" s="11" customFormat="1">
      <c r="A104" s="521" t="s">
        <v>532</v>
      </c>
      <c r="B104" s="522" t="s">
        <v>2599</v>
      </c>
      <c r="C104" s="524" t="s">
        <v>2600</v>
      </c>
      <c r="D104" s="522"/>
      <c r="E104" s="521" t="s">
        <v>2601</v>
      </c>
      <c r="H104" s="7"/>
      <c r="I104" s="7"/>
    </row>
    <row r="105" spans="1:9" s="11" customFormat="1">
      <c r="A105" s="521" t="s">
        <v>532</v>
      </c>
      <c r="B105" s="522" t="s">
        <v>2602</v>
      </c>
      <c r="C105" s="524" t="s">
        <v>2603</v>
      </c>
      <c r="D105" s="522"/>
      <c r="E105" s="521" t="s">
        <v>2604</v>
      </c>
      <c r="H105" s="7"/>
      <c r="I105" s="7"/>
    </row>
    <row r="106" spans="1:9" s="11" customFormat="1">
      <c r="A106" s="521" t="s">
        <v>532</v>
      </c>
      <c r="B106" s="522" t="s">
        <v>2605</v>
      </c>
      <c r="C106" s="524" t="s">
        <v>2606</v>
      </c>
      <c r="D106" s="522"/>
      <c r="E106" s="521" t="s">
        <v>2607</v>
      </c>
      <c r="H106" s="7"/>
      <c r="I106" s="7"/>
    </row>
    <row r="107" spans="1:9" s="11" customFormat="1">
      <c r="A107" s="521" t="s">
        <v>532</v>
      </c>
      <c r="B107" s="522" t="s">
        <v>2608</v>
      </c>
      <c r="C107" s="524" t="s">
        <v>2609</v>
      </c>
      <c r="D107" s="522"/>
      <c r="E107" s="521" t="s">
        <v>2610</v>
      </c>
      <c r="H107" s="7"/>
      <c r="I107" s="7"/>
    </row>
    <row r="108" spans="1:9" s="11" customFormat="1">
      <c r="A108" s="521" t="s">
        <v>532</v>
      </c>
      <c r="B108" s="522" t="s">
        <v>2611</v>
      </c>
      <c r="C108" s="524" t="s">
        <v>2612</v>
      </c>
      <c r="D108" s="522"/>
      <c r="E108" s="521" t="s">
        <v>2613</v>
      </c>
      <c r="H108" s="7"/>
      <c r="I108" s="7"/>
    </row>
    <row r="109" spans="1:9" s="11" customFormat="1">
      <c r="A109" s="521" t="s">
        <v>532</v>
      </c>
      <c r="B109" s="522" t="s">
        <v>2614</v>
      </c>
      <c r="C109" s="524" t="s">
        <v>2615</v>
      </c>
      <c r="D109" s="522"/>
      <c r="E109" s="521" t="s">
        <v>2616</v>
      </c>
      <c r="H109" s="7"/>
      <c r="I109" s="7"/>
    </row>
    <row r="110" spans="1:9" s="11" customFormat="1">
      <c r="A110" s="521" t="s">
        <v>532</v>
      </c>
      <c r="B110" s="522" t="s">
        <v>2617</v>
      </c>
      <c r="C110" s="524" t="s">
        <v>2618</v>
      </c>
      <c r="D110" s="522"/>
      <c r="E110" s="521" t="s">
        <v>2619</v>
      </c>
      <c r="H110" s="7"/>
      <c r="I110" s="7"/>
    </row>
    <row r="111" spans="1:9" s="11" customFormat="1">
      <c r="A111" s="521" t="s">
        <v>532</v>
      </c>
      <c r="B111" s="522" t="s">
        <v>2620</v>
      </c>
      <c r="C111" s="524" t="s">
        <v>2621</v>
      </c>
      <c r="D111" s="522"/>
      <c r="E111" s="521" t="s">
        <v>2622</v>
      </c>
      <c r="H111" s="7"/>
      <c r="I111" s="7"/>
    </row>
    <row r="112" spans="1:9" s="11" customFormat="1">
      <c r="A112" s="521" t="s">
        <v>532</v>
      </c>
      <c r="B112" s="522" t="s">
        <v>2623</v>
      </c>
      <c r="C112" s="524" t="s">
        <v>2624</v>
      </c>
      <c r="D112" s="522"/>
      <c r="E112" s="521" t="s">
        <v>2625</v>
      </c>
      <c r="H112" s="7"/>
      <c r="I112" s="7"/>
    </row>
    <row r="113" spans="1:9" s="11" customFormat="1">
      <c r="A113" s="521" t="s">
        <v>2470</v>
      </c>
      <c r="B113" s="522" t="s">
        <v>2626</v>
      </c>
      <c r="C113" s="524" t="s">
        <v>2627</v>
      </c>
      <c r="D113" s="522"/>
      <c r="E113" s="521" t="s">
        <v>2628</v>
      </c>
      <c r="H113" s="7"/>
      <c r="I113" s="7"/>
    </row>
    <row r="114" spans="1:9" s="11" customFormat="1">
      <c r="A114" s="521" t="s">
        <v>2470</v>
      </c>
      <c r="B114" s="522" t="s">
        <v>2629</v>
      </c>
      <c r="C114" s="524" t="s">
        <v>2630</v>
      </c>
      <c r="D114" s="522"/>
      <c r="E114" s="521" t="s">
        <v>2631</v>
      </c>
      <c r="H114" s="7"/>
      <c r="I114" s="7"/>
    </row>
    <row r="115" spans="1:9" s="11" customFormat="1">
      <c r="A115" s="521" t="s">
        <v>2470</v>
      </c>
      <c r="B115" s="522" t="s">
        <v>2632</v>
      </c>
      <c r="C115" s="524" t="s">
        <v>2633</v>
      </c>
      <c r="D115" s="522"/>
      <c r="E115" s="521" t="s">
        <v>2634</v>
      </c>
      <c r="H115" s="7"/>
      <c r="I115" s="7"/>
    </row>
    <row r="116" spans="1:9" s="11" customFormat="1">
      <c r="A116" s="521" t="s">
        <v>2470</v>
      </c>
      <c r="B116" s="522" t="s">
        <v>2635</v>
      </c>
      <c r="C116" s="524" t="s">
        <v>2636</v>
      </c>
      <c r="D116" s="522"/>
      <c r="E116" s="521" t="s">
        <v>2637</v>
      </c>
      <c r="H116" s="7"/>
      <c r="I116" s="7"/>
    </row>
    <row r="117" spans="1:9" s="11" customFormat="1">
      <c r="A117" s="521" t="s">
        <v>2470</v>
      </c>
      <c r="B117" s="522" t="s">
        <v>2638</v>
      </c>
      <c r="C117" s="524" t="s">
        <v>2639</v>
      </c>
      <c r="D117" s="522"/>
      <c r="E117" s="521" t="s">
        <v>2640</v>
      </c>
      <c r="H117" s="7"/>
      <c r="I117" s="7"/>
    </row>
    <row r="118" spans="1:9" s="11" customFormat="1">
      <c r="A118" s="521" t="s">
        <v>2470</v>
      </c>
      <c r="B118" s="522" t="s">
        <v>2641</v>
      </c>
      <c r="C118" s="524" t="s">
        <v>2642</v>
      </c>
      <c r="D118" s="522"/>
      <c r="E118" s="521" t="s">
        <v>2643</v>
      </c>
      <c r="H118" s="7"/>
      <c r="I118" s="7"/>
    </row>
    <row r="119" spans="1:9" s="11" customFormat="1">
      <c r="A119" s="521" t="s">
        <v>2466</v>
      </c>
      <c r="B119" s="522" t="s">
        <v>2644</v>
      </c>
      <c r="C119" s="524" t="s">
        <v>2645</v>
      </c>
      <c r="D119" s="522"/>
      <c r="E119" s="521" t="s">
        <v>2646</v>
      </c>
      <c r="H119" s="7"/>
      <c r="I119" s="7"/>
    </row>
    <row r="120" spans="1:9" s="11" customFormat="1">
      <c r="A120" s="521" t="s">
        <v>2466</v>
      </c>
      <c r="B120" s="522" t="s">
        <v>2647</v>
      </c>
      <c r="C120" s="524" t="s">
        <v>2648</v>
      </c>
      <c r="D120" s="522"/>
      <c r="E120" s="521" t="s">
        <v>2649</v>
      </c>
      <c r="H120" s="7"/>
      <c r="I120" s="7"/>
    </row>
    <row r="121" spans="1:9" s="11" customFormat="1">
      <c r="A121" s="521" t="s">
        <v>2466</v>
      </c>
      <c r="B121" s="522" t="s">
        <v>2650</v>
      </c>
      <c r="C121" s="524" t="s">
        <v>2651</v>
      </c>
      <c r="D121" s="522"/>
      <c r="E121" s="521" t="s">
        <v>2652</v>
      </c>
      <c r="H121" s="7"/>
      <c r="I121" s="7"/>
    </row>
    <row r="122" spans="1:9" s="11" customFormat="1">
      <c r="A122" s="521" t="s">
        <v>544</v>
      </c>
      <c r="B122" s="522" t="s">
        <v>2653</v>
      </c>
      <c r="C122" s="524" t="s">
        <v>2654</v>
      </c>
      <c r="D122" s="522"/>
      <c r="E122" s="521" t="s">
        <v>2655</v>
      </c>
      <c r="H122" s="7"/>
      <c r="I122" s="7"/>
    </row>
    <row r="123" spans="1:9" s="11" customFormat="1">
      <c r="A123" s="521" t="s">
        <v>544</v>
      </c>
      <c r="B123" s="522" t="s">
        <v>2656</v>
      </c>
      <c r="C123" s="524" t="s">
        <v>2657</v>
      </c>
      <c r="D123" s="522"/>
      <c r="E123" s="521" t="s">
        <v>2658</v>
      </c>
      <c r="H123" s="7"/>
      <c r="I123" s="7"/>
    </row>
    <row r="124" spans="1:9" s="11" customFormat="1">
      <c r="A124" s="521" t="s">
        <v>544</v>
      </c>
      <c r="B124" s="522" t="s">
        <v>2659</v>
      </c>
      <c r="C124" s="524" t="s">
        <v>2660</v>
      </c>
      <c r="D124" s="522"/>
      <c r="E124" s="521" t="s">
        <v>2661</v>
      </c>
      <c r="H124" s="7"/>
      <c r="I124" s="7"/>
    </row>
    <row r="125" spans="1:9" s="11" customFormat="1">
      <c r="A125" s="521" t="s">
        <v>544</v>
      </c>
      <c r="B125" s="522" t="s">
        <v>2662</v>
      </c>
      <c r="C125" s="524" t="s">
        <v>2663</v>
      </c>
      <c r="D125" s="522"/>
      <c r="E125" s="521" t="s">
        <v>2664</v>
      </c>
      <c r="H125" s="7"/>
      <c r="I125" s="7"/>
    </row>
    <row r="126" spans="1:9" s="11" customFormat="1">
      <c r="A126" s="521" t="s">
        <v>544</v>
      </c>
      <c r="B126" s="522" t="s">
        <v>2665</v>
      </c>
      <c r="C126" s="524" t="s">
        <v>2666</v>
      </c>
      <c r="D126" s="522"/>
      <c r="E126" s="521" t="s">
        <v>2667</v>
      </c>
      <c r="H126" s="7"/>
      <c r="I126" s="7"/>
    </row>
    <row r="127" spans="1:9" s="11" customFormat="1">
      <c r="A127" s="521" t="s">
        <v>2460</v>
      </c>
      <c r="B127" s="522" t="s">
        <v>2668</v>
      </c>
      <c r="C127" s="524" t="s">
        <v>2669</v>
      </c>
      <c r="D127" s="522"/>
      <c r="E127" s="521" t="s">
        <v>2670</v>
      </c>
      <c r="H127" s="7"/>
      <c r="I127" s="7"/>
    </row>
    <row r="128" spans="1:9" s="11" customFormat="1">
      <c r="A128" s="521" t="s">
        <v>2460</v>
      </c>
      <c r="B128" s="522" t="s">
        <v>2671</v>
      </c>
      <c r="C128" s="524" t="s">
        <v>2672</v>
      </c>
      <c r="D128" s="522"/>
      <c r="E128" s="521" t="s">
        <v>2673</v>
      </c>
      <c r="H128" s="7"/>
      <c r="I128" s="7"/>
    </row>
    <row r="129" spans="1:9" s="11" customFormat="1">
      <c r="A129" s="521" t="s">
        <v>2460</v>
      </c>
      <c r="B129" s="522" t="s">
        <v>2674</v>
      </c>
      <c r="C129" s="524" t="s">
        <v>2675</v>
      </c>
      <c r="D129" s="522"/>
      <c r="E129" s="521" t="s">
        <v>2676</v>
      </c>
      <c r="H129" s="7"/>
      <c r="I129" s="7"/>
    </row>
    <row r="130" spans="1:9" s="11" customFormat="1">
      <c r="A130" s="521" t="s">
        <v>2456</v>
      </c>
      <c r="B130" s="522" t="s">
        <v>2677</v>
      </c>
      <c r="C130" s="524" t="s">
        <v>2678</v>
      </c>
      <c r="D130" s="522"/>
      <c r="E130" s="521" t="s">
        <v>2679</v>
      </c>
      <c r="H130" s="7"/>
      <c r="I130" s="7"/>
    </row>
    <row r="131" spans="1:9" s="11" customFormat="1">
      <c r="A131" s="521" t="s">
        <v>2456</v>
      </c>
      <c r="B131" s="522" t="s">
        <v>2680</v>
      </c>
      <c r="C131" s="524" t="s">
        <v>2681</v>
      </c>
      <c r="D131" s="522"/>
      <c r="E131" s="521" t="s">
        <v>2682</v>
      </c>
      <c r="H131" s="7"/>
      <c r="I131" s="7"/>
    </row>
    <row r="132" spans="1:9" s="11" customFormat="1">
      <c r="A132" s="521" t="s">
        <v>2456</v>
      </c>
      <c r="B132" s="522" t="s">
        <v>2683</v>
      </c>
      <c r="C132" s="524" t="s">
        <v>2684</v>
      </c>
      <c r="D132" s="522"/>
      <c r="E132" s="521" t="s">
        <v>2685</v>
      </c>
      <c r="H132" s="7"/>
      <c r="I132" s="7"/>
    </row>
    <row r="133" spans="1:9" s="11" customFormat="1">
      <c r="A133" s="521" t="s">
        <v>2456</v>
      </c>
      <c r="B133" s="522" t="s">
        <v>2686</v>
      </c>
      <c r="C133" s="524" t="s">
        <v>2687</v>
      </c>
      <c r="D133" s="522"/>
      <c r="E133" s="521" t="s">
        <v>2688</v>
      </c>
      <c r="H133" s="7"/>
      <c r="I133" s="7"/>
    </row>
    <row r="134" spans="1:9" s="11" customFormat="1">
      <c r="A134" s="521" t="s">
        <v>2456</v>
      </c>
      <c r="B134" s="522" t="s">
        <v>2689</v>
      </c>
      <c r="C134" s="524" t="s">
        <v>2690</v>
      </c>
      <c r="D134" s="522"/>
      <c r="E134" s="521" t="s">
        <v>2691</v>
      </c>
      <c r="H134" s="7"/>
      <c r="I134" s="7"/>
    </row>
    <row r="135" spans="1:9" s="11" customFormat="1">
      <c r="A135" s="521" t="s">
        <v>541</v>
      </c>
      <c r="B135" s="522" t="s">
        <v>2692</v>
      </c>
      <c r="C135" s="524" t="s">
        <v>2693</v>
      </c>
      <c r="D135" s="522"/>
      <c r="E135" s="521" t="s">
        <v>2694</v>
      </c>
      <c r="H135" s="7"/>
      <c r="I135" s="7"/>
    </row>
    <row r="136" spans="1:9" s="11" customFormat="1">
      <c r="A136" s="521" t="s">
        <v>541</v>
      </c>
      <c r="B136" s="522" t="s">
        <v>2695</v>
      </c>
      <c r="C136" s="524" t="s">
        <v>2696</v>
      </c>
      <c r="D136" s="522"/>
      <c r="E136" s="521" t="s">
        <v>2697</v>
      </c>
      <c r="H136" s="7"/>
      <c r="I136" s="7"/>
    </row>
    <row r="137" spans="1:9" s="11" customFormat="1">
      <c r="A137" s="521" t="s">
        <v>541</v>
      </c>
      <c r="B137" s="522" t="s">
        <v>2698</v>
      </c>
      <c r="C137" s="524" t="s">
        <v>2699</v>
      </c>
      <c r="D137" s="522"/>
      <c r="E137" s="521" t="s">
        <v>2700</v>
      </c>
      <c r="H137" s="7"/>
      <c r="I137" s="7"/>
    </row>
    <row r="138" spans="1:9" s="11" customFormat="1">
      <c r="A138" s="521" t="s">
        <v>541</v>
      </c>
      <c r="B138" s="522" t="s">
        <v>2701</v>
      </c>
      <c r="C138" s="524" t="s">
        <v>2702</v>
      </c>
      <c r="D138" s="522"/>
      <c r="E138" s="521" t="s">
        <v>2703</v>
      </c>
      <c r="H138" s="7"/>
      <c r="I138" s="7"/>
    </row>
    <row r="139" spans="1:9" s="11" customFormat="1">
      <c r="A139" s="521" t="s">
        <v>541</v>
      </c>
      <c r="B139" s="522" t="s">
        <v>2704</v>
      </c>
      <c r="C139" s="524" t="s">
        <v>2705</v>
      </c>
      <c r="D139" s="522"/>
      <c r="E139" s="521" t="s">
        <v>2706</v>
      </c>
      <c r="H139" s="7"/>
      <c r="I139" s="7"/>
    </row>
    <row r="140" spans="1:9" s="11" customFormat="1">
      <c r="A140" s="521" t="s">
        <v>541</v>
      </c>
      <c r="B140" s="522" t="s">
        <v>2707</v>
      </c>
      <c r="C140" s="524" t="s">
        <v>2708</v>
      </c>
      <c r="D140" s="522"/>
      <c r="E140" s="521" t="s">
        <v>2709</v>
      </c>
      <c r="H140" s="7"/>
      <c r="I140" s="7"/>
    </row>
    <row r="141" spans="1:9" s="11" customFormat="1">
      <c r="A141" s="521" t="s">
        <v>541</v>
      </c>
      <c r="B141" s="522" t="s">
        <v>2710</v>
      </c>
      <c r="C141" s="524" t="s">
        <v>2711</v>
      </c>
      <c r="D141" s="522"/>
      <c r="E141" s="521" t="s">
        <v>2712</v>
      </c>
      <c r="H141" s="7"/>
      <c r="I141" s="7"/>
    </row>
    <row r="142" spans="1:9" s="11" customFormat="1">
      <c r="A142" s="521" t="s">
        <v>538</v>
      </c>
      <c r="B142" s="522" t="s">
        <v>2713</v>
      </c>
      <c r="C142" s="524" t="s">
        <v>2714</v>
      </c>
      <c r="D142" s="522"/>
      <c r="E142" s="521" t="s">
        <v>2715</v>
      </c>
      <c r="H142" s="7"/>
      <c r="I142" s="7"/>
    </row>
    <row r="143" spans="1:9" s="11" customFormat="1">
      <c r="A143" s="521" t="s">
        <v>538</v>
      </c>
      <c r="B143" s="522" t="s">
        <v>2716</v>
      </c>
      <c r="C143" s="524" t="s">
        <v>2717</v>
      </c>
      <c r="D143" s="522"/>
      <c r="E143" s="521" t="s">
        <v>2718</v>
      </c>
      <c r="H143" s="7"/>
      <c r="I143" s="7"/>
    </row>
    <row r="144" spans="1:9" s="11" customFormat="1">
      <c r="A144" s="521" t="s">
        <v>538</v>
      </c>
      <c r="B144" s="522" t="s">
        <v>2719</v>
      </c>
      <c r="C144" s="524" t="s">
        <v>2720</v>
      </c>
      <c r="D144" s="522"/>
      <c r="E144" s="521" t="s">
        <v>2721</v>
      </c>
      <c r="H144" s="7"/>
      <c r="I144" s="7"/>
    </row>
    <row r="145" spans="1:9" s="11" customFormat="1">
      <c r="A145" s="521" t="s">
        <v>2450</v>
      </c>
      <c r="B145" s="522" t="s">
        <v>2722</v>
      </c>
      <c r="C145" s="524" t="s">
        <v>2449</v>
      </c>
      <c r="D145" s="522"/>
      <c r="E145" s="521" t="s">
        <v>2723</v>
      </c>
      <c r="H145" s="7"/>
      <c r="I145" s="7"/>
    </row>
    <row r="146" spans="1:9" s="11" customFormat="1">
      <c r="A146" s="521" t="s">
        <v>2474</v>
      </c>
      <c r="B146" s="522" t="s">
        <v>2724</v>
      </c>
      <c r="C146" s="524" t="s">
        <v>2725</v>
      </c>
      <c r="D146" s="522"/>
      <c r="E146" s="521" t="s">
        <v>2726</v>
      </c>
      <c r="H146" s="7"/>
      <c r="I146" s="7"/>
    </row>
    <row r="147" spans="1:9" s="11" customFormat="1">
      <c r="A147" s="521" t="s">
        <v>2474</v>
      </c>
      <c r="B147" s="522" t="s">
        <v>2727</v>
      </c>
      <c r="C147" s="524" t="s">
        <v>2728</v>
      </c>
      <c r="D147" s="522"/>
      <c r="E147" s="521" t="s">
        <v>2729</v>
      </c>
      <c r="H147" s="7"/>
      <c r="I147" s="7"/>
    </row>
    <row r="148" spans="1:9">
      <c r="H148" s="7"/>
      <c r="I148" s="7"/>
    </row>
    <row r="149" spans="1:9">
      <c r="B149" s="2"/>
    </row>
    <row r="150" spans="1:9" hidden="1">
      <c r="A150" s="8"/>
    </row>
    <row r="151" spans="1:9" hidden="1"/>
    <row r="152" spans="1:9" hidden="1"/>
    <row r="153" spans="1:9" hidden="1"/>
    <row r="154" spans="1:9" hidden="1"/>
    <row r="155" spans="1:9">
      <c r="A155" s="8" t="s">
        <v>250</v>
      </c>
    </row>
    <row r="156" spans="1:9">
      <c r="A156" s="10" t="s">
        <v>251</v>
      </c>
      <c r="B156" s="398" t="s">
        <v>366</v>
      </c>
    </row>
    <row r="157" spans="1:9">
      <c r="A157" s="1" t="s">
        <v>48</v>
      </c>
      <c r="B157" s="398" t="s">
        <v>367</v>
      </c>
      <c r="C157" s="1" t="s">
        <v>368</v>
      </c>
    </row>
    <row r="158" spans="1:9">
      <c r="A158" s="1" t="s">
        <v>252</v>
      </c>
      <c r="B158" s="398"/>
    </row>
    <row r="160" spans="1:9">
      <c r="A160" s="8" t="s">
        <v>253</v>
      </c>
    </row>
    <row r="161" spans="1:3">
      <c r="A161" s="1" t="s">
        <v>254</v>
      </c>
      <c r="B161" s="398" t="s">
        <v>369</v>
      </c>
    </row>
    <row r="162" spans="1:3">
      <c r="A162" s="1" t="s">
        <v>244</v>
      </c>
      <c r="B162" s="398" t="s">
        <v>367</v>
      </c>
      <c r="C162" s="1" t="s">
        <v>368</v>
      </c>
    </row>
    <row r="163" spans="1:3" s="11" customFormat="1"/>
    <row r="164" spans="1:3" s="11" customFormat="1" hidden="1"/>
    <row r="165" spans="1:3" s="11" customFormat="1" hidden="1"/>
    <row r="166" spans="1:3" s="11" customFormat="1" hidden="1"/>
    <row r="167" spans="1:3" hidden="1"/>
    <row r="168" spans="1:3">
      <c r="A168" s="8" t="s">
        <v>256</v>
      </c>
    </row>
    <row r="169" spans="1:3">
      <c r="A169" s="1" t="s">
        <v>244</v>
      </c>
      <c r="B169" s="1" t="s">
        <v>258</v>
      </c>
      <c r="C169" s="1" t="s">
        <v>259</v>
      </c>
    </row>
    <row r="170" spans="1:3" hidden="1">
      <c r="A170" s="1" t="s">
        <v>243</v>
      </c>
      <c r="B170" s="1" t="s">
        <v>257</v>
      </c>
      <c r="C170" s="1" t="s">
        <v>61</v>
      </c>
    </row>
    <row r="172" spans="1:3">
      <c r="A172" s="8" t="s">
        <v>255</v>
      </c>
    </row>
    <row r="173" spans="1:3">
      <c r="A173" s="521" t="s">
        <v>48</v>
      </c>
      <c r="B173" s="521" t="s">
        <v>238</v>
      </c>
      <c r="C173" s="521" t="s">
        <v>259</v>
      </c>
    </row>
    <row r="174" spans="1:3" hidden="1">
      <c r="A174" s="521" t="s">
        <v>202</v>
      </c>
      <c r="B174" s="521" t="s">
        <v>237</v>
      </c>
      <c r="C174" s="521" t="s">
        <v>61</v>
      </c>
    </row>
    <row r="175" spans="1:3" s="11" customFormat="1">
      <c r="A175" s="521" t="s">
        <v>367</v>
      </c>
      <c r="B175" s="521" t="s">
        <v>3364</v>
      </c>
      <c r="C175" s="521" t="s">
        <v>368</v>
      </c>
    </row>
    <row r="177" spans="1:2">
      <c r="A177" s="8" t="s">
        <v>275</v>
      </c>
    </row>
    <row r="178" spans="1:2">
      <c r="A178" s="1" t="s">
        <v>276</v>
      </c>
      <c r="B178" s="398"/>
    </row>
  </sheetData>
  <sheetProtection selectLockedCells="1" selectUnlockedCells="1"/>
  <dataValidations count="2">
    <dataValidation type="custom" allowBlank="1" showInputMessage="1" showErrorMessage="1" errorTitle="X-Author for Excel" error="Id and Lookup fields are not editable." promptTitle="X-Author for Excel" sqref="G4:G12 C162 C157:C158 G16:G24 G68:H80 G28:G64 E84:E147 C174:C175">
      <formula1>""</formula1>
    </dataValidation>
    <dataValidation type="list" allowBlank="1" showInputMessage="1" showErrorMessage="1" errorTitle="X-Author for Excel" error="Please select a value from the drop-down." promptTitle="X-Author for Excel" sqref="B178">
      <formula1>IF(IFERROR(ROWS(INDIRECT(SUBSTITUTE("AIM_Grant_Revision__c.aim_revision_type__c"," ","_"))),-1) &lt; 0, XAuthorInvalidPicklistData,INDIRECT(SUBSTITUTE("AIM_Grant_Revision__c.aim_revision_type__c"," ","_")))</formula1>
    </dataValidation>
  </dataValidations>
  <pageMargins left="0.75" right="0.75" top="1" bottom="1" header="0.5" footer="0.5"/>
  <pageSetup orientation="portrait" r:id="rId1"/>
  <headerFooter alignWithMargins="0"/>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sheetPr codeName="Sheet3" enableFormatConditionsCalculation="0">
    <pageSetUpPr fitToPage="1"/>
  </sheetPr>
  <dimension ref="A1:AG125"/>
  <sheetViews>
    <sheetView showGridLines="0" topLeftCell="C42" zoomScaleNormal="70" zoomScaleSheetLayoutView="75" zoomScalePageLayoutView="70" workbookViewId="0">
      <selection activeCell="R17" sqref="R17"/>
    </sheetView>
  </sheetViews>
  <sheetFormatPr defaultColWidth="11" defaultRowHeight="12"/>
  <cols>
    <col min="1" max="1" width="11.625" style="15" customWidth="1"/>
    <col min="2" max="2" width="40" style="15" customWidth="1"/>
    <col min="3" max="3" width="30.625" style="15" customWidth="1"/>
    <col min="4" max="4" width="33.625" style="15" customWidth="1"/>
    <col min="5" max="5" width="23.5" style="15" customWidth="1"/>
    <col min="6" max="6" width="19.625" style="15" customWidth="1"/>
    <col min="7" max="7" width="20.125" style="15" customWidth="1"/>
    <col min="8" max="8" width="21.625" style="15" customWidth="1"/>
    <col min="9" max="9" width="22.625" style="15" hidden="1" customWidth="1"/>
    <col min="10" max="10" width="23.625" style="15" hidden="1" customWidth="1"/>
    <col min="11" max="11" width="25.125" style="15" hidden="1" customWidth="1"/>
    <col min="12" max="12" width="22" style="15" hidden="1" customWidth="1"/>
    <col min="13" max="13" width="23.125" style="15" hidden="1" customWidth="1"/>
    <col min="14" max="14" width="15.625" style="15" hidden="1" customWidth="1"/>
    <col min="15" max="15" width="7.5" style="15" hidden="1" customWidth="1"/>
    <col min="16" max="16" width="0.125" style="15" customWidth="1"/>
    <col min="17" max="17" width="26.125" style="15" customWidth="1"/>
    <col min="18" max="18" width="93.625" style="15" customWidth="1"/>
    <col min="19" max="29" width="10.125" style="15" hidden="1" customWidth="1"/>
    <col min="30" max="30" width="27.875" style="15" customWidth="1"/>
    <col min="31" max="31" width="0.125" style="15" customWidth="1"/>
    <col min="32" max="32" width="10.125" style="15" customWidth="1"/>
    <col min="33" max="33" width="26.625" style="15" customWidth="1"/>
    <col min="34" max="34" width="0.625" style="15" customWidth="1"/>
    <col min="35" max="35" width="13.625" style="15" customWidth="1"/>
    <col min="36" max="36" width="12" style="15" customWidth="1"/>
    <col min="37" max="37" width="18.125" style="15" customWidth="1"/>
    <col min="38" max="39" width="15.625" style="15" customWidth="1"/>
    <col min="40" max="41" width="11" style="15" customWidth="1"/>
    <col min="42" max="16384" width="11" style="15"/>
  </cols>
  <sheetData>
    <row r="1" spans="1:33" ht="21" customHeight="1">
      <c r="A1" s="560" t="s">
        <v>44</v>
      </c>
      <c r="B1" s="561"/>
      <c r="C1" s="561"/>
      <c r="D1" s="561"/>
      <c r="E1" s="561"/>
      <c r="F1" s="561"/>
      <c r="G1" s="561"/>
      <c r="H1" s="561"/>
      <c r="I1" s="561"/>
      <c r="J1" s="561"/>
      <c r="K1" s="561"/>
      <c r="L1" s="561"/>
      <c r="M1" s="561"/>
      <c r="N1" s="561"/>
      <c r="O1" s="561"/>
      <c r="P1" s="561"/>
      <c r="Q1" s="562"/>
      <c r="R1" s="20"/>
      <c r="S1" s="19"/>
      <c r="T1" s="19"/>
      <c r="U1" s="19"/>
      <c r="V1" s="19"/>
      <c r="W1" s="19"/>
      <c r="X1" s="19"/>
      <c r="Y1" s="19"/>
      <c r="Z1" s="19"/>
      <c r="AA1" s="19"/>
      <c r="AB1" s="19"/>
      <c r="AC1" s="19"/>
      <c r="AD1" s="19"/>
    </row>
    <row r="2" spans="1:33" ht="41.25" customHeight="1" thickBot="1">
      <c r="A2" s="563"/>
      <c r="B2" s="564"/>
      <c r="C2" s="564"/>
      <c r="D2" s="564"/>
      <c r="E2" s="564"/>
      <c r="F2" s="564"/>
      <c r="G2" s="564"/>
      <c r="H2" s="564"/>
      <c r="I2" s="564"/>
      <c r="J2" s="564"/>
      <c r="K2" s="564"/>
      <c r="L2" s="564"/>
      <c r="M2" s="564"/>
      <c r="N2" s="564"/>
      <c r="O2" s="564"/>
      <c r="P2" s="564"/>
      <c r="Q2" s="565"/>
      <c r="R2" s="19"/>
      <c r="S2" s="19"/>
      <c r="T2" s="19"/>
      <c r="U2" s="19"/>
      <c r="V2" s="19"/>
      <c r="W2" s="19"/>
      <c r="X2" s="19"/>
      <c r="Y2" s="19"/>
      <c r="Z2" s="19"/>
      <c r="AA2" s="19"/>
      <c r="AB2" s="19"/>
      <c r="AC2" s="19"/>
      <c r="AD2" s="19"/>
    </row>
    <row r="3" spans="1:33" ht="12.75" thickBot="1"/>
    <row r="4" spans="1:33" ht="51" customHeight="1" thickBot="1">
      <c r="A4" s="43" t="s">
        <v>37</v>
      </c>
      <c r="B4" s="33" t="s">
        <v>15</v>
      </c>
      <c r="C4" s="42" t="s">
        <v>28</v>
      </c>
      <c r="Q4" s="16"/>
    </row>
    <row r="5" spans="1:33">
      <c r="Q5" s="16"/>
    </row>
    <row r="6" spans="1:33" ht="12.75" thickBot="1">
      <c r="Q6" s="16"/>
    </row>
    <row r="7" spans="1:33" ht="28.5" customHeight="1" thickBot="1">
      <c r="A7" s="546" t="s">
        <v>15</v>
      </c>
      <c r="B7" s="547"/>
      <c r="C7" s="547"/>
      <c r="D7" s="547"/>
      <c r="E7" s="547"/>
      <c r="F7" s="547"/>
      <c r="G7" s="547"/>
      <c r="H7" s="547"/>
      <c r="I7" s="547"/>
      <c r="J7" s="547"/>
      <c r="K7" s="547"/>
      <c r="L7" s="547"/>
      <c r="M7" s="547"/>
      <c r="N7" s="547"/>
      <c r="O7" s="547"/>
      <c r="P7" s="547"/>
      <c r="Q7" s="547"/>
      <c r="R7" s="547"/>
      <c r="S7" s="547"/>
      <c r="T7" s="547"/>
      <c r="U7" s="547"/>
      <c r="V7" s="547"/>
      <c r="W7" s="547"/>
      <c r="X7" s="547"/>
      <c r="Y7" s="547"/>
      <c r="Z7" s="547"/>
      <c r="AA7" s="547"/>
      <c r="AB7" s="547"/>
      <c r="AC7" s="547"/>
      <c r="AD7" s="547"/>
      <c r="AE7" s="377"/>
    </row>
    <row r="8" spans="1:33" ht="50.25" customHeight="1">
      <c r="A8" s="400" t="s">
        <v>21</v>
      </c>
      <c r="B8" s="400" t="s">
        <v>77</v>
      </c>
      <c r="C8" s="400" t="s">
        <v>10</v>
      </c>
      <c r="D8" s="400" t="s">
        <v>32</v>
      </c>
      <c r="E8" s="400" t="s">
        <v>33</v>
      </c>
      <c r="F8" s="400" t="s">
        <v>18</v>
      </c>
      <c r="G8" s="400" t="s">
        <v>19</v>
      </c>
      <c r="H8" s="401" t="s">
        <v>262</v>
      </c>
      <c r="I8" s="402" t="s">
        <v>266</v>
      </c>
      <c r="J8" s="400"/>
      <c r="K8" s="400"/>
      <c r="L8" s="400"/>
      <c r="M8" s="400"/>
      <c r="N8" s="400"/>
      <c r="O8" s="401"/>
      <c r="P8" s="401"/>
      <c r="Q8" s="401" t="s">
        <v>11</v>
      </c>
      <c r="R8" s="401" t="s">
        <v>9</v>
      </c>
      <c r="S8" s="403" t="s">
        <v>152</v>
      </c>
      <c r="T8" s="403" t="s">
        <v>60</v>
      </c>
      <c r="U8" s="403" t="s">
        <v>262</v>
      </c>
      <c r="V8" s="404" t="s">
        <v>153</v>
      </c>
      <c r="W8" s="404" t="s">
        <v>62</v>
      </c>
      <c r="X8" s="404" t="s">
        <v>164</v>
      </c>
      <c r="Y8" s="405" t="s">
        <v>179</v>
      </c>
      <c r="Z8" s="405" t="s">
        <v>201</v>
      </c>
      <c r="AA8" s="405" t="s">
        <v>48</v>
      </c>
      <c r="AB8" s="405" t="s">
        <v>264</v>
      </c>
      <c r="AC8" s="405" t="s">
        <v>280</v>
      </c>
      <c r="AD8" s="401" t="s">
        <v>297</v>
      </c>
      <c r="AE8" s="132"/>
      <c r="AF8" s="138"/>
      <c r="AG8" s="139"/>
    </row>
    <row r="9" spans="1:33" ht="47.1" hidden="1" customHeight="1">
      <c r="A9" s="406" t="s">
        <v>83</v>
      </c>
      <c r="B9" s="407" t="str">
        <f>IFERROR(VLOOKUP(Z9,'Reference Records'!$B$4:$C$13,2,FALSE),"")</f>
        <v/>
      </c>
      <c r="C9" s="408" t="s">
        <v>49</v>
      </c>
      <c r="D9" s="409" t="s">
        <v>50</v>
      </c>
      <c r="E9" s="409" t="s">
        <v>51</v>
      </c>
      <c r="F9" s="409" t="s">
        <v>52</v>
      </c>
      <c r="G9" s="410" t="str">
        <f t="array" ref="G9">IFERROR(IF(INDEX('Reference Records'!$D$4:$D$13,MATCH(LEFT(B9,255),LEFT('Reference Records'!$C$4:$C$13,255),0))=0,"",INDEX('Reference Records'!$D$4:$D$13,MATCH(LEFT(B9,255),LEFT('Reference Records'!$C$4:$C$13,255),0))),"")</f>
        <v/>
      </c>
      <c r="H9" s="411" t="str">
        <f>IF('Overview - Section A'!$AN$5="Funding Request",IF(I9="Funding Request Place Holder","",I9),"")</f>
        <v/>
      </c>
      <c r="I9" s="412" t="str">
        <f>IFERROR(IF(AB9="","",VLOOKUP(AB9,'Overview - Section A'!$P$30:$Q$31,2,FALSE)),"")</f>
        <v/>
      </c>
      <c r="J9" s="411"/>
      <c r="K9" s="411"/>
      <c r="L9" s="411"/>
      <c r="M9" s="411"/>
      <c r="N9" s="411"/>
      <c r="O9" s="413"/>
      <c r="P9" s="414"/>
      <c r="Q9" s="413" t="str">
        <f>IFERROR(IF(AA9="","",AA9),"")</f>
        <v>[Country (Name)]</v>
      </c>
      <c r="R9" s="415" t="s">
        <v>53</v>
      </c>
      <c r="S9" s="403" t="str">
        <f>IF(G9&lt;&gt;"",B9&amp;C9,"")</f>
        <v/>
      </c>
      <c r="T9" s="403" t="b">
        <f>IFERROR(IF(OR(B9&lt;&gt;"",C9&lt;&gt;""),TRUE,FALSE),FALSE)</f>
        <v>1</v>
      </c>
      <c r="U9" s="403" t="str">
        <f>IFERROR(IF('Overview - Section A'!$AN$5="Funding Request",VLOOKUP(H9,'Overview - Section A'!$M$30:$P$31,4,FALSE),IF(AB9="","",AB9)),"")</f>
        <v>[Responsible PR]</v>
      </c>
      <c r="V9" s="404" t="str">
        <f>B9&amp;C9</f>
        <v>[Custom Impact Indicator]</v>
      </c>
      <c r="W9" s="404" t="s">
        <v>61</v>
      </c>
      <c r="X9" s="404" t="str">
        <f t="array" ref="X9">IFERROR(IF(INDEX('Reference Records'!$G$4:$G$13,MATCH(LEFT(B9,255),LEFT('Reference Records'!$C$4:$C$13,255),0))=0,"",INDEX('Reference Records'!$G$4:$G$13,MATCH(LEFT(B9,255),LEFT('Reference Records'!$C$4:$C$13,255),0))),"")</f>
        <v/>
      </c>
      <c r="Y9" s="404" t="str">
        <f>IFERROR(IF('Overview - Section A'!$AN$5="Funding Request",IF('Reference Records'!$B$157&lt;&gt;"",VLOOKUP(Q9,'Reference Records'!$B$157:$C$158,2,FALSE),VLOOKUP(Q9,'Reference Records'!$A$170:$C$171,3,FALSE)),VLOOKUP(Q9,'Reference Records'!$A$174:$C$176,3,FALSE)),"")</f>
        <v>[Record ID]</v>
      </c>
      <c r="Z9" s="404" t="s">
        <v>200</v>
      </c>
      <c r="AA9" s="404" t="s">
        <v>202</v>
      </c>
      <c r="AB9" s="416" t="s">
        <v>261</v>
      </c>
      <c r="AC9" s="404" t="s">
        <v>61</v>
      </c>
      <c r="AD9" s="417" t="s">
        <v>296</v>
      </c>
      <c r="AE9" s="132"/>
      <c r="AF9" s="138"/>
      <c r="AG9" s="139"/>
    </row>
    <row r="10" spans="1:33" ht="47.1" customHeight="1">
      <c r="A10" s="406">
        <v>1</v>
      </c>
      <c r="B10" s="407" t="str">
        <f>IFERROR(VLOOKUP(Z10,'Reference Records'!$B$4:$C$13,2,FALSE),"")</f>
        <v>TB I-2: TB incidence rate per 100,000 population</v>
      </c>
      <c r="C10" s="408"/>
      <c r="D10" s="409" t="s">
        <v>370</v>
      </c>
      <c r="E10" s="409" t="s">
        <v>332</v>
      </c>
      <c r="F10" s="409" t="s">
        <v>371</v>
      </c>
      <c r="G10" s="410" t="str">
        <f t="array" ref="G10">IFERROR(IF(INDEX('Reference Records'!$D$4:$D$13,MATCH(LEFT(B10,255),LEFT('Reference Records'!$C$4:$C$13,255),0))=0,"",INDEX('Reference Records'!$D$4:$D$13,MATCH(LEFT(B10,255),LEFT('Reference Records'!$C$4:$C$13,255),0))),"")</f>
        <v/>
      </c>
      <c r="H10" s="411" t="s">
        <v>498</v>
      </c>
      <c r="I10" s="412" t="str">
        <f>IFERROR(IF(AB10="","",VLOOKUP(AB10,'Overview - Section A'!$P$30:$Q$31,2,FALSE)),"")</f>
        <v/>
      </c>
      <c r="J10" s="411"/>
      <c r="K10" s="411"/>
      <c r="L10" s="411"/>
      <c r="M10" s="411"/>
      <c r="N10" s="411"/>
      <c r="O10" s="413"/>
      <c r="P10" s="414"/>
      <c r="Q10" s="413" t="str">
        <f t="shared" ref="Q10:Q24" si="0">IFERROR(IF(AA10="","",AA10),"")</f>
        <v>Lao (Peoples Democratic Republic)</v>
      </c>
      <c r="R10" s="415" t="s">
        <v>372</v>
      </c>
      <c r="S10" s="403" t="str">
        <f t="shared" ref="S10:S24" si="1">IF(G10&lt;&gt;"",B10&amp;C10,"")</f>
        <v/>
      </c>
      <c r="T10" s="403" t="b">
        <f t="shared" ref="T10:T24" si="2">IFERROR(IF(OR(B10&lt;&gt;"",C10&lt;&gt;""),TRUE,FALSE),FALSE)</f>
        <v>1</v>
      </c>
      <c r="U10" s="403" t="str">
        <f>IFERROR(IF('Overview - Section A'!$AN$5="Funding Request",VLOOKUP(H10,'Overview - Section A'!$M$30:$P$31,4,FALSE),IF(AB10="","",AB10)),"")</f>
        <v>a1236000007Yzj6AAC</v>
      </c>
      <c r="V10" s="404" t="str">
        <f t="shared" ref="V10:V24" si="3">B10&amp;C10</f>
        <v>TB I-2: TB incidence rate per 100,000 population</v>
      </c>
      <c r="W10" s="404" t="s">
        <v>373</v>
      </c>
      <c r="X10" s="404" t="str">
        <f t="array" ref="X10">IFERROR(IF(INDEX('Reference Records'!$G$4:$G$13,MATCH(LEFT(B10,255),LEFT('Reference Records'!$C$4:$C$13,255),0))=0,"",INDEX('Reference Records'!$G$4:$G$13,MATCH(LEFT(B10,255),LEFT('Reference Records'!$C$4:$C$13,255),0))),"")</f>
        <v>a1J36000002m4EjEAI</v>
      </c>
      <c r="Y10" s="404" t="str">
        <f>IFERROR(IF('Overview - Section A'!$AN$5="Funding Request",IF('Reference Records'!$B$157&lt;&gt;"",VLOOKUP(Q10,'Reference Records'!$B$157:$C$158,2,FALSE),VLOOKUP(Q10,'Reference Records'!$A$170:$C$171,3,FALSE)),VLOOKUP(Q10,'Reference Records'!$A$174:$C$176,3,FALSE)),"")</f>
        <v>a1A360000013M0HEAU</v>
      </c>
      <c r="Z10" s="404" t="s">
        <v>375</v>
      </c>
      <c r="AA10" s="404" t="s">
        <v>367</v>
      </c>
      <c r="AB10" s="416" t="s">
        <v>376</v>
      </c>
      <c r="AC10" s="404" t="s">
        <v>365</v>
      </c>
      <c r="AD10" s="417"/>
      <c r="AE10" s="132"/>
      <c r="AF10" s="138"/>
      <c r="AG10" s="139"/>
    </row>
    <row r="11" spans="1:33" ht="47.1" customHeight="1">
      <c r="A11" s="406">
        <v>2</v>
      </c>
      <c r="B11" s="407" t="str">
        <f>IFERROR(VLOOKUP(Z11,'Reference Records'!$B$4:$C$13,2,FALSE),"")</f>
        <v>TB I-3(M): TB mortality rate per 100,000 population</v>
      </c>
      <c r="C11" s="408"/>
      <c r="D11" s="409" t="s">
        <v>377</v>
      </c>
      <c r="E11" s="409" t="s">
        <v>332</v>
      </c>
      <c r="F11" s="409" t="s">
        <v>371</v>
      </c>
      <c r="G11" s="410" t="str">
        <f t="array" ref="G11">IFERROR(IF(INDEX('Reference Records'!$D$4:$D$13,MATCH(LEFT(B11,255),LEFT('Reference Records'!$C$4:$C$13,255),0))=0,"",INDEX('Reference Records'!$D$4:$D$13,MATCH(LEFT(B11,255),LEFT('Reference Records'!$C$4:$C$13,255),0))),"")</f>
        <v/>
      </c>
      <c r="H11" s="411" t="s">
        <v>498</v>
      </c>
      <c r="I11" s="412" t="str">
        <f>IFERROR(IF(AB11="","",VLOOKUP(AB11,'Overview - Section A'!$P$30:$Q$31,2,FALSE)),"")</f>
        <v/>
      </c>
      <c r="J11" s="411"/>
      <c r="K11" s="411"/>
      <c r="L11" s="411"/>
      <c r="M11" s="411"/>
      <c r="N11" s="411"/>
      <c r="O11" s="413"/>
      <c r="P11" s="414"/>
      <c r="Q11" s="413" t="str">
        <f t="shared" si="0"/>
        <v>Lao (Peoples Democratic Republic)</v>
      </c>
      <c r="R11" s="415" t="s">
        <v>378</v>
      </c>
      <c r="S11" s="403" t="str">
        <f t="shared" si="1"/>
        <v/>
      </c>
      <c r="T11" s="403" t="b">
        <f t="shared" si="2"/>
        <v>1</v>
      </c>
      <c r="U11" s="403" t="str">
        <f>IFERROR(IF('Overview - Section A'!$AN$5="Funding Request",VLOOKUP(H11,'Overview - Section A'!$M$30:$P$31,4,FALSE),IF(AB11="","",AB11)),"")</f>
        <v>a1236000007Yzj6AAC</v>
      </c>
      <c r="V11" s="404" t="str">
        <f t="shared" si="3"/>
        <v>TB I-3(M): TB mortality rate per 100,000 population</v>
      </c>
      <c r="W11" s="404" t="s">
        <v>379</v>
      </c>
      <c r="X11" s="404" t="str">
        <f t="array" ref="X11">IFERROR(IF(INDEX('Reference Records'!$G$4:$G$13,MATCH(LEFT(B11,255),LEFT('Reference Records'!$C$4:$C$13,255),0))=0,"",INDEX('Reference Records'!$G$4:$G$13,MATCH(LEFT(B11,255),LEFT('Reference Records'!$C$4:$C$13,255),0))),"")</f>
        <v>a1J36000002m4EkEAI</v>
      </c>
      <c r="Y11" s="404" t="str">
        <f>IFERROR(IF('Overview - Section A'!$AN$5="Funding Request",IF('Reference Records'!$B$157&lt;&gt;"",VLOOKUP(Q11,'Reference Records'!$B$157:$C$158,2,FALSE),VLOOKUP(Q11,'Reference Records'!$A$170:$C$171,3,FALSE)),VLOOKUP(Q11,'Reference Records'!$A$174:$C$176,3,FALSE)),"")</f>
        <v>a1A360000013M0HEAU</v>
      </c>
      <c r="Z11" s="404" t="s">
        <v>381</v>
      </c>
      <c r="AA11" s="404" t="s">
        <v>367</v>
      </c>
      <c r="AB11" s="416" t="s">
        <v>376</v>
      </c>
      <c r="AC11" s="404" t="s">
        <v>365</v>
      </c>
      <c r="AD11" s="417"/>
      <c r="AE11" s="132"/>
      <c r="AF11" s="138"/>
      <c r="AG11" s="139"/>
    </row>
    <row r="12" spans="1:33" ht="47.1" customHeight="1">
      <c r="A12" s="406">
        <v>3</v>
      </c>
      <c r="B12" s="407" t="str">
        <f>IFERROR(VLOOKUP(Z12,'Reference Records'!$B$4:$C$13,2,FALSE),"")</f>
        <v>TB/HIV I-1: TB/HIV mortality rate per 100,000 population</v>
      </c>
      <c r="C12" s="408"/>
      <c r="D12" s="409" t="s">
        <v>382</v>
      </c>
      <c r="E12" s="409" t="s">
        <v>332</v>
      </c>
      <c r="F12" s="409" t="s">
        <v>371</v>
      </c>
      <c r="G12" s="410" t="str">
        <f t="array" ref="G12">IFERROR(IF(INDEX('Reference Records'!$D$4:$D$13,MATCH(LEFT(B12,255),LEFT('Reference Records'!$C$4:$C$13,255),0))=0,"",INDEX('Reference Records'!$D$4:$D$13,MATCH(LEFT(B12,255),LEFT('Reference Records'!$C$4:$C$13,255),0))),"")</f>
        <v/>
      </c>
      <c r="H12" s="411" t="s">
        <v>498</v>
      </c>
      <c r="I12" s="412" t="str">
        <f>IFERROR(IF(AB12="","",VLOOKUP(AB12,'Overview - Section A'!$P$30:$Q$31,2,FALSE)),"")</f>
        <v/>
      </c>
      <c r="J12" s="411"/>
      <c r="K12" s="411"/>
      <c r="L12" s="411"/>
      <c r="M12" s="411"/>
      <c r="N12" s="411"/>
      <c r="O12" s="413"/>
      <c r="P12" s="414"/>
      <c r="Q12" s="413" t="str">
        <f t="shared" si="0"/>
        <v>Lao (Peoples Democratic Republic)</v>
      </c>
      <c r="R12" s="415" t="s">
        <v>383</v>
      </c>
      <c r="S12" s="403" t="str">
        <f t="shared" si="1"/>
        <v/>
      </c>
      <c r="T12" s="403" t="b">
        <f t="shared" si="2"/>
        <v>1</v>
      </c>
      <c r="U12" s="403" t="str">
        <f>IFERROR(IF('Overview - Section A'!$AN$5="Funding Request",VLOOKUP(H12,'Overview - Section A'!$M$30:$P$31,4,FALSE),IF(AB12="","",AB12)),"")</f>
        <v>a1236000007Yzj6AAC</v>
      </c>
      <c r="V12" s="404" t="str">
        <f t="shared" si="3"/>
        <v>TB/HIV I-1: TB/HIV mortality rate per 100,000 population</v>
      </c>
      <c r="W12" s="404" t="s">
        <v>384</v>
      </c>
      <c r="X12" s="404" t="str">
        <f t="array" ref="X12">IFERROR(IF(INDEX('Reference Records'!$G$4:$G$13,MATCH(LEFT(B12,255),LEFT('Reference Records'!$C$4:$C$13,255),0))=0,"",INDEX('Reference Records'!$G$4:$G$13,MATCH(LEFT(B12,255),LEFT('Reference Records'!$C$4:$C$13,255),0))),"")</f>
        <v>a1J36000002m4EnEAI</v>
      </c>
      <c r="Y12" s="404" t="str">
        <f>IFERROR(IF('Overview - Section A'!$AN$5="Funding Request",IF('Reference Records'!$B$157&lt;&gt;"",VLOOKUP(Q12,'Reference Records'!$B$157:$C$158,2,FALSE),VLOOKUP(Q12,'Reference Records'!$A$170:$C$171,3,FALSE)),VLOOKUP(Q12,'Reference Records'!$A$174:$C$176,3,FALSE)),"")</f>
        <v>a1A360000013M0HEAU</v>
      </c>
      <c r="Z12" s="404" t="s">
        <v>386</v>
      </c>
      <c r="AA12" s="404" t="s">
        <v>367</v>
      </c>
      <c r="AB12" s="416" t="s">
        <v>376</v>
      </c>
      <c r="AC12" s="404" t="s">
        <v>365</v>
      </c>
      <c r="AD12" s="417"/>
      <c r="AE12" s="132"/>
      <c r="AF12" s="138"/>
      <c r="AG12" s="139"/>
    </row>
    <row r="13" spans="1:33" ht="47.1" customHeight="1">
      <c r="A13" s="406">
        <v>4</v>
      </c>
      <c r="B13" s="407" t="str">
        <f>IFERROR(VLOOKUP(Z13,'Reference Records'!$B$4:$C$13,2,FALSE),"")</f>
        <v>TB I-4(M): RR-TB and/or MDR-TB prevalence among new TB patients: Proportion of new TB cases with RR-TB and/or MDR-TB</v>
      </c>
      <c r="C13" s="408"/>
      <c r="D13" s="409" t="s">
        <v>387</v>
      </c>
      <c r="E13" s="409" t="s">
        <v>332</v>
      </c>
      <c r="F13" s="409" t="s">
        <v>371</v>
      </c>
      <c r="G13" s="410" t="str">
        <f t="array" ref="G13">IFERROR(IF(INDEX('Reference Records'!$D$4:$D$13,MATCH(LEFT(B13,255),LEFT('Reference Records'!$C$4:$C$13,255),0))=0,"",INDEX('Reference Records'!$D$4:$D$13,MATCH(LEFT(B13,255),LEFT('Reference Records'!$C$4:$C$13,255),0))),"")</f>
        <v/>
      </c>
      <c r="H13" s="411" t="s">
        <v>498</v>
      </c>
      <c r="I13" s="412" t="str">
        <f>IFERROR(IF(AB13="","",VLOOKUP(AB13,'Overview - Section A'!$P$30:$Q$31,2,FALSE)),"")</f>
        <v/>
      </c>
      <c r="J13" s="411"/>
      <c r="K13" s="411"/>
      <c r="L13" s="411"/>
      <c r="M13" s="411"/>
      <c r="N13" s="411"/>
      <c r="O13" s="413"/>
      <c r="P13" s="414"/>
      <c r="Q13" s="413" t="str">
        <f t="shared" si="0"/>
        <v>Lao (Peoples Democratic Republic)</v>
      </c>
      <c r="R13" s="415" t="s">
        <v>3370</v>
      </c>
      <c r="S13" s="403" t="str">
        <f t="shared" si="1"/>
        <v/>
      </c>
      <c r="T13" s="403" t="b">
        <f t="shared" si="2"/>
        <v>1</v>
      </c>
      <c r="U13" s="403" t="str">
        <f>IFERROR(IF('Overview - Section A'!$AN$5="Funding Request",VLOOKUP(H13,'Overview - Section A'!$M$30:$P$31,4,FALSE),IF(AB13="","",AB13)),"")</f>
        <v>a1236000007Yzj6AAC</v>
      </c>
      <c r="V13" s="404" t="str">
        <f t="shared" si="3"/>
        <v>TB I-4(M): RR-TB and/or MDR-TB prevalence among new TB patients: Proportion of new TB cases with RR-TB and/or MDR-TB</v>
      </c>
      <c r="W13" s="404" t="s">
        <v>388</v>
      </c>
      <c r="X13" s="404" t="str">
        <f t="array" ref="X13">IFERROR(IF(INDEX('Reference Records'!$G$4:$G$13,MATCH(LEFT(B13,255),LEFT('Reference Records'!$C$4:$C$13,255),0))=0,"",INDEX('Reference Records'!$G$4:$G$13,MATCH(LEFT(B13,255),LEFT('Reference Records'!$C$4:$C$13,255),0))),"")</f>
        <v>a1J36000002m4EbEAI</v>
      </c>
      <c r="Y13" s="404" t="str">
        <f>IFERROR(IF('Overview - Section A'!$AN$5="Funding Request",IF('Reference Records'!$B$157&lt;&gt;"",VLOOKUP(Q13,'Reference Records'!$B$157:$C$158,2,FALSE),VLOOKUP(Q13,'Reference Records'!$A$170:$C$171,3,FALSE)),VLOOKUP(Q13,'Reference Records'!$A$174:$C$176,3,FALSE)),"")</f>
        <v>a1A360000013M0HEAU</v>
      </c>
      <c r="Z13" s="404" t="s">
        <v>390</v>
      </c>
      <c r="AA13" s="404" t="s">
        <v>367</v>
      </c>
      <c r="AB13" s="416" t="s">
        <v>376</v>
      </c>
      <c r="AC13" s="404" t="s">
        <v>365</v>
      </c>
      <c r="AD13" s="417"/>
      <c r="AE13" s="132"/>
      <c r="AF13" s="138"/>
      <c r="AG13" s="139"/>
    </row>
    <row r="14" spans="1:33" ht="47.1" customHeight="1">
      <c r="A14" s="406">
        <v>5</v>
      </c>
      <c r="B14" s="407" t="str">
        <f>IFERROR(VLOOKUP(Z14,'Reference Records'!$B$4:$C$13,2,FALSE),"")</f>
        <v/>
      </c>
      <c r="C14" s="408"/>
      <c r="D14" s="409"/>
      <c r="E14" s="409"/>
      <c r="F14" s="409"/>
      <c r="G14" s="410" t="str">
        <f t="array" ref="G14">IFERROR(IF(INDEX('Reference Records'!$D$4:$D$13,MATCH(LEFT(B14,255),LEFT('Reference Records'!$C$4:$C$13,255),0))=0,"",INDEX('Reference Records'!$D$4:$D$13,MATCH(LEFT(B14,255),LEFT('Reference Records'!$C$4:$C$13,255),0))),"")</f>
        <v/>
      </c>
      <c r="H14" s="411" t="str">
        <f>IF('Overview - Section A'!$AN$5="Funding Request",IF(I14="Funding Request Place Holder","",I14),"")</f>
        <v/>
      </c>
      <c r="I14" s="412" t="str">
        <f>IFERROR(IF(AB14="","",VLOOKUP(AB14,'Overview - Section A'!$P$30:$Q$31,2,FALSE)),"")</f>
        <v/>
      </c>
      <c r="J14" s="411"/>
      <c r="K14" s="411"/>
      <c r="L14" s="411"/>
      <c r="M14" s="411"/>
      <c r="N14" s="411"/>
      <c r="O14" s="413"/>
      <c r="P14" s="414"/>
      <c r="Q14" s="413" t="str">
        <f t="shared" si="0"/>
        <v/>
      </c>
      <c r="R14" s="415"/>
      <c r="S14" s="403" t="str">
        <f t="shared" si="1"/>
        <v/>
      </c>
      <c r="T14" s="403" t="b">
        <f t="shared" si="2"/>
        <v>0</v>
      </c>
      <c r="U14" s="403" t="str">
        <f>IFERROR(IF('Overview - Section A'!$AN$5="Funding Request",VLOOKUP(H14,'Overview - Section A'!$M$30:$P$31,4,FALSE),IF(AB14="","",AB14)),"")</f>
        <v/>
      </c>
      <c r="V14" s="404" t="str">
        <f t="shared" si="3"/>
        <v/>
      </c>
      <c r="W14" s="404" t="s">
        <v>391</v>
      </c>
      <c r="X14" s="404" t="str">
        <f t="array" ref="X14">IFERROR(IF(INDEX('Reference Records'!$G$4:$G$13,MATCH(LEFT(B14,255),LEFT('Reference Records'!$C$4:$C$13,255),0))=0,"",INDEX('Reference Records'!$G$4:$G$13,MATCH(LEFT(B14,255),LEFT('Reference Records'!$C$4:$C$13,255),0))),"")</f>
        <v/>
      </c>
      <c r="Y14" s="404" t="str">
        <f>IFERROR(IF('Overview - Section A'!$AN$5="Funding Request",IF('Reference Records'!$B$157&lt;&gt;"",VLOOKUP(Q14,'Reference Records'!$B$157:$C$158,2,FALSE),VLOOKUP(Q14,'Reference Records'!$A$170:$C$171,3,FALSE)),VLOOKUP(Q14,'Reference Records'!$A$174:$C$176,3,FALSE)),"")</f>
        <v/>
      </c>
      <c r="Z14" s="404"/>
      <c r="AA14" s="404"/>
      <c r="AB14" s="416"/>
      <c r="AC14" s="404" t="s">
        <v>365</v>
      </c>
      <c r="AD14" s="417"/>
      <c r="AE14" s="132"/>
      <c r="AF14" s="138"/>
      <c r="AG14" s="139"/>
    </row>
    <row r="15" spans="1:33" ht="47.1" customHeight="1">
      <c r="A15" s="406">
        <v>6</v>
      </c>
      <c r="B15" s="407" t="str">
        <f>IFERROR(VLOOKUP(Z15,'Reference Records'!$B$4:$C$13,2,FALSE),"")</f>
        <v/>
      </c>
      <c r="C15" s="408"/>
      <c r="D15" s="409"/>
      <c r="E15" s="409"/>
      <c r="F15" s="409"/>
      <c r="G15" s="410" t="str">
        <f t="array" ref="G15">IFERROR(IF(INDEX('Reference Records'!$D$4:$D$13,MATCH(LEFT(B15,255),LEFT('Reference Records'!$C$4:$C$13,255),0))=0,"",INDEX('Reference Records'!$D$4:$D$13,MATCH(LEFT(B15,255),LEFT('Reference Records'!$C$4:$C$13,255),0))),"")</f>
        <v/>
      </c>
      <c r="H15" s="411" t="str">
        <f>IF('Overview - Section A'!$AN$5="Funding Request",IF(I15="Funding Request Place Holder","",I15),"")</f>
        <v/>
      </c>
      <c r="I15" s="412" t="str">
        <f>IFERROR(IF(AB15="","",VLOOKUP(AB15,'Overview - Section A'!$P$30:$Q$31,2,FALSE)),"")</f>
        <v/>
      </c>
      <c r="J15" s="411"/>
      <c r="K15" s="411"/>
      <c r="L15" s="411"/>
      <c r="M15" s="411"/>
      <c r="N15" s="411"/>
      <c r="O15" s="413"/>
      <c r="P15" s="414"/>
      <c r="Q15" s="413" t="str">
        <f t="shared" si="0"/>
        <v/>
      </c>
      <c r="R15" s="415"/>
      <c r="S15" s="403" t="str">
        <f t="shared" si="1"/>
        <v/>
      </c>
      <c r="T15" s="403" t="b">
        <f t="shared" si="2"/>
        <v>0</v>
      </c>
      <c r="U15" s="403" t="str">
        <f>IFERROR(IF('Overview - Section A'!$AN$5="Funding Request",VLOOKUP(H15,'Overview - Section A'!$M$30:$P$31,4,FALSE),IF(AB15="","",AB15)),"")</f>
        <v/>
      </c>
      <c r="V15" s="404" t="str">
        <f t="shared" si="3"/>
        <v/>
      </c>
      <c r="W15" s="404" t="s">
        <v>392</v>
      </c>
      <c r="X15" s="404" t="str">
        <f t="array" ref="X15">IFERROR(IF(INDEX('Reference Records'!$G$4:$G$13,MATCH(LEFT(B15,255),LEFT('Reference Records'!$C$4:$C$13,255),0))=0,"",INDEX('Reference Records'!$G$4:$G$13,MATCH(LEFT(B15,255),LEFT('Reference Records'!$C$4:$C$13,255),0))),"")</f>
        <v/>
      </c>
      <c r="Y15" s="404" t="str">
        <f>IFERROR(IF('Overview - Section A'!$AN$5="Funding Request",IF('Reference Records'!$B$157&lt;&gt;"",VLOOKUP(Q15,'Reference Records'!$B$157:$C$158,2,FALSE),VLOOKUP(Q15,'Reference Records'!$A$170:$C$171,3,FALSE)),VLOOKUP(Q15,'Reference Records'!$A$174:$C$176,3,FALSE)),"")</f>
        <v/>
      </c>
      <c r="Z15" s="404"/>
      <c r="AA15" s="404"/>
      <c r="AB15" s="416"/>
      <c r="AC15" s="404" t="s">
        <v>365</v>
      </c>
      <c r="AD15" s="417"/>
      <c r="AE15" s="132"/>
      <c r="AF15" s="138"/>
      <c r="AG15" s="139"/>
    </row>
    <row r="16" spans="1:33" ht="47.1" customHeight="1">
      <c r="A16" s="406">
        <v>7</v>
      </c>
      <c r="B16" s="407" t="str">
        <f>IFERROR(VLOOKUP(Z16,'Reference Records'!$B$4:$C$13,2,FALSE),"")</f>
        <v/>
      </c>
      <c r="C16" s="408"/>
      <c r="D16" s="409"/>
      <c r="E16" s="409"/>
      <c r="F16" s="409"/>
      <c r="G16" s="410" t="str">
        <f t="array" ref="G16">IFERROR(IF(INDEX('Reference Records'!$D$4:$D$13,MATCH(LEFT(B16,255),LEFT('Reference Records'!$C$4:$C$13,255),0))=0,"",INDEX('Reference Records'!$D$4:$D$13,MATCH(LEFT(B16,255),LEFT('Reference Records'!$C$4:$C$13,255),0))),"")</f>
        <v/>
      </c>
      <c r="H16" s="411" t="str">
        <f>IF('Overview - Section A'!$AN$5="Funding Request",IF(I16="Funding Request Place Holder","",I16),"")</f>
        <v/>
      </c>
      <c r="I16" s="412" t="str">
        <f>IFERROR(IF(AB16="","",VLOOKUP(AB16,'Overview - Section A'!$P$30:$Q$31,2,FALSE)),"")</f>
        <v/>
      </c>
      <c r="J16" s="411"/>
      <c r="K16" s="411"/>
      <c r="L16" s="411"/>
      <c r="M16" s="411"/>
      <c r="N16" s="411"/>
      <c r="O16" s="413"/>
      <c r="P16" s="414"/>
      <c r="Q16" s="413" t="str">
        <f t="shared" si="0"/>
        <v/>
      </c>
      <c r="R16" s="415"/>
      <c r="S16" s="403" t="str">
        <f t="shared" si="1"/>
        <v/>
      </c>
      <c r="T16" s="403" t="b">
        <f t="shared" si="2"/>
        <v>0</v>
      </c>
      <c r="U16" s="403" t="str">
        <f>IFERROR(IF('Overview - Section A'!$AN$5="Funding Request",VLOOKUP(H16,'Overview - Section A'!$M$30:$P$31,4,FALSE),IF(AB16="","",AB16)),"")</f>
        <v/>
      </c>
      <c r="V16" s="404" t="str">
        <f t="shared" si="3"/>
        <v/>
      </c>
      <c r="W16" s="404" t="s">
        <v>393</v>
      </c>
      <c r="X16" s="404" t="str">
        <f t="array" ref="X16">IFERROR(IF(INDEX('Reference Records'!$G$4:$G$13,MATCH(LEFT(B16,255),LEFT('Reference Records'!$C$4:$C$13,255),0))=0,"",INDEX('Reference Records'!$G$4:$G$13,MATCH(LEFT(B16,255),LEFT('Reference Records'!$C$4:$C$13,255),0))),"")</f>
        <v/>
      </c>
      <c r="Y16" s="404" t="str">
        <f>IFERROR(IF('Overview - Section A'!$AN$5="Funding Request",IF('Reference Records'!$B$157&lt;&gt;"",VLOOKUP(Q16,'Reference Records'!$B$157:$C$158,2,FALSE),VLOOKUP(Q16,'Reference Records'!$A$170:$C$171,3,FALSE)),VLOOKUP(Q16,'Reference Records'!$A$174:$C$176,3,FALSE)),"")</f>
        <v/>
      </c>
      <c r="Z16" s="404"/>
      <c r="AA16" s="404"/>
      <c r="AB16" s="416"/>
      <c r="AC16" s="404" t="s">
        <v>365</v>
      </c>
      <c r="AD16" s="417"/>
      <c r="AE16" s="132"/>
      <c r="AF16" s="138"/>
      <c r="AG16" s="139"/>
    </row>
    <row r="17" spans="1:33" ht="47.1" customHeight="1">
      <c r="A17" s="406">
        <v>8</v>
      </c>
      <c r="B17" s="407" t="str">
        <f>IFERROR(VLOOKUP(Z17,'Reference Records'!$B$4:$C$13,2,FALSE),"")</f>
        <v/>
      </c>
      <c r="C17" s="408"/>
      <c r="D17" s="409"/>
      <c r="E17" s="409"/>
      <c r="F17" s="409"/>
      <c r="G17" s="410" t="str">
        <f t="array" ref="G17">IFERROR(IF(INDEX('Reference Records'!$D$4:$D$13,MATCH(LEFT(B17,255),LEFT('Reference Records'!$C$4:$C$13,255),0))=0,"",INDEX('Reference Records'!$D$4:$D$13,MATCH(LEFT(B17,255),LEFT('Reference Records'!$C$4:$C$13,255),0))),"")</f>
        <v/>
      </c>
      <c r="H17" s="411" t="str">
        <f>IF('Overview - Section A'!$AN$5="Funding Request",IF(I17="Funding Request Place Holder","",I17),"")</f>
        <v/>
      </c>
      <c r="I17" s="412" t="str">
        <f>IFERROR(IF(AB17="","",VLOOKUP(AB17,'Overview - Section A'!$P$30:$Q$31,2,FALSE)),"")</f>
        <v/>
      </c>
      <c r="J17" s="411"/>
      <c r="K17" s="411"/>
      <c r="L17" s="411"/>
      <c r="M17" s="411"/>
      <c r="N17" s="411"/>
      <c r="O17" s="413"/>
      <c r="P17" s="414"/>
      <c r="Q17" s="413" t="str">
        <f t="shared" si="0"/>
        <v/>
      </c>
      <c r="R17" s="415"/>
      <c r="S17" s="403" t="str">
        <f t="shared" si="1"/>
        <v/>
      </c>
      <c r="T17" s="403" t="b">
        <f t="shared" si="2"/>
        <v>0</v>
      </c>
      <c r="U17" s="403" t="str">
        <f>IFERROR(IF('Overview - Section A'!$AN$5="Funding Request",VLOOKUP(H17,'Overview - Section A'!$M$30:$P$31,4,FALSE),IF(AB17="","",AB17)),"")</f>
        <v/>
      </c>
      <c r="V17" s="404" t="str">
        <f t="shared" si="3"/>
        <v/>
      </c>
      <c r="W17" s="404" t="s">
        <v>394</v>
      </c>
      <c r="X17" s="404" t="str">
        <f t="array" ref="X17">IFERROR(IF(INDEX('Reference Records'!$G$4:$G$13,MATCH(LEFT(B17,255),LEFT('Reference Records'!$C$4:$C$13,255),0))=0,"",INDEX('Reference Records'!$G$4:$G$13,MATCH(LEFT(B17,255),LEFT('Reference Records'!$C$4:$C$13,255),0))),"")</f>
        <v/>
      </c>
      <c r="Y17" s="404" t="str">
        <f>IFERROR(IF('Overview - Section A'!$AN$5="Funding Request",IF('Reference Records'!$B$157&lt;&gt;"",VLOOKUP(Q17,'Reference Records'!$B$157:$C$158,2,FALSE),VLOOKUP(Q17,'Reference Records'!$A$170:$C$171,3,FALSE)),VLOOKUP(Q17,'Reference Records'!$A$174:$C$176,3,FALSE)),"")</f>
        <v/>
      </c>
      <c r="Z17" s="404"/>
      <c r="AA17" s="404"/>
      <c r="AB17" s="416"/>
      <c r="AC17" s="404" t="s">
        <v>365</v>
      </c>
      <c r="AD17" s="417"/>
      <c r="AE17" s="132"/>
      <c r="AF17" s="138"/>
      <c r="AG17" s="139"/>
    </row>
    <row r="18" spans="1:33" ht="47.1" customHeight="1">
      <c r="A18" s="406">
        <v>9</v>
      </c>
      <c r="B18" s="407" t="str">
        <f>IFERROR(VLOOKUP(Z18,'Reference Records'!$B$4:$C$13,2,FALSE),"")</f>
        <v/>
      </c>
      <c r="C18" s="408"/>
      <c r="D18" s="409"/>
      <c r="E18" s="409"/>
      <c r="F18" s="409"/>
      <c r="G18" s="410" t="str">
        <f t="array" ref="G18">IFERROR(IF(INDEX('Reference Records'!$D$4:$D$13,MATCH(LEFT(B18,255),LEFT('Reference Records'!$C$4:$C$13,255),0))=0,"",INDEX('Reference Records'!$D$4:$D$13,MATCH(LEFT(B18,255),LEFT('Reference Records'!$C$4:$C$13,255),0))),"")</f>
        <v/>
      </c>
      <c r="H18" s="411" t="str">
        <f>IF('Overview - Section A'!$AN$5="Funding Request",IF(I18="Funding Request Place Holder","",I18),"")</f>
        <v/>
      </c>
      <c r="I18" s="412" t="str">
        <f>IFERROR(IF(AB18="","",VLOOKUP(AB18,'Overview - Section A'!$P$30:$Q$31,2,FALSE)),"")</f>
        <v/>
      </c>
      <c r="J18" s="411"/>
      <c r="K18" s="411"/>
      <c r="L18" s="411"/>
      <c r="M18" s="411"/>
      <c r="N18" s="411"/>
      <c r="O18" s="413"/>
      <c r="P18" s="414"/>
      <c r="Q18" s="413" t="str">
        <f t="shared" si="0"/>
        <v/>
      </c>
      <c r="R18" s="415"/>
      <c r="S18" s="403" t="str">
        <f t="shared" si="1"/>
        <v/>
      </c>
      <c r="T18" s="403" t="b">
        <f t="shared" si="2"/>
        <v>0</v>
      </c>
      <c r="U18" s="403" t="str">
        <f>IFERROR(IF('Overview - Section A'!$AN$5="Funding Request",VLOOKUP(H18,'Overview - Section A'!$M$30:$P$31,4,FALSE),IF(AB18="","",AB18)),"")</f>
        <v/>
      </c>
      <c r="V18" s="404" t="str">
        <f t="shared" si="3"/>
        <v/>
      </c>
      <c r="W18" s="404" t="s">
        <v>395</v>
      </c>
      <c r="X18" s="404" t="str">
        <f t="array" ref="X18">IFERROR(IF(INDEX('Reference Records'!$G$4:$G$13,MATCH(LEFT(B18,255),LEFT('Reference Records'!$C$4:$C$13,255),0))=0,"",INDEX('Reference Records'!$G$4:$G$13,MATCH(LEFT(B18,255),LEFT('Reference Records'!$C$4:$C$13,255),0))),"")</f>
        <v/>
      </c>
      <c r="Y18" s="404" t="str">
        <f>IFERROR(IF('Overview - Section A'!$AN$5="Funding Request",IF('Reference Records'!$B$157&lt;&gt;"",VLOOKUP(Q18,'Reference Records'!$B$157:$C$158,2,FALSE),VLOOKUP(Q18,'Reference Records'!$A$170:$C$171,3,FALSE)),VLOOKUP(Q18,'Reference Records'!$A$174:$C$176,3,FALSE)),"")</f>
        <v/>
      </c>
      <c r="Z18" s="404"/>
      <c r="AA18" s="404"/>
      <c r="AB18" s="416"/>
      <c r="AC18" s="404" t="s">
        <v>365</v>
      </c>
      <c r="AD18" s="417"/>
      <c r="AE18" s="132"/>
      <c r="AF18" s="138"/>
      <c r="AG18" s="139"/>
    </row>
    <row r="19" spans="1:33" ht="47.1" customHeight="1">
      <c r="A19" s="406">
        <v>10</v>
      </c>
      <c r="B19" s="407" t="str">
        <f>IFERROR(VLOOKUP(Z19,'Reference Records'!$B$4:$C$13,2,FALSE),"")</f>
        <v/>
      </c>
      <c r="C19" s="408"/>
      <c r="D19" s="409"/>
      <c r="E19" s="409"/>
      <c r="F19" s="409"/>
      <c r="G19" s="410" t="str">
        <f t="array" ref="G19">IFERROR(IF(INDEX('Reference Records'!$D$4:$D$13,MATCH(LEFT(B19,255),LEFT('Reference Records'!$C$4:$C$13,255),0))=0,"",INDEX('Reference Records'!$D$4:$D$13,MATCH(LEFT(B19,255),LEFT('Reference Records'!$C$4:$C$13,255),0))),"")</f>
        <v/>
      </c>
      <c r="H19" s="411" t="str">
        <f>IF('Overview - Section A'!$AN$5="Funding Request",IF(I19="Funding Request Place Holder","",I19),"")</f>
        <v/>
      </c>
      <c r="I19" s="412" t="str">
        <f>IFERROR(IF(AB19="","",VLOOKUP(AB19,'Overview - Section A'!$P$30:$Q$31,2,FALSE)),"")</f>
        <v/>
      </c>
      <c r="J19" s="411"/>
      <c r="K19" s="411"/>
      <c r="L19" s="411"/>
      <c r="M19" s="411"/>
      <c r="N19" s="411"/>
      <c r="O19" s="413"/>
      <c r="P19" s="414"/>
      <c r="Q19" s="413" t="str">
        <f t="shared" si="0"/>
        <v/>
      </c>
      <c r="R19" s="415"/>
      <c r="S19" s="403" t="str">
        <f t="shared" si="1"/>
        <v/>
      </c>
      <c r="T19" s="403" t="b">
        <f t="shared" si="2"/>
        <v>0</v>
      </c>
      <c r="U19" s="403" t="str">
        <f>IFERROR(IF('Overview - Section A'!$AN$5="Funding Request",VLOOKUP(H19,'Overview - Section A'!$M$30:$P$31,4,FALSE),IF(AB19="","",AB19)),"")</f>
        <v/>
      </c>
      <c r="V19" s="404" t="str">
        <f t="shared" si="3"/>
        <v/>
      </c>
      <c r="W19" s="404" t="s">
        <v>396</v>
      </c>
      <c r="X19" s="404" t="str">
        <f t="array" ref="X19">IFERROR(IF(INDEX('Reference Records'!$G$4:$G$13,MATCH(LEFT(B19,255),LEFT('Reference Records'!$C$4:$C$13,255),0))=0,"",INDEX('Reference Records'!$G$4:$G$13,MATCH(LEFT(B19,255),LEFT('Reference Records'!$C$4:$C$13,255),0))),"")</f>
        <v/>
      </c>
      <c r="Y19" s="404" t="str">
        <f>IFERROR(IF('Overview - Section A'!$AN$5="Funding Request",IF('Reference Records'!$B$157&lt;&gt;"",VLOOKUP(Q19,'Reference Records'!$B$157:$C$158,2,FALSE),VLOOKUP(Q19,'Reference Records'!$A$170:$C$171,3,FALSE)),VLOOKUP(Q19,'Reference Records'!$A$174:$C$176,3,FALSE)),"")</f>
        <v/>
      </c>
      <c r="Z19" s="404"/>
      <c r="AA19" s="404"/>
      <c r="AB19" s="416"/>
      <c r="AC19" s="404" t="s">
        <v>365</v>
      </c>
      <c r="AD19" s="417"/>
      <c r="AE19" s="132"/>
      <c r="AF19" s="138"/>
      <c r="AG19" s="139"/>
    </row>
    <row r="20" spans="1:33" ht="47.1" customHeight="1">
      <c r="A20" s="406">
        <v>11</v>
      </c>
      <c r="B20" s="407" t="str">
        <f>IFERROR(VLOOKUP(Z20,'Reference Records'!$B$4:$C$13,2,FALSE),"")</f>
        <v/>
      </c>
      <c r="C20" s="408"/>
      <c r="D20" s="409"/>
      <c r="E20" s="409"/>
      <c r="F20" s="409"/>
      <c r="G20" s="410" t="str">
        <f t="array" ref="G20">IFERROR(IF(INDEX('Reference Records'!$D$4:$D$13,MATCH(LEFT(B20,255),LEFT('Reference Records'!$C$4:$C$13,255),0))=0,"",INDEX('Reference Records'!$D$4:$D$13,MATCH(LEFT(B20,255),LEFT('Reference Records'!$C$4:$C$13,255),0))),"")</f>
        <v/>
      </c>
      <c r="H20" s="411" t="str">
        <f>IF('Overview - Section A'!$AN$5="Funding Request",IF(I20="Funding Request Place Holder","",I20),"")</f>
        <v/>
      </c>
      <c r="I20" s="412" t="str">
        <f>IFERROR(IF(AB20="","",VLOOKUP(AB20,'Overview - Section A'!$P$30:$Q$31,2,FALSE)),"")</f>
        <v/>
      </c>
      <c r="J20" s="411"/>
      <c r="K20" s="411"/>
      <c r="L20" s="411"/>
      <c r="M20" s="411"/>
      <c r="N20" s="411"/>
      <c r="O20" s="413"/>
      <c r="P20" s="414"/>
      <c r="Q20" s="413" t="str">
        <f t="shared" si="0"/>
        <v/>
      </c>
      <c r="R20" s="415"/>
      <c r="S20" s="403" t="str">
        <f t="shared" si="1"/>
        <v/>
      </c>
      <c r="T20" s="403" t="b">
        <f t="shared" si="2"/>
        <v>0</v>
      </c>
      <c r="U20" s="403" t="str">
        <f>IFERROR(IF('Overview - Section A'!$AN$5="Funding Request",VLOOKUP(H20,'Overview - Section A'!$M$30:$P$31,4,FALSE),IF(AB20="","",AB20)),"")</f>
        <v/>
      </c>
      <c r="V20" s="404" t="str">
        <f t="shared" si="3"/>
        <v/>
      </c>
      <c r="W20" s="404" t="s">
        <v>397</v>
      </c>
      <c r="X20" s="404" t="str">
        <f t="array" ref="X20">IFERROR(IF(INDEX('Reference Records'!$G$4:$G$13,MATCH(LEFT(B20,255),LEFT('Reference Records'!$C$4:$C$13,255),0))=0,"",INDEX('Reference Records'!$G$4:$G$13,MATCH(LEFT(B20,255),LEFT('Reference Records'!$C$4:$C$13,255),0))),"")</f>
        <v/>
      </c>
      <c r="Y20" s="404" t="str">
        <f>IFERROR(IF('Overview - Section A'!$AN$5="Funding Request",IF('Reference Records'!$B$157&lt;&gt;"",VLOOKUP(Q20,'Reference Records'!$B$157:$C$158,2,FALSE),VLOOKUP(Q20,'Reference Records'!$A$170:$C$171,3,FALSE)),VLOOKUP(Q20,'Reference Records'!$A$174:$C$176,3,FALSE)),"")</f>
        <v/>
      </c>
      <c r="Z20" s="404"/>
      <c r="AA20" s="404"/>
      <c r="AB20" s="416"/>
      <c r="AC20" s="404" t="s">
        <v>365</v>
      </c>
      <c r="AD20" s="417"/>
      <c r="AE20" s="132"/>
      <c r="AF20" s="138"/>
      <c r="AG20" s="139"/>
    </row>
    <row r="21" spans="1:33" ht="47.1" customHeight="1">
      <c r="A21" s="406">
        <v>12</v>
      </c>
      <c r="B21" s="407" t="str">
        <f>IFERROR(VLOOKUP(Z21,'Reference Records'!$B$4:$C$13,2,FALSE),"")</f>
        <v/>
      </c>
      <c r="C21" s="408"/>
      <c r="D21" s="409"/>
      <c r="E21" s="409"/>
      <c r="F21" s="409"/>
      <c r="G21" s="410" t="str">
        <f t="array" ref="G21">IFERROR(IF(INDEX('Reference Records'!$D$4:$D$13,MATCH(LEFT(B21,255),LEFT('Reference Records'!$C$4:$C$13,255),0))=0,"",INDEX('Reference Records'!$D$4:$D$13,MATCH(LEFT(B21,255),LEFT('Reference Records'!$C$4:$C$13,255),0))),"")</f>
        <v/>
      </c>
      <c r="H21" s="411" t="str">
        <f>IF('Overview - Section A'!$AN$5="Funding Request",IF(I21="Funding Request Place Holder","",I21),"")</f>
        <v/>
      </c>
      <c r="I21" s="412" t="str">
        <f>IFERROR(IF(AB21="","",VLOOKUP(AB21,'Overview - Section A'!$P$30:$Q$31,2,FALSE)),"")</f>
        <v/>
      </c>
      <c r="J21" s="411"/>
      <c r="K21" s="411"/>
      <c r="L21" s="411"/>
      <c r="M21" s="411"/>
      <c r="N21" s="411"/>
      <c r="O21" s="413"/>
      <c r="P21" s="414"/>
      <c r="Q21" s="413" t="str">
        <f t="shared" si="0"/>
        <v/>
      </c>
      <c r="R21" s="415"/>
      <c r="S21" s="403" t="str">
        <f t="shared" si="1"/>
        <v/>
      </c>
      <c r="T21" s="403" t="b">
        <f t="shared" si="2"/>
        <v>0</v>
      </c>
      <c r="U21" s="403" t="str">
        <f>IFERROR(IF('Overview - Section A'!$AN$5="Funding Request",VLOOKUP(H21,'Overview - Section A'!$M$30:$P$31,4,FALSE),IF(AB21="","",AB21)),"")</f>
        <v/>
      </c>
      <c r="V21" s="404" t="str">
        <f t="shared" si="3"/>
        <v/>
      </c>
      <c r="W21" s="404" t="s">
        <v>398</v>
      </c>
      <c r="X21" s="404" t="str">
        <f t="array" ref="X21">IFERROR(IF(INDEX('Reference Records'!$G$4:$G$13,MATCH(LEFT(B21,255),LEFT('Reference Records'!$C$4:$C$13,255),0))=0,"",INDEX('Reference Records'!$G$4:$G$13,MATCH(LEFT(B21,255),LEFT('Reference Records'!$C$4:$C$13,255),0))),"")</f>
        <v/>
      </c>
      <c r="Y21" s="404" t="str">
        <f>IFERROR(IF('Overview - Section A'!$AN$5="Funding Request",IF('Reference Records'!$B$157&lt;&gt;"",VLOOKUP(Q21,'Reference Records'!$B$157:$C$158,2,FALSE),VLOOKUP(Q21,'Reference Records'!$A$170:$C$171,3,FALSE)),VLOOKUP(Q21,'Reference Records'!$A$174:$C$176,3,FALSE)),"")</f>
        <v/>
      </c>
      <c r="Z21" s="404"/>
      <c r="AA21" s="404"/>
      <c r="AB21" s="416"/>
      <c r="AC21" s="404" t="s">
        <v>365</v>
      </c>
      <c r="AD21" s="417"/>
      <c r="AE21" s="132"/>
      <c r="AF21" s="138"/>
      <c r="AG21" s="139"/>
    </row>
    <row r="22" spans="1:33" ht="47.1" customHeight="1">
      <c r="A22" s="406">
        <v>13</v>
      </c>
      <c r="B22" s="407" t="str">
        <f>IFERROR(VLOOKUP(Z22,'Reference Records'!$B$4:$C$13,2,FALSE),"")</f>
        <v/>
      </c>
      <c r="C22" s="408"/>
      <c r="D22" s="409"/>
      <c r="E22" s="409"/>
      <c r="F22" s="409"/>
      <c r="G22" s="410" t="str">
        <f t="array" ref="G22">IFERROR(IF(INDEX('Reference Records'!$D$4:$D$13,MATCH(LEFT(B22,255),LEFT('Reference Records'!$C$4:$C$13,255),0))=0,"",INDEX('Reference Records'!$D$4:$D$13,MATCH(LEFT(B22,255),LEFT('Reference Records'!$C$4:$C$13,255),0))),"")</f>
        <v/>
      </c>
      <c r="H22" s="411" t="str">
        <f>IF('Overview - Section A'!$AN$5="Funding Request",IF(I22="Funding Request Place Holder","",I22),"")</f>
        <v/>
      </c>
      <c r="I22" s="412" t="str">
        <f>IFERROR(IF(AB22="","",VLOOKUP(AB22,'Overview - Section A'!$P$30:$Q$31,2,FALSE)),"")</f>
        <v/>
      </c>
      <c r="J22" s="411"/>
      <c r="K22" s="411"/>
      <c r="L22" s="411"/>
      <c r="M22" s="411"/>
      <c r="N22" s="411"/>
      <c r="O22" s="413"/>
      <c r="P22" s="414"/>
      <c r="Q22" s="413" t="str">
        <f t="shared" si="0"/>
        <v/>
      </c>
      <c r="R22" s="415"/>
      <c r="S22" s="403" t="str">
        <f t="shared" si="1"/>
        <v/>
      </c>
      <c r="T22" s="403" t="b">
        <f t="shared" si="2"/>
        <v>0</v>
      </c>
      <c r="U22" s="403" t="str">
        <f>IFERROR(IF('Overview - Section A'!$AN$5="Funding Request",VLOOKUP(H22,'Overview - Section A'!$M$30:$P$31,4,FALSE),IF(AB22="","",AB22)),"")</f>
        <v/>
      </c>
      <c r="V22" s="404" t="str">
        <f t="shared" si="3"/>
        <v/>
      </c>
      <c r="W22" s="404" t="s">
        <v>399</v>
      </c>
      <c r="X22" s="404" t="str">
        <f t="array" ref="X22">IFERROR(IF(INDEX('Reference Records'!$G$4:$G$13,MATCH(LEFT(B22,255),LEFT('Reference Records'!$C$4:$C$13,255),0))=0,"",INDEX('Reference Records'!$G$4:$G$13,MATCH(LEFT(B22,255),LEFT('Reference Records'!$C$4:$C$13,255),0))),"")</f>
        <v/>
      </c>
      <c r="Y22" s="404" t="str">
        <f>IFERROR(IF('Overview - Section A'!$AN$5="Funding Request",IF('Reference Records'!$B$157&lt;&gt;"",VLOOKUP(Q22,'Reference Records'!$B$157:$C$158,2,FALSE),VLOOKUP(Q22,'Reference Records'!$A$170:$C$171,3,FALSE)),VLOOKUP(Q22,'Reference Records'!$A$174:$C$176,3,FALSE)),"")</f>
        <v/>
      </c>
      <c r="Z22" s="404"/>
      <c r="AA22" s="404"/>
      <c r="AB22" s="416"/>
      <c r="AC22" s="404" t="s">
        <v>365</v>
      </c>
      <c r="AD22" s="417"/>
      <c r="AE22" s="132"/>
      <c r="AF22" s="138"/>
      <c r="AG22" s="139"/>
    </row>
    <row r="23" spans="1:33" ht="47.1" customHeight="1">
      <c r="A23" s="406">
        <v>14</v>
      </c>
      <c r="B23" s="407" t="str">
        <f>IFERROR(VLOOKUP(Z23,'Reference Records'!$B$4:$C$13,2,FALSE),"")</f>
        <v/>
      </c>
      <c r="C23" s="408"/>
      <c r="D23" s="409"/>
      <c r="E23" s="409"/>
      <c r="F23" s="409"/>
      <c r="G23" s="410" t="str">
        <f t="array" ref="G23">IFERROR(IF(INDEX('Reference Records'!$D$4:$D$13,MATCH(LEFT(B23,255),LEFT('Reference Records'!$C$4:$C$13,255),0))=0,"",INDEX('Reference Records'!$D$4:$D$13,MATCH(LEFT(B23,255),LEFT('Reference Records'!$C$4:$C$13,255),0))),"")</f>
        <v/>
      </c>
      <c r="H23" s="411" t="str">
        <f>IF('Overview - Section A'!$AN$5="Funding Request",IF(I23="Funding Request Place Holder","",I23),"")</f>
        <v/>
      </c>
      <c r="I23" s="412" t="str">
        <f>IFERROR(IF(AB23="","",VLOOKUP(AB23,'Overview - Section A'!$P$30:$Q$31,2,FALSE)),"")</f>
        <v/>
      </c>
      <c r="J23" s="411"/>
      <c r="K23" s="411"/>
      <c r="L23" s="411"/>
      <c r="M23" s="411"/>
      <c r="N23" s="411"/>
      <c r="O23" s="413"/>
      <c r="P23" s="414"/>
      <c r="Q23" s="413" t="str">
        <f t="shared" si="0"/>
        <v/>
      </c>
      <c r="R23" s="415"/>
      <c r="S23" s="403" t="str">
        <f t="shared" si="1"/>
        <v/>
      </c>
      <c r="T23" s="403" t="b">
        <f t="shared" si="2"/>
        <v>0</v>
      </c>
      <c r="U23" s="403" t="str">
        <f>IFERROR(IF('Overview - Section A'!$AN$5="Funding Request",VLOOKUP(H23,'Overview - Section A'!$M$30:$P$31,4,FALSE),IF(AB23="","",AB23)),"")</f>
        <v/>
      </c>
      <c r="V23" s="404" t="str">
        <f t="shared" si="3"/>
        <v/>
      </c>
      <c r="W23" s="404" t="s">
        <v>400</v>
      </c>
      <c r="X23" s="404" t="str">
        <f t="array" ref="X23">IFERROR(IF(INDEX('Reference Records'!$G$4:$G$13,MATCH(LEFT(B23,255),LEFT('Reference Records'!$C$4:$C$13,255),0))=0,"",INDEX('Reference Records'!$G$4:$G$13,MATCH(LEFT(B23,255),LEFT('Reference Records'!$C$4:$C$13,255),0))),"")</f>
        <v/>
      </c>
      <c r="Y23" s="404" t="str">
        <f>IFERROR(IF('Overview - Section A'!$AN$5="Funding Request",IF('Reference Records'!$B$157&lt;&gt;"",VLOOKUP(Q23,'Reference Records'!$B$157:$C$158,2,FALSE),VLOOKUP(Q23,'Reference Records'!$A$170:$C$171,3,FALSE)),VLOOKUP(Q23,'Reference Records'!$A$174:$C$176,3,FALSE)),"")</f>
        <v/>
      </c>
      <c r="Z23" s="404"/>
      <c r="AA23" s="404"/>
      <c r="AB23" s="416"/>
      <c r="AC23" s="404" t="s">
        <v>365</v>
      </c>
      <c r="AD23" s="417"/>
      <c r="AE23" s="132"/>
      <c r="AF23" s="138"/>
      <c r="AG23" s="139"/>
    </row>
    <row r="24" spans="1:33" ht="47.1" customHeight="1">
      <c r="A24" s="406">
        <v>15</v>
      </c>
      <c r="B24" s="407" t="str">
        <f>IFERROR(VLOOKUP(Z24,'Reference Records'!$B$4:$C$13,2,FALSE),"")</f>
        <v/>
      </c>
      <c r="C24" s="408"/>
      <c r="D24" s="409"/>
      <c r="E24" s="409"/>
      <c r="F24" s="409"/>
      <c r="G24" s="410" t="str">
        <f t="array" ref="G24">IFERROR(IF(INDEX('Reference Records'!$D$4:$D$13,MATCH(LEFT(B24,255),LEFT('Reference Records'!$C$4:$C$13,255),0))=0,"",INDEX('Reference Records'!$D$4:$D$13,MATCH(LEFT(B24,255),LEFT('Reference Records'!$C$4:$C$13,255),0))),"")</f>
        <v/>
      </c>
      <c r="H24" s="411" t="str">
        <f>IF('Overview - Section A'!$AN$5="Funding Request",IF(I24="Funding Request Place Holder","",I24),"")</f>
        <v/>
      </c>
      <c r="I24" s="412" t="str">
        <f>IFERROR(IF(AB24="","",VLOOKUP(AB24,'Overview - Section A'!$P$30:$Q$31,2,FALSE)),"")</f>
        <v/>
      </c>
      <c r="J24" s="411"/>
      <c r="K24" s="411"/>
      <c r="L24" s="411"/>
      <c r="M24" s="411"/>
      <c r="N24" s="411"/>
      <c r="O24" s="413"/>
      <c r="P24" s="414"/>
      <c r="Q24" s="413" t="str">
        <f t="shared" si="0"/>
        <v/>
      </c>
      <c r="R24" s="415"/>
      <c r="S24" s="403" t="str">
        <f t="shared" si="1"/>
        <v/>
      </c>
      <c r="T24" s="403" t="b">
        <f t="shared" si="2"/>
        <v>0</v>
      </c>
      <c r="U24" s="403" t="str">
        <f>IFERROR(IF('Overview - Section A'!$AN$5="Funding Request",VLOOKUP(H24,'Overview - Section A'!$M$30:$P$31,4,FALSE),IF(AB24="","",AB24)),"")</f>
        <v/>
      </c>
      <c r="V24" s="404" t="str">
        <f t="shared" si="3"/>
        <v/>
      </c>
      <c r="W24" s="404" t="s">
        <v>401</v>
      </c>
      <c r="X24" s="404" t="str">
        <f t="array" ref="X24">IFERROR(IF(INDEX('Reference Records'!$G$4:$G$13,MATCH(LEFT(B24,255),LEFT('Reference Records'!$C$4:$C$13,255),0))=0,"",INDEX('Reference Records'!$G$4:$G$13,MATCH(LEFT(B24,255),LEFT('Reference Records'!$C$4:$C$13,255),0))),"")</f>
        <v/>
      </c>
      <c r="Y24" s="404" t="str">
        <f>IFERROR(IF('Overview - Section A'!$AN$5="Funding Request",IF('Reference Records'!$B$157&lt;&gt;"",VLOOKUP(Q24,'Reference Records'!$B$157:$C$158,2,FALSE),VLOOKUP(Q24,'Reference Records'!$A$170:$C$171,3,FALSE)),VLOOKUP(Q24,'Reference Records'!$A$174:$C$176,3,FALSE)),"")</f>
        <v/>
      </c>
      <c r="Z24" s="404"/>
      <c r="AA24" s="404"/>
      <c r="AB24" s="416"/>
      <c r="AC24" s="404" t="s">
        <v>365</v>
      </c>
      <c r="AD24" s="417"/>
      <c r="AE24" s="132"/>
      <c r="AF24" s="138"/>
      <c r="AG24" s="139"/>
    </row>
    <row r="25" spans="1:33" ht="2.85" customHeight="1" thickBot="1">
      <c r="A25" s="34"/>
      <c r="B25" s="35"/>
      <c r="C25" s="36"/>
      <c r="D25" s="36"/>
      <c r="E25" s="36"/>
      <c r="F25" s="36"/>
      <c r="G25" s="37"/>
      <c r="H25" s="37"/>
      <c r="I25" s="37"/>
      <c r="J25" s="37"/>
      <c r="K25" s="37"/>
      <c r="L25" s="37"/>
      <c r="M25" s="37"/>
      <c r="N25" s="37"/>
      <c r="O25" s="38"/>
      <c r="P25" s="36"/>
      <c r="Q25" s="36"/>
      <c r="R25" s="23"/>
      <c r="S25" s="218"/>
      <c r="T25" s="218"/>
      <c r="U25" s="218"/>
      <c r="V25" s="38"/>
      <c r="W25" s="38"/>
      <c r="X25" s="38"/>
      <c r="Y25" s="38"/>
      <c r="Z25" s="38"/>
      <c r="AA25" s="38"/>
      <c r="AB25" s="38"/>
      <c r="AC25" s="38"/>
      <c r="AD25" s="38"/>
      <c r="AE25" s="39"/>
      <c r="AF25" s="138"/>
      <c r="AG25" s="139"/>
    </row>
    <row r="26" spans="1:33" ht="23.85" customHeight="1" thickBot="1">
      <c r="B26" s="41"/>
      <c r="C26" s="17"/>
      <c r="D26" s="24"/>
      <c r="E26" s="24"/>
      <c r="F26" s="24"/>
      <c r="G26" s="24"/>
      <c r="H26" s="24"/>
      <c r="I26" s="24"/>
      <c r="J26" s="24"/>
      <c r="K26" s="24"/>
      <c r="L26" s="24"/>
      <c r="M26" s="24"/>
      <c r="N26" s="24"/>
      <c r="O26" s="24"/>
      <c r="P26" s="18"/>
      <c r="Q26" s="18"/>
      <c r="R26" s="18"/>
      <c r="AF26" s="139"/>
      <c r="AG26" s="139"/>
    </row>
    <row r="27" spans="1:33" ht="27.75" customHeight="1" thickBot="1">
      <c r="A27" s="558" t="s">
        <v>28</v>
      </c>
      <c r="B27" s="559"/>
      <c r="C27" s="559"/>
      <c r="D27" s="559"/>
      <c r="E27" s="559"/>
      <c r="F27" s="559"/>
      <c r="G27" s="559"/>
      <c r="H27" s="559"/>
      <c r="I27" s="40"/>
      <c r="J27" s="40"/>
      <c r="K27" s="40"/>
      <c r="L27" s="40"/>
      <c r="M27" s="40"/>
      <c r="N27" s="163"/>
      <c r="O27" s="20"/>
      <c r="P27" s="21"/>
    </row>
    <row r="28" spans="1:33" ht="45.6" customHeight="1">
      <c r="A28" s="462" t="s">
        <v>21</v>
      </c>
      <c r="B28" s="462" t="s">
        <v>124</v>
      </c>
      <c r="C28" s="462" t="s">
        <v>142</v>
      </c>
      <c r="D28" s="462" t="s">
        <v>6</v>
      </c>
      <c r="E28" s="462" t="s">
        <v>7</v>
      </c>
      <c r="F28" s="462" t="s">
        <v>8</v>
      </c>
      <c r="G28" s="463" t="s">
        <v>27</v>
      </c>
      <c r="H28" s="462" t="s">
        <v>145</v>
      </c>
      <c r="I28" s="464"/>
      <c r="J28" s="465" t="s">
        <v>213</v>
      </c>
      <c r="K28" s="465" t="s">
        <v>60</v>
      </c>
      <c r="L28" s="465" t="s">
        <v>214</v>
      </c>
      <c r="M28" s="465" t="s">
        <v>62</v>
      </c>
      <c r="N28" s="465" t="s">
        <v>212</v>
      </c>
      <c r="O28" s="465" t="s">
        <v>235</v>
      </c>
      <c r="P28" s="165"/>
    </row>
    <row r="29" spans="1:33" ht="47.1" hidden="1" customHeight="1">
      <c r="A29" s="466" t="s">
        <v>83</v>
      </c>
      <c r="B29" s="423" t="str">
        <f>IF(A29=A28,"",VLOOKUP(A29,$A$9:$V$26,22,FALSE))</f>
        <v>[Custom Impact Indicator]</v>
      </c>
      <c r="C29" s="424" t="str">
        <f>IFERROR(IF(N29&lt;&gt;"",N29,IF(A29=A28,IF(C28&lt;YEAR('Overview - Section A'!$E$8),C28+1,""),YEAR('Overview - Section A'!$E$7))),"")</f>
        <v>[Year of Target]</v>
      </c>
      <c r="D29" s="467" t="s">
        <v>54</v>
      </c>
      <c r="E29" s="426" t="s">
        <v>55</v>
      </c>
      <c r="F29" s="427" t="str">
        <f>IF(IF(AND(D29="",E29=""),O29,IFERROR((D29/E29)*100,""))=0,"",IF(AND(D29="",E29=""),O29,IFERROR((D29/E29)*100,"")))</f>
        <v/>
      </c>
      <c r="G29" s="428" t="s">
        <v>56</v>
      </c>
      <c r="H29" s="429" t="s">
        <v>144</v>
      </c>
      <c r="I29" s="468"/>
      <c r="J29" s="469" t="s">
        <v>61</v>
      </c>
      <c r="K29" s="469" t="b">
        <f>IFERROR(IF(VLOOKUP(A29,$A$9:$V$26,22,FALSE)&lt;&gt;"",TRUE,FALSE),FALSE)</f>
        <v>1</v>
      </c>
      <c r="L29" s="468" t="str">
        <f ca="1">IFERROR(IF(G29&lt;&gt;"",INDEX('Overview - Section A'!$U$37:$U$44,MATCH(G29,'Overview - Section A'!$A$37:$A$44,1)),J29),"")</f>
        <v>[Record ID]</v>
      </c>
      <c r="M29" s="470" t="s">
        <v>61</v>
      </c>
      <c r="N29" s="468" t="s">
        <v>240</v>
      </c>
      <c r="O29" s="468" t="s">
        <v>211</v>
      </c>
      <c r="P29" s="165"/>
    </row>
    <row r="30" spans="1:33" ht="47.1" customHeight="1">
      <c r="A30" s="466">
        <v>1</v>
      </c>
      <c r="B30" s="423" t="str">
        <f t="shared" ref="B30:B93" si="4">IF(A30=A29,"",VLOOKUP(A30,$A$9:$V$26,22,FALSE))</f>
        <v>TB I-2: TB incidence rate per 100,000 population</v>
      </c>
      <c r="C30" s="424">
        <f>IFERROR(IF(N30&lt;&gt;"",N30,IF(A30=A29,IF(C29&lt;YEAR('Overview - Section A'!$E$8),C29+1,""),YEAR('Overview - Section A'!$E$7))),"")</f>
        <v>2018</v>
      </c>
      <c r="D30" s="534">
        <v>160</v>
      </c>
      <c r="E30" s="534">
        <v>100000</v>
      </c>
      <c r="F30" s="535">
        <f t="shared" ref="F30:F93" si="5">IF(IF(AND(D30="",E30=""),O30,IFERROR((D30/E30)*100,""))=0,"",IF(AND(D30="",E30=""),O30,IFERROR((D30/E30)*100,"")))</f>
        <v>0.16</v>
      </c>
      <c r="G30" s="428">
        <v>43511</v>
      </c>
      <c r="H30" s="429"/>
      <c r="I30" s="468"/>
      <c r="J30" s="469" t="s">
        <v>402</v>
      </c>
      <c r="K30" s="469" t="b">
        <f t="shared" ref="K30:K93" si="6">IFERROR(IF(VLOOKUP(A30,$A$9:$V$26,22,FALSE)&lt;&gt;"",TRUE,FALSE),FALSE)</f>
        <v>1</v>
      </c>
      <c r="L30" s="468" t="str">
        <f ca="1">IFERROR(IF(G30&lt;&gt;"",INDEX('Overview - Section A'!$U$37:$U$44,MATCH(G30,'Overview - Section A'!$A$37:$A$44,1)),J30),"")</f>
        <v>a1Y36000002aoe3EAA</v>
      </c>
      <c r="M30" s="470" t="s">
        <v>606</v>
      </c>
      <c r="N30" s="468"/>
      <c r="O30" s="468"/>
      <c r="P30" s="165"/>
    </row>
    <row r="31" spans="1:33" ht="47.1" customHeight="1">
      <c r="A31" s="466">
        <v>1</v>
      </c>
      <c r="B31" s="423" t="str">
        <f t="shared" si="4"/>
        <v/>
      </c>
      <c r="C31" s="424">
        <f>IFERROR(IF(N31&lt;&gt;"",N31,IF(A31=A30,IF(C30&lt;YEAR('Overview - Section A'!$E$8),C30+1,""),YEAR('Overview - Section A'!$E$7))),"")</f>
        <v>2019</v>
      </c>
      <c r="D31" s="534">
        <v>153</v>
      </c>
      <c r="E31" s="534">
        <v>100000</v>
      </c>
      <c r="F31" s="535">
        <f t="shared" si="5"/>
        <v>0.153</v>
      </c>
      <c r="G31" s="428">
        <v>43876</v>
      </c>
      <c r="H31" s="429"/>
      <c r="I31" s="468"/>
      <c r="J31" s="469" t="s">
        <v>404</v>
      </c>
      <c r="K31" s="469" t="b">
        <f t="shared" si="6"/>
        <v>1</v>
      </c>
      <c r="L31" s="468" t="str">
        <f ca="1">IFERROR(IF(G31&lt;&gt;"",INDEX('Overview - Section A'!$U$37:$U$44,MATCH(G31,'Overview - Section A'!$A$37:$A$44,1)),J31),"")</f>
        <v>a1Y36000002aoe4EAA</v>
      </c>
      <c r="M31" s="470" t="s">
        <v>607</v>
      </c>
      <c r="N31" s="468"/>
      <c r="O31" s="468"/>
      <c r="P31" s="165"/>
    </row>
    <row r="32" spans="1:33" ht="47.1" customHeight="1">
      <c r="A32" s="466">
        <v>1</v>
      </c>
      <c r="B32" s="423" t="str">
        <f t="shared" si="4"/>
        <v/>
      </c>
      <c r="C32" s="424">
        <f>IFERROR(IF(N32&lt;&gt;"",N32,IF(A32=A31,IF(C31&lt;YEAR('Overview - Section A'!$E$8),C31+1,""),YEAR('Overview - Section A'!$E$7))),"")</f>
        <v>2020</v>
      </c>
      <c r="D32" s="534">
        <v>146</v>
      </c>
      <c r="E32" s="534">
        <v>100000</v>
      </c>
      <c r="F32" s="535">
        <f t="shared" si="5"/>
        <v>0.14599999999999999</v>
      </c>
      <c r="G32" s="428">
        <v>44242</v>
      </c>
      <c r="H32" s="429"/>
      <c r="I32" s="468"/>
      <c r="J32" s="469" t="s">
        <v>406</v>
      </c>
      <c r="K32" s="469" t="b">
        <f t="shared" si="6"/>
        <v>1</v>
      </c>
      <c r="L32" s="468" t="str">
        <f ca="1">IFERROR(IF(G32&lt;&gt;"",INDEX('Overview - Section A'!$U$37:$U$44,MATCH(G32,'Overview - Section A'!$A$37:$A$44,1)),J32),"")</f>
        <v>a1Y36000002aoe5EAA</v>
      </c>
      <c r="M32" s="470" t="s">
        <v>608</v>
      </c>
      <c r="N32" s="468"/>
      <c r="O32" s="468"/>
      <c r="P32" s="165"/>
    </row>
    <row r="33" spans="1:16" ht="47.1" customHeight="1">
      <c r="A33" s="466">
        <v>1</v>
      </c>
      <c r="B33" s="423" t="str">
        <f t="shared" si="4"/>
        <v/>
      </c>
      <c r="C33" s="424" t="str">
        <f>IFERROR(IF(N33&lt;&gt;"",N33,IF(A33=A32,IF(C32&lt;YEAR('Overview - Section A'!$E$8),C32+1,""),YEAR('Overview - Section A'!$E$7))),"")</f>
        <v/>
      </c>
      <c r="D33" s="467"/>
      <c r="E33" s="426"/>
      <c r="F33" s="427" t="str">
        <f t="shared" si="5"/>
        <v/>
      </c>
      <c r="G33" s="428"/>
      <c r="H33" s="429"/>
      <c r="I33" s="468"/>
      <c r="J33" s="469" t="s">
        <v>408</v>
      </c>
      <c r="K33" s="469" t="b">
        <f t="shared" si="6"/>
        <v>1</v>
      </c>
      <c r="L33" s="468" t="str">
        <f>IFERROR(IF(G33&lt;&gt;"",INDEX('Overview - Section A'!$U$37:$U$44,MATCH(G33,'Overview - Section A'!$A$37:$A$44,1)),J33),"")</f>
        <v>a1Y36000002aoe5EAA</v>
      </c>
      <c r="M33" s="470" t="s">
        <v>609</v>
      </c>
      <c r="N33" s="468"/>
      <c r="O33" s="468"/>
      <c r="P33" s="165"/>
    </row>
    <row r="34" spans="1:16" ht="47.1" customHeight="1">
      <c r="A34" s="466">
        <v>1</v>
      </c>
      <c r="B34" s="423" t="str">
        <f t="shared" si="4"/>
        <v/>
      </c>
      <c r="C34" s="424" t="str">
        <f>IFERROR(IF(N34&lt;&gt;"",N34,IF(A34=A33,IF(C33&lt;YEAR('Overview - Section A'!$E$8),C33+1,""),YEAR('Overview - Section A'!$E$7))),"")</f>
        <v/>
      </c>
      <c r="D34" s="467"/>
      <c r="E34" s="426"/>
      <c r="F34" s="427" t="str">
        <f t="shared" si="5"/>
        <v/>
      </c>
      <c r="G34" s="428"/>
      <c r="H34" s="429"/>
      <c r="I34" s="468"/>
      <c r="J34" s="469" t="s">
        <v>410</v>
      </c>
      <c r="K34" s="469" t="b">
        <f t="shared" si="6"/>
        <v>1</v>
      </c>
      <c r="L34" s="468" t="str">
        <f>IFERROR(IF(G34&lt;&gt;"",INDEX('Overview - Section A'!$U$37:$U$44,MATCH(G34,'Overview - Section A'!$A$37:$A$44,1)),J34),"")</f>
        <v>a1Y36000002aoe6EAA</v>
      </c>
      <c r="M34" s="470" t="s">
        <v>610</v>
      </c>
      <c r="N34" s="468"/>
      <c r="O34" s="468"/>
      <c r="P34" s="165"/>
    </row>
    <row r="35" spans="1:16" ht="47.1" customHeight="1">
      <c r="A35" s="466">
        <v>1</v>
      </c>
      <c r="B35" s="423" t="str">
        <f t="shared" si="4"/>
        <v/>
      </c>
      <c r="C35" s="424" t="str">
        <f>IFERROR(IF(N35&lt;&gt;"",N35,IF(A35=A34,IF(C34&lt;YEAR('Overview - Section A'!$E$8),C34+1,""),YEAR('Overview - Section A'!$E$7))),"")</f>
        <v/>
      </c>
      <c r="D35" s="467"/>
      <c r="E35" s="426"/>
      <c r="F35" s="427" t="str">
        <f t="shared" si="5"/>
        <v/>
      </c>
      <c r="G35" s="428"/>
      <c r="H35" s="429"/>
      <c r="I35" s="468"/>
      <c r="J35" s="469" t="s">
        <v>412</v>
      </c>
      <c r="K35" s="469" t="b">
        <f t="shared" si="6"/>
        <v>1</v>
      </c>
      <c r="L35" s="468" t="str">
        <f>IFERROR(IF(G35&lt;&gt;"",INDEX('Overview - Section A'!$U$37:$U$44,MATCH(G35,'Overview - Section A'!$A$37:$A$44,1)),J35),"")</f>
        <v>a1Y36000002aoe7EAA</v>
      </c>
      <c r="M35" s="470" t="s">
        <v>611</v>
      </c>
      <c r="N35" s="468"/>
      <c r="O35" s="468"/>
      <c r="P35" s="165"/>
    </row>
    <row r="36" spans="1:16" ht="47.1" customHeight="1">
      <c r="A36" s="466">
        <v>2</v>
      </c>
      <c r="B36" s="423" t="str">
        <f t="shared" si="4"/>
        <v>TB I-3(M): TB mortality rate per 100,000 population</v>
      </c>
      <c r="C36" s="424">
        <f>IFERROR(IF(N36&lt;&gt;"",N36,IF(A36=A35,IF(C35&lt;YEAR('Overview - Section A'!$E$8),C35+1,""),YEAR('Overview - Section A'!$E$7))),"")</f>
        <v>2018</v>
      </c>
      <c r="D36" s="534">
        <v>45</v>
      </c>
      <c r="E36" s="534">
        <v>100000</v>
      </c>
      <c r="F36" s="535">
        <f t="shared" si="5"/>
        <v>4.4999999999999998E-2</v>
      </c>
      <c r="G36" s="428">
        <v>43511</v>
      </c>
      <c r="H36" s="429"/>
      <c r="I36" s="468"/>
      <c r="J36" s="469" t="s">
        <v>402</v>
      </c>
      <c r="K36" s="469" t="b">
        <f t="shared" si="6"/>
        <v>1</v>
      </c>
      <c r="L36" s="468" t="str">
        <f ca="1">IFERROR(IF(G36&lt;&gt;"",INDEX('Overview - Section A'!$U$37:$U$44,MATCH(G36,'Overview - Section A'!$A$37:$A$44,1)),J36),"")</f>
        <v>a1Y36000002aoe3EAA</v>
      </c>
      <c r="M36" s="470" t="s">
        <v>612</v>
      </c>
      <c r="N36" s="468"/>
      <c r="O36" s="468"/>
      <c r="P36" s="165"/>
    </row>
    <row r="37" spans="1:16" ht="47.1" customHeight="1">
      <c r="A37" s="466">
        <v>2</v>
      </c>
      <c r="B37" s="423" t="str">
        <f t="shared" si="4"/>
        <v/>
      </c>
      <c r="C37" s="424">
        <f>IFERROR(IF(N37&lt;&gt;"",N37,IF(A37=A36,IF(C36&lt;YEAR('Overview - Section A'!$E$8),C36+1,""),YEAR('Overview - Section A'!$E$7))),"")</f>
        <v>2019</v>
      </c>
      <c r="D37" s="534">
        <v>40</v>
      </c>
      <c r="E37" s="534">
        <v>100000</v>
      </c>
      <c r="F37" s="535">
        <f t="shared" si="5"/>
        <v>0.04</v>
      </c>
      <c r="G37" s="428">
        <v>43876</v>
      </c>
      <c r="H37" s="429"/>
      <c r="I37" s="468"/>
      <c r="J37" s="469" t="s">
        <v>404</v>
      </c>
      <c r="K37" s="469" t="b">
        <f t="shared" si="6"/>
        <v>1</v>
      </c>
      <c r="L37" s="468" t="str">
        <f ca="1">IFERROR(IF(G37&lt;&gt;"",INDEX('Overview - Section A'!$U$37:$U$44,MATCH(G37,'Overview - Section A'!$A$37:$A$44,1)),J37),"")</f>
        <v>a1Y36000002aoe4EAA</v>
      </c>
      <c r="M37" s="470" t="s">
        <v>613</v>
      </c>
      <c r="N37" s="468"/>
      <c r="O37" s="468"/>
      <c r="P37" s="165"/>
    </row>
    <row r="38" spans="1:16" ht="47.1" customHeight="1">
      <c r="A38" s="466">
        <v>2</v>
      </c>
      <c r="B38" s="423" t="str">
        <f t="shared" si="4"/>
        <v/>
      </c>
      <c r="C38" s="424">
        <f>IFERROR(IF(N38&lt;&gt;"",N38,IF(A38=A37,IF(C37&lt;YEAR('Overview - Section A'!$E$8),C37+1,""),YEAR('Overview - Section A'!$E$7))),"")</f>
        <v>2020</v>
      </c>
      <c r="D38" s="534">
        <v>35</v>
      </c>
      <c r="E38" s="534">
        <v>100000</v>
      </c>
      <c r="F38" s="535">
        <f t="shared" si="5"/>
        <v>3.4999999999999996E-2</v>
      </c>
      <c r="G38" s="428">
        <v>44242</v>
      </c>
      <c r="H38" s="429"/>
      <c r="I38" s="468"/>
      <c r="J38" s="469" t="s">
        <v>406</v>
      </c>
      <c r="K38" s="469" t="b">
        <f t="shared" si="6"/>
        <v>1</v>
      </c>
      <c r="L38" s="468" t="str">
        <f ca="1">IFERROR(IF(G38&lt;&gt;"",INDEX('Overview - Section A'!$U$37:$U$44,MATCH(G38,'Overview - Section A'!$A$37:$A$44,1)),J38),"")</f>
        <v>a1Y36000002aoe5EAA</v>
      </c>
      <c r="M38" s="470" t="s">
        <v>614</v>
      </c>
      <c r="N38" s="468"/>
      <c r="O38" s="468"/>
      <c r="P38" s="165"/>
    </row>
    <row r="39" spans="1:16" ht="47.1" customHeight="1">
      <c r="A39" s="466">
        <v>2</v>
      </c>
      <c r="B39" s="423" t="str">
        <f t="shared" si="4"/>
        <v/>
      </c>
      <c r="C39" s="424" t="str">
        <f>IFERROR(IF(N39&lt;&gt;"",N39,IF(A39=A38,IF(C38&lt;YEAR('Overview - Section A'!$E$8),C38+1,""),YEAR('Overview - Section A'!$E$7))),"")</f>
        <v/>
      </c>
      <c r="D39" s="467"/>
      <c r="E39" s="426"/>
      <c r="F39" s="427" t="str">
        <f t="shared" si="5"/>
        <v/>
      </c>
      <c r="G39" s="428"/>
      <c r="H39" s="429"/>
      <c r="I39" s="468"/>
      <c r="J39" s="469" t="s">
        <v>408</v>
      </c>
      <c r="K39" s="469" t="b">
        <f t="shared" si="6"/>
        <v>1</v>
      </c>
      <c r="L39" s="468" t="str">
        <f>IFERROR(IF(G39&lt;&gt;"",INDEX('Overview - Section A'!$U$37:$U$44,MATCH(G39,'Overview - Section A'!$A$37:$A$44,1)),J39),"")</f>
        <v>a1Y36000002aoe5EAA</v>
      </c>
      <c r="M39" s="470" t="s">
        <v>615</v>
      </c>
      <c r="N39" s="468"/>
      <c r="O39" s="468"/>
      <c r="P39" s="165"/>
    </row>
    <row r="40" spans="1:16" ht="47.1" customHeight="1">
      <c r="A40" s="466">
        <v>2</v>
      </c>
      <c r="B40" s="423" t="str">
        <f t="shared" si="4"/>
        <v/>
      </c>
      <c r="C40" s="424" t="str">
        <f>IFERROR(IF(N40&lt;&gt;"",N40,IF(A40=A39,IF(C39&lt;YEAR('Overview - Section A'!$E$8),C39+1,""),YEAR('Overview - Section A'!$E$7))),"")</f>
        <v/>
      </c>
      <c r="D40" s="467"/>
      <c r="E40" s="426"/>
      <c r="F40" s="427" t="str">
        <f t="shared" si="5"/>
        <v/>
      </c>
      <c r="G40" s="428"/>
      <c r="H40" s="429"/>
      <c r="I40" s="468"/>
      <c r="J40" s="469" t="s">
        <v>410</v>
      </c>
      <c r="K40" s="469" t="b">
        <f t="shared" si="6"/>
        <v>1</v>
      </c>
      <c r="L40" s="468" t="str">
        <f>IFERROR(IF(G40&lt;&gt;"",INDEX('Overview - Section A'!$U$37:$U$44,MATCH(G40,'Overview - Section A'!$A$37:$A$44,1)),J40),"")</f>
        <v>a1Y36000002aoe6EAA</v>
      </c>
      <c r="M40" s="470" t="s">
        <v>616</v>
      </c>
      <c r="N40" s="468"/>
      <c r="O40" s="468"/>
      <c r="P40" s="165"/>
    </row>
    <row r="41" spans="1:16" ht="47.1" customHeight="1">
      <c r="A41" s="466">
        <v>2</v>
      </c>
      <c r="B41" s="423" t="str">
        <f t="shared" si="4"/>
        <v/>
      </c>
      <c r="C41" s="424" t="str">
        <f>IFERROR(IF(N41&lt;&gt;"",N41,IF(A41=A40,IF(C40&lt;YEAR('Overview - Section A'!$E$8),C40+1,""),YEAR('Overview - Section A'!$E$7))),"")</f>
        <v/>
      </c>
      <c r="D41" s="467"/>
      <c r="E41" s="426"/>
      <c r="F41" s="427" t="str">
        <f t="shared" si="5"/>
        <v/>
      </c>
      <c r="G41" s="428"/>
      <c r="H41" s="429"/>
      <c r="I41" s="468"/>
      <c r="J41" s="469" t="s">
        <v>412</v>
      </c>
      <c r="K41" s="469" t="b">
        <f t="shared" si="6"/>
        <v>1</v>
      </c>
      <c r="L41" s="468" t="str">
        <f>IFERROR(IF(G41&lt;&gt;"",INDEX('Overview - Section A'!$U$37:$U$44,MATCH(G41,'Overview - Section A'!$A$37:$A$44,1)),J41),"")</f>
        <v>a1Y36000002aoe7EAA</v>
      </c>
      <c r="M41" s="470" t="s">
        <v>617</v>
      </c>
      <c r="N41" s="468"/>
      <c r="O41" s="468"/>
      <c r="P41" s="165"/>
    </row>
    <row r="42" spans="1:16" ht="47.1" customHeight="1">
      <c r="A42" s="466">
        <v>3</v>
      </c>
      <c r="B42" s="423" t="str">
        <f t="shared" si="4"/>
        <v>TB/HIV I-1: TB/HIV mortality rate per 100,000 population</v>
      </c>
      <c r="C42" s="424">
        <f>IFERROR(IF(N42&lt;&gt;"",N42,IF(A42=A41,IF(C41&lt;YEAR('Overview - Section A'!$E$8),C41+1,""),YEAR('Overview - Section A'!$E$7))),"")</f>
        <v>2018</v>
      </c>
      <c r="D42" s="534">
        <v>3</v>
      </c>
      <c r="E42" s="534">
        <v>100000</v>
      </c>
      <c r="F42" s="535">
        <f t="shared" si="5"/>
        <v>3.0000000000000001E-3</v>
      </c>
      <c r="G42" s="428">
        <v>43511</v>
      </c>
      <c r="H42" s="429"/>
      <c r="I42" s="468"/>
      <c r="J42" s="469" t="s">
        <v>402</v>
      </c>
      <c r="K42" s="469" t="b">
        <f t="shared" si="6"/>
        <v>1</v>
      </c>
      <c r="L42" s="468" t="str">
        <f ca="1">IFERROR(IF(G42&lt;&gt;"",INDEX('Overview - Section A'!$U$37:$U$44,MATCH(G42,'Overview - Section A'!$A$37:$A$44,1)),J42),"")</f>
        <v>a1Y36000002aoe3EAA</v>
      </c>
      <c r="M42" s="470" t="s">
        <v>618</v>
      </c>
      <c r="N42" s="468"/>
      <c r="O42" s="468"/>
      <c r="P42" s="165"/>
    </row>
    <row r="43" spans="1:16" ht="47.1" customHeight="1">
      <c r="A43" s="466">
        <v>3</v>
      </c>
      <c r="B43" s="423" t="str">
        <f t="shared" si="4"/>
        <v/>
      </c>
      <c r="C43" s="424">
        <f>IFERROR(IF(N43&lt;&gt;"",N43,IF(A43=A42,IF(C42&lt;YEAR('Overview - Section A'!$E$8),C42+1,""),YEAR('Overview - Section A'!$E$7))),"")</f>
        <v>2019</v>
      </c>
      <c r="D43" s="534">
        <v>2.5</v>
      </c>
      <c r="E43" s="534">
        <v>100000</v>
      </c>
      <c r="F43" s="535">
        <f t="shared" si="5"/>
        <v>2.5000000000000001E-3</v>
      </c>
      <c r="G43" s="428">
        <v>43876</v>
      </c>
      <c r="H43" s="429"/>
      <c r="I43" s="468"/>
      <c r="J43" s="469" t="s">
        <v>404</v>
      </c>
      <c r="K43" s="469" t="b">
        <f t="shared" si="6"/>
        <v>1</v>
      </c>
      <c r="L43" s="468" t="str">
        <f ca="1">IFERROR(IF(G43&lt;&gt;"",INDEX('Overview - Section A'!$U$37:$U$44,MATCH(G43,'Overview - Section A'!$A$37:$A$44,1)),J43),"")</f>
        <v>a1Y36000002aoe4EAA</v>
      </c>
      <c r="M43" s="470" t="s">
        <v>619</v>
      </c>
      <c r="N43" s="468"/>
      <c r="O43" s="468"/>
      <c r="P43" s="165"/>
    </row>
    <row r="44" spans="1:16" ht="47.1" customHeight="1">
      <c r="A44" s="466">
        <v>3</v>
      </c>
      <c r="B44" s="423" t="str">
        <f t="shared" si="4"/>
        <v/>
      </c>
      <c r="C44" s="424">
        <f>IFERROR(IF(N44&lt;&gt;"",N44,IF(A44=A43,IF(C43&lt;YEAR('Overview - Section A'!$E$8),C43+1,""),YEAR('Overview - Section A'!$E$7))),"")</f>
        <v>2020</v>
      </c>
      <c r="D44" s="534">
        <v>2</v>
      </c>
      <c r="E44" s="534">
        <v>100000</v>
      </c>
      <c r="F44" s="535">
        <f t="shared" si="5"/>
        <v>2E-3</v>
      </c>
      <c r="G44" s="428">
        <v>44242</v>
      </c>
      <c r="H44" s="429"/>
      <c r="I44" s="468"/>
      <c r="J44" s="469" t="s">
        <v>406</v>
      </c>
      <c r="K44" s="469" t="b">
        <f t="shared" si="6"/>
        <v>1</v>
      </c>
      <c r="L44" s="468" t="str">
        <f ca="1">IFERROR(IF(G44&lt;&gt;"",INDEX('Overview - Section A'!$U$37:$U$44,MATCH(G44,'Overview - Section A'!$A$37:$A$44,1)),J44),"")</f>
        <v>a1Y36000002aoe5EAA</v>
      </c>
      <c r="M44" s="470" t="s">
        <v>620</v>
      </c>
      <c r="N44" s="468"/>
      <c r="O44" s="468"/>
      <c r="P44" s="165"/>
    </row>
    <row r="45" spans="1:16" ht="47.1" customHeight="1">
      <c r="A45" s="466">
        <v>3</v>
      </c>
      <c r="B45" s="423" t="str">
        <f t="shared" si="4"/>
        <v/>
      </c>
      <c r="C45" s="424" t="str">
        <f>IFERROR(IF(N45&lt;&gt;"",N45,IF(A45=A44,IF(C44&lt;YEAR('Overview - Section A'!$E$8),C44+1,""),YEAR('Overview - Section A'!$E$7))),"")</f>
        <v/>
      </c>
      <c r="D45" s="467"/>
      <c r="E45" s="426"/>
      <c r="F45" s="427" t="str">
        <f t="shared" si="5"/>
        <v/>
      </c>
      <c r="G45" s="428"/>
      <c r="H45" s="429"/>
      <c r="I45" s="468"/>
      <c r="J45" s="469" t="s">
        <v>408</v>
      </c>
      <c r="K45" s="469" t="b">
        <f t="shared" si="6"/>
        <v>1</v>
      </c>
      <c r="L45" s="468" t="str">
        <f>IFERROR(IF(G45&lt;&gt;"",INDEX('Overview - Section A'!$U$37:$U$44,MATCH(G45,'Overview - Section A'!$A$37:$A$44,1)),J45),"")</f>
        <v>a1Y36000002aoe5EAA</v>
      </c>
      <c r="M45" s="470" t="s">
        <v>621</v>
      </c>
      <c r="N45" s="468"/>
      <c r="O45" s="468"/>
      <c r="P45" s="165"/>
    </row>
    <row r="46" spans="1:16" ht="47.1" customHeight="1">
      <c r="A46" s="466">
        <v>3</v>
      </c>
      <c r="B46" s="423" t="str">
        <f t="shared" si="4"/>
        <v/>
      </c>
      <c r="C46" s="424" t="str">
        <f>IFERROR(IF(N46&lt;&gt;"",N46,IF(A46=A45,IF(C45&lt;YEAR('Overview - Section A'!$E$8),C45+1,""),YEAR('Overview - Section A'!$E$7))),"")</f>
        <v/>
      </c>
      <c r="D46" s="467"/>
      <c r="E46" s="426"/>
      <c r="F46" s="427" t="str">
        <f t="shared" si="5"/>
        <v/>
      </c>
      <c r="G46" s="428"/>
      <c r="H46" s="429"/>
      <c r="I46" s="468"/>
      <c r="J46" s="469" t="s">
        <v>410</v>
      </c>
      <c r="K46" s="469" t="b">
        <f t="shared" si="6"/>
        <v>1</v>
      </c>
      <c r="L46" s="468" t="str">
        <f>IFERROR(IF(G46&lt;&gt;"",INDEX('Overview - Section A'!$U$37:$U$44,MATCH(G46,'Overview - Section A'!$A$37:$A$44,1)),J46),"")</f>
        <v>a1Y36000002aoe6EAA</v>
      </c>
      <c r="M46" s="470" t="s">
        <v>622</v>
      </c>
      <c r="N46" s="468"/>
      <c r="O46" s="468"/>
      <c r="P46" s="165"/>
    </row>
    <row r="47" spans="1:16" ht="47.1" customHeight="1">
      <c r="A47" s="466">
        <v>3</v>
      </c>
      <c r="B47" s="423" t="str">
        <f t="shared" si="4"/>
        <v/>
      </c>
      <c r="C47" s="424" t="str">
        <f>IFERROR(IF(N47&lt;&gt;"",N47,IF(A47=A46,IF(C46&lt;YEAR('Overview - Section A'!$E$8),C46+1,""),YEAR('Overview - Section A'!$E$7))),"")</f>
        <v/>
      </c>
      <c r="D47" s="467"/>
      <c r="E47" s="426"/>
      <c r="F47" s="427" t="str">
        <f t="shared" si="5"/>
        <v/>
      </c>
      <c r="G47" s="428"/>
      <c r="H47" s="429"/>
      <c r="I47" s="468"/>
      <c r="J47" s="469" t="s">
        <v>412</v>
      </c>
      <c r="K47" s="469" t="b">
        <f t="shared" si="6"/>
        <v>1</v>
      </c>
      <c r="L47" s="468" t="str">
        <f>IFERROR(IF(G47&lt;&gt;"",INDEX('Overview - Section A'!$U$37:$U$44,MATCH(G47,'Overview - Section A'!$A$37:$A$44,1)),J47),"")</f>
        <v>a1Y36000002aoe7EAA</v>
      </c>
      <c r="M47" s="470" t="s">
        <v>623</v>
      </c>
      <c r="N47" s="468"/>
      <c r="O47" s="468"/>
      <c r="P47" s="165"/>
    </row>
    <row r="48" spans="1:16" ht="47.1" customHeight="1">
      <c r="A48" s="466">
        <v>4</v>
      </c>
      <c r="B48" s="423" t="str">
        <f t="shared" si="4"/>
        <v>TB I-4(M): RR-TB and/or MDR-TB prevalence among new TB patients: Proportion of new TB cases with RR-TB and/or MDR-TB</v>
      </c>
      <c r="C48" s="424">
        <f>IFERROR(IF(N48&lt;&gt;"",N48,IF(A48=A47,IF(C47&lt;YEAR('Overview - Section A'!$E$8),C47+1,""),YEAR('Overview - Section A'!$E$7))),"")</f>
        <v>2018</v>
      </c>
      <c r="D48" s="534">
        <v>65</v>
      </c>
      <c r="E48" s="534">
        <f>4708-125</f>
        <v>4583</v>
      </c>
      <c r="F48" s="427">
        <f t="shared" si="5"/>
        <v>1.4182849661793584</v>
      </c>
      <c r="G48" s="428">
        <v>43511</v>
      </c>
      <c r="H48" s="429"/>
      <c r="I48" s="468"/>
      <c r="J48" s="469" t="s">
        <v>402</v>
      </c>
      <c r="K48" s="469" t="b">
        <f t="shared" si="6"/>
        <v>1</v>
      </c>
      <c r="L48" s="468" t="str">
        <f ca="1">IFERROR(IF(G48&lt;&gt;"",INDEX('Overview - Section A'!$U$37:$U$44,MATCH(G48,'Overview - Section A'!$A$37:$A$44,1)),J48),"")</f>
        <v>a1Y36000002aoe3EAA</v>
      </c>
      <c r="M48" s="470" t="s">
        <v>624</v>
      </c>
      <c r="N48" s="468"/>
      <c r="O48" s="468"/>
      <c r="P48" s="165"/>
    </row>
    <row r="49" spans="1:16" ht="47.1" customHeight="1">
      <c r="A49" s="466">
        <v>4</v>
      </c>
      <c r="B49" s="423" t="str">
        <f t="shared" si="4"/>
        <v/>
      </c>
      <c r="C49" s="424">
        <f>IFERROR(IF(N49&lt;&gt;"",N49,IF(A49=A48,IF(C48&lt;YEAR('Overview - Section A'!$E$8),C48+1,""),YEAR('Overview - Section A'!$E$7))),"")</f>
        <v>2019</v>
      </c>
      <c r="D49" s="534">
        <v>70</v>
      </c>
      <c r="E49" s="534">
        <f>5055-125</f>
        <v>4930</v>
      </c>
      <c r="F49" s="427">
        <f t="shared" si="5"/>
        <v>1.4198782961460445</v>
      </c>
      <c r="G49" s="428">
        <v>43876</v>
      </c>
      <c r="H49" s="429"/>
      <c r="I49" s="468"/>
      <c r="J49" s="469" t="s">
        <v>404</v>
      </c>
      <c r="K49" s="469" t="b">
        <f t="shared" si="6"/>
        <v>1</v>
      </c>
      <c r="L49" s="468" t="str">
        <f ca="1">IFERROR(IF(G49&lt;&gt;"",INDEX('Overview - Section A'!$U$37:$U$44,MATCH(G49,'Overview - Section A'!$A$37:$A$44,1)),J49),"")</f>
        <v>a1Y36000002aoe4EAA</v>
      </c>
      <c r="M49" s="470" t="s">
        <v>625</v>
      </c>
      <c r="N49" s="468"/>
      <c r="O49" s="468"/>
      <c r="P49" s="165"/>
    </row>
    <row r="50" spans="1:16" ht="47.1" customHeight="1">
      <c r="A50" s="466">
        <v>4</v>
      </c>
      <c r="B50" s="423" t="str">
        <f t="shared" si="4"/>
        <v/>
      </c>
      <c r="C50" s="424">
        <f>IFERROR(IF(N50&lt;&gt;"",N50,IF(A50=A49,IF(C49&lt;YEAR('Overview - Section A'!$E$8),C49+1,""),YEAR('Overview - Section A'!$E$7))),"")</f>
        <v>2020</v>
      </c>
      <c r="D50" s="534">
        <v>75</v>
      </c>
      <c r="E50" s="534">
        <f>5423-125</f>
        <v>5298</v>
      </c>
      <c r="F50" s="427">
        <f t="shared" si="5"/>
        <v>1.4156285390713477</v>
      </c>
      <c r="G50" s="428">
        <v>44242</v>
      </c>
      <c r="H50" s="429"/>
      <c r="I50" s="468"/>
      <c r="J50" s="469" t="s">
        <v>406</v>
      </c>
      <c r="K50" s="469" t="b">
        <f t="shared" si="6"/>
        <v>1</v>
      </c>
      <c r="L50" s="468" t="str">
        <f ca="1">IFERROR(IF(G50&lt;&gt;"",INDEX('Overview - Section A'!$U$37:$U$44,MATCH(G50,'Overview - Section A'!$A$37:$A$44,1)),J50),"")</f>
        <v>a1Y36000002aoe5EAA</v>
      </c>
      <c r="M50" s="470" t="s">
        <v>626</v>
      </c>
      <c r="N50" s="468"/>
      <c r="O50" s="468"/>
      <c r="P50" s="165"/>
    </row>
    <row r="51" spans="1:16" ht="47.1" customHeight="1">
      <c r="A51" s="466">
        <v>4</v>
      </c>
      <c r="B51" s="423" t="str">
        <f t="shared" si="4"/>
        <v/>
      </c>
      <c r="C51" s="424" t="str">
        <f>IFERROR(IF(N51&lt;&gt;"",N51,IF(A51=A50,IF(C50&lt;YEAR('Overview - Section A'!$E$8),C50+1,""),YEAR('Overview - Section A'!$E$7))),"")</f>
        <v/>
      </c>
      <c r="D51" s="467"/>
      <c r="E51" s="426"/>
      <c r="F51" s="427" t="str">
        <f t="shared" si="5"/>
        <v/>
      </c>
      <c r="G51" s="428"/>
      <c r="H51" s="429"/>
      <c r="I51" s="468"/>
      <c r="J51" s="469" t="s">
        <v>408</v>
      </c>
      <c r="K51" s="469" t="b">
        <f t="shared" si="6"/>
        <v>1</v>
      </c>
      <c r="L51" s="468" t="str">
        <f>IFERROR(IF(G51&lt;&gt;"",INDEX('Overview - Section A'!$U$37:$U$44,MATCH(G51,'Overview - Section A'!$A$37:$A$44,1)),J51),"")</f>
        <v>a1Y36000002aoe5EAA</v>
      </c>
      <c r="M51" s="470" t="s">
        <v>627</v>
      </c>
      <c r="N51" s="468"/>
      <c r="O51" s="468"/>
      <c r="P51" s="165"/>
    </row>
    <row r="52" spans="1:16" ht="47.1" customHeight="1">
      <c r="A52" s="466">
        <v>4</v>
      </c>
      <c r="B52" s="423" t="str">
        <f t="shared" si="4"/>
        <v/>
      </c>
      <c r="C52" s="424" t="str">
        <f>IFERROR(IF(N52&lt;&gt;"",N52,IF(A52=A51,IF(C51&lt;YEAR('Overview - Section A'!$E$8),C51+1,""),YEAR('Overview - Section A'!$E$7))),"")</f>
        <v/>
      </c>
      <c r="D52" s="467"/>
      <c r="E52" s="426"/>
      <c r="F52" s="427" t="str">
        <f t="shared" si="5"/>
        <v/>
      </c>
      <c r="G52" s="428"/>
      <c r="H52" s="429"/>
      <c r="I52" s="468"/>
      <c r="J52" s="469" t="s">
        <v>410</v>
      </c>
      <c r="K52" s="469" t="b">
        <f t="shared" si="6"/>
        <v>1</v>
      </c>
      <c r="L52" s="468" t="str">
        <f>IFERROR(IF(G52&lt;&gt;"",INDEX('Overview - Section A'!$U$37:$U$44,MATCH(G52,'Overview - Section A'!$A$37:$A$44,1)),J52),"")</f>
        <v>a1Y36000002aoe6EAA</v>
      </c>
      <c r="M52" s="470" t="s">
        <v>628</v>
      </c>
      <c r="N52" s="468"/>
      <c r="O52" s="468"/>
      <c r="P52" s="165"/>
    </row>
    <row r="53" spans="1:16" ht="47.1" customHeight="1">
      <c r="A53" s="466">
        <v>4</v>
      </c>
      <c r="B53" s="423" t="str">
        <f t="shared" si="4"/>
        <v/>
      </c>
      <c r="C53" s="424" t="str">
        <f>IFERROR(IF(N53&lt;&gt;"",N53,IF(A53=A52,IF(C52&lt;YEAR('Overview - Section A'!$E$8),C52+1,""),YEAR('Overview - Section A'!$E$7))),"")</f>
        <v/>
      </c>
      <c r="D53" s="467"/>
      <c r="E53" s="426"/>
      <c r="F53" s="427" t="str">
        <f t="shared" si="5"/>
        <v/>
      </c>
      <c r="G53" s="428"/>
      <c r="H53" s="429"/>
      <c r="I53" s="468"/>
      <c r="J53" s="469" t="s">
        <v>412</v>
      </c>
      <c r="K53" s="469" t="b">
        <f t="shared" si="6"/>
        <v>1</v>
      </c>
      <c r="L53" s="468" t="str">
        <f>IFERROR(IF(G53&lt;&gt;"",INDEX('Overview - Section A'!$U$37:$U$44,MATCH(G53,'Overview - Section A'!$A$37:$A$44,1)),J53),"")</f>
        <v>a1Y36000002aoe7EAA</v>
      </c>
      <c r="M53" s="470" t="s">
        <v>629</v>
      </c>
      <c r="N53" s="468"/>
      <c r="O53" s="468"/>
      <c r="P53" s="165"/>
    </row>
    <row r="54" spans="1:16" ht="47.1" customHeight="1">
      <c r="A54" s="466">
        <v>5</v>
      </c>
      <c r="B54" s="423" t="str">
        <f t="shared" si="4"/>
        <v/>
      </c>
      <c r="C54" s="424">
        <f>IFERROR(IF(N54&lt;&gt;"",N54,IF(A54=A53,IF(C53&lt;YEAR('Overview - Section A'!$E$8),C53+1,""),YEAR('Overview - Section A'!$E$7))),"")</f>
        <v>2018</v>
      </c>
      <c r="D54" s="467"/>
      <c r="E54" s="426"/>
      <c r="F54" s="427" t="str">
        <f t="shared" si="5"/>
        <v/>
      </c>
      <c r="G54" s="428"/>
      <c r="H54" s="429"/>
      <c r="I54" s="468"/>
      <c r="J54" s="469" t="s">
        <v>402</v>
      </c>
      <c r="K54" s="469" t="b">
        <f t="shared" si="6"/>
        <v>0</v>
      </c>
      <c r="L54" s="468" t="str">
        <f>IFERROR(IF(G54&lt;&gt;"",INDEX('Overview - Section A'!$U$37:$U$44,MATCH(G54,'Overview - Section A'!$A$37:$A$44,1)),J54),"")</f>
        <v>a1Y36000002aoe2EAA</v>
      </c>
      <c r="M54" s="470" t="s">
        <v>630</v>
      </c>
      <c r="N54" s="468"/>
      <c r="O54" s="468"/>
      <c r="P54" s="165"/>
    </row>
    <row r="55" spans="1:16" ht="47.1" customHeight="1">
      <c r="A55" s="466">
        <v>5</v>
      </c>
      <c r="B55" s="423" t="str">
        <f t="shared" si="4"/>
        <v/>
      </c>
      <c r="C55" s="424">
        <f>IFERROR(IF(N55&lt;&gt;"",N55,IF(A55=A54,IF(C54&lt;YEAR('Overview - Section A'!$E$8),C54+1,""),YEAR('Overview - Section A'!$E$7))),"")</f>
        <v>2019</v>
      </c>
      <c r="D55" s="467"/>
      <c r="E55" s="426"/>
      <c r="F55" s="427" t="str">
        <f t="shared" si="5"/>
        <v/>
      </c>
      <c r="G55" s="428"/>
      <c r="H55" s="429"/>
      <c r="I55" s="468"/>
      <c r="J55" s="469" t="s">
        <v>404</v>
      </c>
      <c r="K55" s="469" t="b">
        <f t="shared" si="6"/>
        <v>0</v>
      </c>
      <c r="L55" s="468" t="str">
        <f>IFERROR(IF(G55&lt;&gt;"",INDEX('Overview - Section A'!$U$37:$U$44,MATCH(G55,'Overview - Section A'!$A$37:$A$44,1)),J55),"")</f>
        <v>a1Y36000002aoe3EAA</v>
      </c>
      <c r="M55" s="470" t="s">
        <v>631</v>
      </c>
      <c r="N55" s="468"/>
      <c r="O55" s="468"/>
      <c r="P55" s="165"/>
    </row>
    <row r="56" spans="1:16" ht="47.1" customHeight="1">
      <c r="A56" s="466">
        <v>5</v>
      </c>
      <c r="B56" s="423" t="str">
        <f t="shared" si="4"/>
        <v/>
      </c>
      <c r="C56" s="424">
        <f>IFERROR(IF(N56&lt;&gt;"",N56,IF(A56=A55,IF(C55&lt;YEAR('Overview - Section A'!$E$8),C55+1,""),YEAR('Overview - Section A'!$E$7))),"")</f>
        <v>2020</v>
      </c>
      <c r="D56" s="467"/>
      <c r="E56" s="426"/>
      <c r="F56" s="427" t="str">
        <f t="shared" si="5"/>
        <v/>
      </c>
      <c r="G56" s="428"/>
      <c r="H56" s="429"/>
      <c r="I56" s="468"/>
      <c r="J56" s="469" t="s">
        <v>406</v>
      </c>
      <c r="K56" s="469" t="b">
        <f t="shared" si="6"/>
        <v>0</v>
      </c>
      <c r="L56" s="468" t="str">
        <f>IFERROR(IF(G56&lt;&gt;"",INDEX('Overview - Section A'!$U$37:$U$44,MATCH(G56,'Overview - Section A'!$A$37:$A$44,1)),J56),"")</f>
        <v>a1Y36000002aoe4EAA</v>
      </c>
      <c r="M56" s="470" t="s">
        <v>632</v>
      </c>
      <c r="N56" s="468"/>
      <c r="O56" s="468"/>
      <c r="P56" s="165"/>
    </row>
    <row r="57" spans="1:16" ht="47.1" customHeight="1">
      <c r="A57" s="466">
        <v>5</v>
      </c>
      <c r="B57" s="423" t="str">
        <f t="shared" si="4"/>
        <v/>
      </c>
      <c r="C57" s="424" t="str">
        <f>IFERROR(IF(N57&lt;&gt;"",N57,IF(A57=A56,IF(C56&lt;YEAR('Overview - Section A'!$E$8),C56+1,""),YEAR('Overview - Section A'!$E$7))),"")</f>
        <v/>
      </c>
      <c r="D57" s="467"/>
      <c r="E57" s="426"/>
      <c r="F57" s="427" t="str">
        <f t="shared" si="5"/>
        <v/>
      </c>
      <c r="G57" s="428"/>
      <c r="H57" s="429"/>
      <c r="I57" s="468"/>
      <c r="J57" s="469" t="s">
        <v>408</v>
      </c>
      <c r="K57" s="469" t="b">
        <f t="shared" si="6"/>
        <v>0</v>
      </c>
      <c r="L57" s="468" t="str">
        <f>IFERROR(IF(G57&lt;&gt;"",INDEX('Overview - Section A'!$U$37:$U$44,MATCH(G57,'Overview - Section A'!$A$37:$A$44,1)),J57),"")</f>
        <v>a1Y36000002aoe5EAA</v>
      </c>
      <c r="M57" s="470" t="s">
        <v>633</v>
      </c>
      <c r="N57" s="468"/>
      <c r="O57" s="468"/>
      <c r="P57" s="165"/>
    </row>
    <row r="58" spans="1:16" ht="47.1" customHeight="1">
      <c r="A58" s="466">
        <v>5</v>
      </c>
      <c r="B58" s="423" t="str">
        <f t="shared" si="4"/>
        <v/>
      </c>
      <c r="C58" s="424" t="str">
        <f>IFERROR(IF(N58&lt;&gt;"",N58,IF(A58=A57,IF(C57&lt;YEAR('Overview - Section A'!$E$8),C57+1,""),YEAR('Overview - Section A'!$E$7))),"")</f>
        <v/>
      </c>
      <c r="D58" s="467"/>
      <c r="E58" s="426"/>
      <c r="F58" s="427" t="str">
        <f t="shared" si="5"/>
        <v/>
      </c>
      <c r="G58" s="428"/>
      <c r="H58" s="429"/>
      <c r="I58" s="468"/>
      <c r="J58" s="469" t="s">
        <v>410</v>
      </c>
      <c r="K58" s="469" t="b">
        <f t="shared" si="6"/>
        <v>0</v>
      </c>
      <c r="L58" s="468" t="str">
        <f>IFERROR(IF(G58&lt;&gt;"",INDEX('Overview - Section A'!$U$37:$U$44,MATCH(G58,'Overview - Section A'!$A$37:$A$44,1)),J58),"")</f>
        <v>a1Y36000002aoe6EAA</v>
      </c>
      <c r="M58" s="470" t="s">
        <v>634</v>
      </c>
      <c r="N58" s="468"/>
      <c r="O58" s="468"/>
      <c r="P58" s="165"/>
    </row>
    <row r="59" spans="1:16" ht="47.1" customHeight="1">
      <c r="A59" s="466">
        <v>5</v>
      </c>
      <c r="B59" s="423" t="str">
        <f t="shared" si="4"/>
        <v/>
      </c>
      <c r="C59" s="424" t="str">
        <f>IFERROR(IF(N59&lt;&gt;"",N59,IF(A59=A58,IF(C58&lt;YEAR('Overview - Section A'!$E$8),C58+1,""),YEAR('Overview - Section A'!$E$7))),"")</f>
        <v/>
      </c>
      <c r="D59" s="467"/>
      <c r="E59" s="426"/>
      <c r="F59" s="427" t="str">
        <f t="shared" si="5"/>
        <v/>
      </c>
      <c r="G59" s="428"/>
      <c r="H59" s="429"/>
      <c r="I59" s="468"/>
      <c r="J59" s="469" t="s">
        <v>412</v>
      </c>
      <c r="K59" s="469" t="b">
        <f t="shared" si="6"/>
        <v>0</v>
      </c>
      <c r="L59" s="468" t="str">
        <f>IFERROR(IF(G59&lt;&gt;"",INDEX('Overview - Section A'!$U$37:$U$44,MATCH(G59,'Overview - Section A'!$A$37:$A$44,1)),J59),"")</f>
        <v>a1Y36000002aoe7EAA</v>
      </c>
      <c r="M59" s="470" t="s">
        <v>635</v>
      </c>
      <c r="N59" s="468"/>
      <c r="O59" s="468"/>
      <c r="P59" s="165"/>
    </row>
    <row r="60" spans="1:16" ht="47.1" customHeight="1">
      <c r="A60" s="466">
        <v>6</v>
      </c>
      <c r="B60" s="423" t="str">
        <f t="shared" si="4"/>
        <v/>
      </c>
      <c r="C60" s="424">
        <f>IFERROR(IF(N60&lt;&gt;"",N60,IF(A60=A59,IF(C59&lt;YEAR('Overview - Section A'!$E$8),C59+1,""),YEAR('Overview - Section A'!$E$7))),"")</f>
        <v>2018</v>
      </c>
      <c r="D60" s="467"/>
      <c r="E60" s="426"/>
      <c r="F60" s="427" t="str">
        <f t="shared" si="5"/>
        <v/>
      </c>
      <c r="G60" s="428"/>
      <c r="H60" s="429"/>
      <c r="I60" s="468"/>
      <c r="J60" s="469" t="s">
        <v>402</v>
      </c>
      <c r="K60" s="469" t="b">
        <f t="shared" si="6"/>
        <v>0</v>
      </c>
      <c r="L60" s="468" t="str">
        <f>IFERROR(IF(G60&lt;&gt;"",INDEX('Overview - Section A'!$U$37:$U$44,MATCH(G60,'Overview - Section A'!$A$37:$A$44,1)),J60),"")</f>
        <v>a1Y36000002aoe2EAA</v>
      </c>
      <c r="M60" s="470" t="s">
        <v>636</v>
      </c>
      <c r="N60" s="468"/>
      <c r="O60" s="468"/>
      <c r="P60" s="165"/>
    </row>
    <row r="61" spans="1:16" ht="47.1" customHeight="1">
      <c r="A61" s="466">
        <v>6</v>
      </c>
      <c r="B61" s="423" t="str">
        <f t="shared" si="4"/>
        <v/>
      </c>
      <c r="C61" s="424">
        <f>IFERROR(IF(N61&lt;&gt;"",N61,IF(A61=A60,IF(C60&lt;YEAR('Overview - Section A'!$E$8),C60+1,""),YEAR('Overview - Section A'!$E$7))),"")</f>
        <v>2019</v>
      </c>
      <c r="D61" s="467"/>
      <c r="E61" s="426"/>
      <c r="F61" s="427" t="str">
        <f t="shared" si="5"/>
        <v/>
      </c>
      <c r="G61" s="428"/>
      <c r="H61" s="429"/>
      <c r="I61" s="468"/>
      <c r="J61" s="469" t="s">
        <v>404</v>
      </c>
      <c r="K61" s="469" t="b">
        <f t="shared" si="6"/>
        <v>0</v>
      </c>
      <c r="L61" s="468" t="str">
        <f>IFERROR(IF(G61&lt;&gt;"",INDEX('Overview - Section A'!$U$37:$U$44,MATCH(G61,'Overview - Section A'!$A$37:$A$44,1)),J61),"")</f>
        <v>a1Y36000002aoe3EAA</v>
      </c>
      <c r="M61" s="470" t="s">
        <v>637</v>
      </c>
      <c r="N61" s="468"/>
      <c r="O61" s="468"/>
      <c r="P61" s="165"/>
    </row>
    <row r="62" spans="1:16" ht="47.1" customHeight="1">
      <c r="A62" s="466">
        <v>6</v>
      </c>
      <c r="B62" s="423" t="str">
        <f t="shared" si="4"/>
        <v/>
      </c>
      <c r="C62" s="424">
        <f>IFERROR(IF(N62&lt;&gt;"",N62,IF(A62=A61,IF(C61&lt;YEAR('Overview - Section A'!$E$8),C61+1,""),YEAR('Overview - Section A'!$E$7))),"")</f>
        <v>2020</v>
      </c>
      <c r="D62" s="467"/>
      <c r="E62" s="426"/>
      <c r="F62" s="427" t="str">
        <f t="shared" si="5"/>
        <v/>
      </c>
      <c r="G62" s="428"/>
      <c r="H62" s="429"/>
      <c r="I62" s="468"/>
      <c r="J62" s="469" t="s">
        <v>406</v>
      </c>
      <c r="K62" s="469" t="b">
        <f t="shared" si="6"/>
        <v>0</v>
      </c>
      <c r="L62" s="468" t="str">
        <f>IFERROR(IF(G62&lt;&gt;"",INDEX('Overview - Section A'!$U$37:$U$44,MATCH(G62,'Overview - Section A'!$A$37:$A$44,1)),J62),"")</f>
        <v>a1Y36000002aoe4EAA</v>
      </c>
      <c r="M62" s="470" t="s">
        <v>638</v>
      </c>
      <c r="N62" s="468"/>
      <c r="O62" s="468"/>
      <c r="P62" s="165"/>
    </row>
    <row r="63" spans="1:16" ht="47.1" customHeight="1">
      <c r="A63" s="466">
        <v>6</v>
      </c>
      <c r="B63" s="423" t="str">
        <f t="shared" si="4"/>
        <v/>
      </c>
      <c r="C63" s="424" t="str">
        <f>IFERROR(IF(N63&lt;&gt;"",N63,IF(A63=A62,IF(C62&lt;YEAR('Overview - Section A'!$E$8),C62+1,""),YEAR('Overview - Section A'!$E$7))),"")</f>
        <v/>
      </c>
      <c r="D63" s="467"/>
      <c r="E63" s="426"/>
      <c r="F63" s="427" t="str">
        <f t="shared" si="5"/>
        <v/>
      </c>
      <c r="G63" s="428"/>
      <c r="H63" s="429"/>
      <c r="I63" s="468"/>
      <c r="J63" s="469" t="s">
        <v>408</v>
      </c>
      <c r="K63" s="469" t="b">
        <f t="shared" si="6"/>
        <v>0</v>
      </c>
      <c r="L63" s="468" t="str">
        <f>IFERROR(IF(G63&lt;&gt;"",INDEX('Overview - Section A'!$U$37:$U$44,MATCH(G63,'Overview - Section A'!$A$37:$A$44,1)),J63),"")</f>
        <v>a1Y36000002aoe5EAA</v>
      </c>
      <c r="M63" s="470" t="s">
        <v>639</v>
      </c>
      <c r="N63" s="468"/>
      <c r="O63" s="468"/>
      <c r="P63" s="165"/>
    </row>
    <row r="64" spans="1:16" ht="47.1" customHeight="1">
      <c r="A64" s="466">
        <v>6</v>
      </c>
      <c r="B64" s="423" t="str">
        <f t="shared" si="4"/>
        <v/>
      </c>
      <c r="C64" s="424" t="str">
        <f>IFERROR(IF(N64&lt;&gt;"",N64,IF(A64=A63,IF(C63&lt;YEAR('Overview - Section A'!$E$8),C63+1,""),YEAR('Overview - Section A'!$E$7))),"")</f>
        <v/>
      </c>
      <c r="D64" s="467"/>
      <c r="E64" s="426"/>
      <c r="F64" s="427" t="str">
        <f t="shared" si="5"/>
        <v/>
      </c>
      <c r="G64" s="428"/>
      <c r="H64" s="429"/>
      <c r="I64" s="468"/>
      <c r="J64" s="469" t="s">
        <v>410</v>
      </c>
      <c r="K64" s="469" t="b">
        <f t="shared" si="6"/>
        <v>0</v>
      </c>
      <c r="L64" s="468" t="str">
        <f>IFERROR(IF(G64&lt;&gt;"",INDEX('Overview - Section A'!$U$37:$U$44,MATCH(G64,'Overview - Section A'!$A$37:$A$44,1)),J64),"")</f>
        <v>a1Y36000002aoe6EAA</v>
      </c>
      <c r="M64" s="470" t="s">
        <v>640</v>
      </c>
      <c r="N64" s="468"/>
      <c r="O64" s="468"/>
      <c r="P64" s="165"/>
    </row>
    <row r="65" spans="1:16" ht="47.1" customHeight="1">
      <c r="A65" s="466">
        <v>6</v>
      </c>
      <c r="B65" s="423" t="str">
        <f t="shared" si="4"/>
        <v/>
      </c>
      <c r="C65" s="424" t="str">
        <f>IFERROR(IF(N65&lt;&gt;"",N65,IF(A65=A64,IF(C64&lt;YEAR('Overview - Section A'!$E$8),C64+1,""),YEAR('Overview - Section A'!$E$7))),"")</f>
        <v/>
      </c>
      <c r="D65" s="467"/>
      <c r="E65" s="426"/>
      <c r="F65" s="427" t="str">
        <f t="shared" si="5"/>
        <v/>
      </c>
      <c r="G65" s="428"/>
      <c r="H65" s="429"/>
      <c r="I65" s="468"/>
      <c r="J65" s="469" t="s">
        <v>412</v>
      </c>
      <c r="K65" s="469" t="b">
        <f t="shared" si="6"/>
        <v>0</v>
      </c>
      <c r="L65" s="468" t="str">
        <f>IFERROR(IF(G65&lt;&gt;"",INDEX('Overview - Section A'!$U$37:$U$44,MATCH(G65,'Overview - Section A'!$A$37:$A$44,1)),J65),"")</f>
        <v>a1Y36000002aoe7EAA</v>
      </c>
      <c r="M65" s="470" t="s">
        <v>641</v>
      </c>
      <c r="N65" s="468"/>
      <c r="O65" s="468"/>
      <c r="P65" s="165"/>
    </row>
    <row r="66" spans="1:16" ht="47.1" customHeight="1">
      <c r="A66" s="466">
        <v>7</v>
      </c>
      <c r="B66" s="423" t="str">
        <f t="shared" si="4"/>
        <v/>
      </c>
      <c r="C66" s="424">
        <f>IFERROR(IF(N66&lt;&gt;"",N66,IF(A66=A65,IF(C65&lt;YEAR('Overview - Section A'!$E$8),C65+1,""),YEAR('Overview - Section A'!$E$7))),"")</f>
        <v>2018</v>
      </c>
      <c r="D66" s="467"/>
      <c r="E66" s="426"/>
      <c r="F66" s="427" t="str">
        <f t="shared" si="5"/>
        <v/>
      </c>
      <c r="G66" s="428"/>
      <c r="H66" s="429"/>
      <c r="I66" s="468"/>
      <c r="J66" s="469" t="s">
        <v>402</v>
      </c>
      <c r="K66" s="469" t="b">
        <f t="shared" si="6"/>
        <v>0</v>
      </c>
      <c r="L66" s="468" t="str">
        <f>IFERROR(IF(G66&lt;&gt;"",INDEX('Overview - Section A'!$U$37:$U$44,MATCH(G66,'Overview - Section A'!$A$37:$A$44,1)),J66),"")</f>
        <v>a1Y36000002aoe2EAA</v>
      </c>
      <c r="M66" s="470" t="s">
        <v>642</v>
      </c>
      <c r="N66" s="468"/>
      <c r="O66" s="468"/>
      <c r="P66" s="165"/>
    </row>
    <row r="67" spans="1:16" ht="47.1" customHeight="1">
      <c r="A67" s="466">
        <v>7</v>
      </c>
      <c r="B67" s="423" t="str">
        <f t="shared" si="4"/>
        <v/>
      </c>
      <c r="C67" s="424">
        <f>IFERROR(IF(N67&lt;&gt;"",N67,IF(A67=A66,IF(C66&lt;YEAR('Overview - Section A'!$E$8),C66+1,""),YEAR('Overview - Section A'!$E$7))),"")</f>
        <v>2019</v>
      </c>
      <c r="D67" s="467"/>
      <c r="E67" s="426"/>
      <c r="F67" s="427" t="str">
        <f t="shared" si="5"/>
        <v/>
      </c>
      <c r="G67" s="428"/>
      <c r="H67" s="429"/>
      <c r="I67" s="468"/>
      <c r="J67" s="469" t="s">
        <v>404</v>
      </c>
      <c r="K67" s="469" t="b">
        <f t="shared" si="6"/>
        <v>0</v>
      </c>
      <c r="L67" s="468" t="str">
        <f>IFERROR(IF(G67&lt;&gt;"",INDEX('Overview - Section A'!$U$37:$U$44,MATCH(G67,'Overview - Section A'!$A$37:$A$44,1)),J67),"")</f>
        <v>a1Y36000002aoe3EAA</v>
      </c>
      <c r="M67" s="470" t="s">
        <v>643</v>
      </c>
      <c r="N67" s="468"/>
      <c r="O67" s="468"/>
      <c r="P67" s="165"/>
    </row>
    <row r="68" spans="1:16" ht="47.1" customHeight="1">
      <c r="A68" s="466">
        <v>7</v>
      </c>
      <c r="B68" s="423" t="str">
        <f t="shared" si="4"/>
        <v/>
      </c>
      <c r="C68" s="424">
        <f>IFERROR(IF(N68&lt;&gt;"",N68,IF(A68=A67,IF(C67&lt;YEAR('Overview - Section A'!$E$8),C67+1,""),YEAR('Overview - Section A'!$E$7))),"")</f>
        <v>2020</v>
      </c>
      <c r="D68" s="467"/>
      <c r="E68" s="426"/>
      <c r="F68" s="427" t="str">
        <f t="shared" si="5"/>
        <v/>
      </c>
      <c r="G68" s="428"/>
      <c r="H68" s="429"/>
      <c r="I68" s="468"/>
      <c r="J68" s="469" t="s">
        <v>406</v>
      </c>
      <c r="K68" s="469" t="b">
        <f t="shared" si="6"/>
        <v>0</v>
      </c>
      <c r="L68" s="468" t="str">
        <f>IFERROR(IF(G68&lt;&gt;"",INDEX('Overview - Section A'!$U$37:$U$44,MATCH(G68,'Overview - Section A'!$A$37:$A$44,1)),J68),"")</f>
        <v>a1Y36000002aoe4EAA</v>
      </c>
      <c r="M68" s="470" t="s">
        <v>644</v>
      </c>
      <c r="N68" s="468"/>
      <c r="O68" s="468"/>
      <c r="P68" s="165"/>
    </row>
    <row r="69" spans="1:16" ht="47.1" customHeight="1">
      <c r="A69" s="466">
        <v>7</v>
      </c>
      <c r="B69" s="423" t="str">
        <f t="shared" si="4"/>
        <v/>
      </c>
      <c r="C69" s="424" t="str">
        <f>IFERROR(IF(N69&lt;&gt;"",N69,IF(A69=A68,IF(C68&lt;YEAR('Overview - Section A'!$E$8),C68+1,""),YEAR('Overview - Section A'!$E$7))),"")</f>
        <v/>
      </c>
      <c r="D69" s="467"/>
      <c r="E69" s="426"/>
      <c r="F69" s="427" t="str">
        <f t="shared" si="5"/>
        <v/>
      </c>
      <c r="G69" s="428"/>
      <c r="H69" s="429"/>
      <c r="I69" s="468"/>
      <c r="J69" s="469" t="s">
        <v>408</v>
      </c>
      <c r="K69" s="469" t="b">
        <f t="shared" si="6"/>
        <v>0</v>
      </c>
      <c r="L69" s="468" t="str">
        <f>IFERROR(IF(G69&lt;&gt;"",INDEX('Overview - Section A'!$U$37:$U$44,MATCH(G69,'Overview - Section A'!$A$37:$A$44,1)),J69),"")</f>
        <v>a1Y36000002aoe5EAA</v>
      </c>
      <c r="M69" s="470" t="s">
        <v>645</v>
      </c>
      <c r="N69" s="468"/>
      <c r="O69" s="468"/>
      <c r="P69" s="165"/>
    </row>
    <row r="70" spans="1:16" ht="47.1" customHeight="1">
      <c r="A70" s="466">
        <v>7</v>
      </c>
      <c r="B70" s="423" t="str">
        <f t="shared" si="4"/>
        <v/>
      </c>
      <c r="C70" s="424" t="str">
        <f>IFERROR(IF(N70&lt;&gt;"",N70,IF(A70=A69,IF(C69&lt;YEAR('Overview - Section A'!$E$8),C69+1,""),YEAR('Overview - Section A'!$E$7))),"")</f>
        <v/>
      </c>
      <c r="D70" s="467"/>
      <c r="E70" s="426"/>
      <c r="F70" s="427" t="str">
        <f t="shared" si="5"/>
        <v/>
      </c>
      <c r="G70" s="428"/>
      <c r="H70" s="429"/>
      <c r="I70" s="468"/>
      <c r="J70" s="469" t="s">
        <v>410</v>
      </c>
      <c r="K70" s="469" t="b">
        <f t="shared" si="6"/>
        <v>0</v>
      </c>
      <c r="L70" s="468" t="str">
        <f>IFERROR(IF(G70&lt;&gt;"",INDEX('Overview - Section A'!$U$37:$U$44,MATCH(G70,'Overview - Section A'!$A$37:$A$44,1)),J70),"")</f>
        <v>a1Y36000002aoe6EAA</v>
      </c>
      <c r="M70" s="470" t="s">
        <v>646</v>
      </c>
      <c r="N70" s="468"/>
      <c r="O70" s="468"/>
      <c r="P70" s="165"/>
    </row>
    <row r="71" spans="1:16" ht="47.1" customHeight="1">
      <c r="A71" s="466">
        <v>7</v>
      </c>
      <c r="B71" s="423" t="str">
        <f t="shared" si="4"/>
        <v/>
      </c>
      <c r="C71" s="424" t="str">
        <f>IFERROR(IF(N71&lt;&gt;"",N71,IF(A71=A70,IF(C70&lt;YEAR('Overview - Section A'!$E$8),C70+1,""),YEAR('Overview - Section A'!$E$7))),"")</f>
        <v/>
      </c>
      <c r="D71" s="467"/>
      <c r="E71" s="426"/>
      <c r="F71" s="427" t="str">
        <f t="shared" si="5"/>
        <v/>
      </c>
      <c r="G71" s="428"/>
      <c r="H71" s="429"/>
      <c r="I71" s="468"/>
      <c r="J71" s="469" t="s">
        <v>412</v>
      </c>
      <c r="K71" s="469" t="b">
        <f t="shared" si="6"/>
        <v>0</v>
      </c>
      <c r="L71" s="468" t="str">
        <f>IFERROR(IF(G71&lt;&gt;"",INDEX('Overview - Section A'!$U$37:$U$44,MATCH(G71,'Overview - Section A'!$A$37:$A$44,1)),J71),"")</f>
        <v>a1Y36000002aoe7EAA</v>
      </c>
      <c r="M71" s="470" t="s">
        <v>647</v>
      </c>
      <c r="N71" s="468"/>
      <c r="O71" s="468"/>
      <c r="P71" s="165"/>
    </row>
    <row r="72" spans="1:16" ht="47.1" customHeight="1">
      <c r="A72" s="466">
        <v>8</v>
      </c>
      <c r="B72" s="423" t="str">
        <f t="shared" si="4"/>
        <v/>
      </c>
      <c r="C72" s="424">
        <f>IFERROR(IF(N72&lt;&gt;"",N72,IF(A72=A71,IF(C71&lt;YEAR('Overview - Section A'!$E$8),C71+1,""),YEAR('Overview - Section A'!$E$7))),"")</f>
        <v>2018</v>
      </c>
      <c r="D72" s="467"/>
      <c r="E72" s="426"/>
      <c r="F72" s="427" t="str">
        <f t="shared" si="5"/>
        <v/>
      </c>
      <c r="G72" s="428"/>
      <c r="H72" s="429"/>
      <c r="I72" s="468"/>
      <c r="J72" s="469" t="s">
        <v>402</v>
      </c>
      <c r="K72" s="469" t="b">
        <f t="shared" si="6"/>
        <v>0</v>
      </c>
      <c r="L72" s="468" t="str">
        <f>IFERROR(IF(G72&lt;&gt;"",INDEX('Overview - Section A'!$U$37:$U$44,MATCH(G72,'Overview - Section A'!$A$37:$A$44,1)),J72),"")</f>
        <v>a1Y36000002aoe2EAA</v>
      </c>
      <c r="M72" s="470" t="s">
        <v>648</v>
      </c>
      <c r="N72" s="468"/>
      <c r="O72" s="468"/>
      <c r="P72" s="165"/>
    </row>
    <row r="73" spans="1:16" ht="47.1" customHeight="1">
      <c r="A73" s="466">
        <v>8</v>
      </c>
      <c r="B73" s="423" t="str">
        <f t="shared" si="4"/>
        <v/>
      </c>
      <c r="C73" s="424">
        <f>IFERROR(IF(N73&lt;&gt;"",N73,IF(A73=A72,IF(C72&lt;YEAR('Overview - Section A'!$E$8),C72+1,""),YEAR('Overview - Section A'!$E$7))),"")</f>
        <v>2019</v>
      </c>
      <c r="D73" s="467"/>
      <c r="E73" s="426"/>
      <c r="F73" s="427" t="str">
        <f t="shared" si="5"/>
        <v/>
      </c>
      <c r="G73" s="428"/>
      <c r="H73" s="429"/>
      <c r="I73" s="468"/>
      <c r="J73" s="469" t="s">
        <v>404</v>
      </c>
      <c r="K73" s="469" t="b">
        <f t="shared" si="6"/>
        <v>0</v>
      </c>
      <c r="L73" s="468" t="str">
        <f>IFERROR(IF(G73&lt;&gt;"",INDEX('Overview - Section A'!$U$37:$U$44,MATCH(G73,'Overview - Section A'!$A$37:$A$44,1)),J73),"")</f>
        <v>a1Y36000002aoe3EAA</v>
      </c>
      <c r="M73" s="470" t="s">
        <v>649</v>
      </c>
      <c r="N73" s="468"/>
      <c r="O73" s="468"/>
      <c r="P73" s="165"/>
    </row>
    <row r="74" spans="1:16" ht="47.1" customHeight="1">
      <c r="A74" s="466">
        <v>8</v>
      </c>
      <c r="B74" s="423" t="str">
        <f t="shared" si="4"/>
        <v/>
      </c>
      <c r="C74" s="424">
        <f>IFERROR(IF(N74&lt;&gt;"",N74,IF(A74=A73,IF(C73&lt;YEAR('Overview - Section A'!$E$8),C73+1,""),YEAR('Overview - Section A'!$E$7))),"")</f>
        <v>2020</v>
      </c>
      <c r="D74" s="467"/>
      <c r="E74" s="426"/>
      <c r="F74" s="427" t="str">
        <f t="shared" si="5"/>
        <v/>
      </c>
      <c r="G74" s="428"/>
      <c r="H74" s="429"/>
      <c r="I74" s="468"/>
      <c r="J74" s="469" t="s">
        <v>406</v>
      </c>
      <c r="K74" s="469" t="b">
        <f t="shared" si="6"/>
        <v>0</v>
      </c>
      <c r="L74" s="468" t="str">
        <f>IFERROR(IF(G74&lt;&gt;"",INDEX('Overview - Section A'!$U$37:$U$44,MATCH(G74,'Overview - Section A'!$A$37:$A$44,1)),J74),"")</f>
        <v>a1Y36000002aoe4EAA</v>
      </c>
      <c r="M74" s="470" t="s">
        <v>650</v>
      </c>
      <c r="N74" s="468"/>
      <c r="O74" s="468"/>
      <c r="P74" s="165"/>
    </row>
    <row r="75" spans="1:16" ht="47.1" customHeight="1">
      <c r="A75" s="466">
        <v>8</v>
      </c>
      <c r="B75" s="423" t="str">
        <f t="shared" si="4"/>
        <v/>
      </c>
      <c r="C75" s="424" t="str">
        <f>IFERROR(IF(N75&lt;&gt;"",N75,IF(A75=A74,IF(C74&lt;YEAR('Overview - Section A'!$E$8),C74+1,""),YEAR('Overview - Section A'!$E$7))),"")</f>
        <v/>
      </c>
      <c r="D75" s="467"/>
      <c r="E75" s="426"/>
      <c r="F75" s="427" t="str">
        <f t="shared" si="5"/>
        <v/>
      </c>
      <c r="G75" s="428"/>
      <c r="H75" s="429"/>
      <c r="I75" s="468"/>
      <c r="J75" s="469" t="s">
        <v>408</v>
      </c>
      <c r="K75" s="469" t="b">
        <f t="shared" si="6"/>
        <v>0</v>
      </c>
      <c r="L75" s="468" t="str">
        <f>IFERROR(IF(G75&lt;&gt;"",INDEX('Overview - Section A'!$U$37:$U$44,MATCH(G75,'Overview - Section A'!$A$37:$A$44,1)),J75),"")</f>
        <v>a1Y36000002aoe5EAA</v>
      </c>
      <c r="M75" s="470" t="s">
        <v>651</v>
      </c>
      <c r="N75" s="468"/>
      <c r="O75" s="468"/>
      <c r="P75" s="165"/>
    </row>
    <row r="76" spans="1:16" ht="47.1" customHeight="1">
      <c r="A76" s="466">
        <v>8</v>
      </c>
      <c r="B76" s="423" t="str">
        <f t="shared" si="4"/>
        <v/>
      </c>
      <c r="C76" s="424" t="str">
        <f>IFERROR(IF(N76&lt;&gt;"",N76,IF(A76=A75,IF(C75&lt;YEAR('Overview - Section A'!$E$8),C75+1,""),YEAR('Overview - Section A'!$E$7))),"")</f>
        <v/>
      </c>
      <c r="D76" s="467"/>
      <c r="E76" s="426"/>
      <c r="F76" s="427" t="str">
        <f t="shared" si="5"/>
        <v/>
      </c>
      <c r="G76" s="428"/>
      <c r="H76" s="429"/>
      <c r="I76" s="468"/>
      <c r="J76" s="469" t="s">
        <v>410</v>
      </c>
      <c r="K76" s="469" t="b">
        <f t="shared" si="6"/>
        <v>0</v>
      </c>
      <c r="L76" s="468" t="str">
        <f>IFERROR(IF(G76&lt;&gt;"",INDEX('Overview - Section A'!$U$37:$U$44,MATCH(G76,'Overview - Section A'!$A$37:$A$44,1)),J76),"")</f>
        <v>a1Y36000002aoe6EAA</v>
      </c>
      <c r="M76" s="470" t="s">
        <v>652</v>
      </c>
      <c r="N76" s="468"/>
      <c r="O76" s="468"/>
      <c r="P76" s="165"/>
    </row>
    <row r="77" spans="1:16" ht="47.1" customHeight="1">
      <c r="A77" s="466">
        <v>8</v>
      </c>
      <c r="B77" s="423" t="str">
        <f t="shared" si="4"/>
        <v/>
      </c>
      <c r="C77" s="424" t="str">
        <f>IFERROR(IF(N77&lt;&gt;"",N77,IF(A77=A76,IF(C76&lt;YEAR('Overview - Section A'!$E$8),C76+1,""),YEAR('Overview - Section A'!$E$7))),"")</f>
        <v/>
      </c>
      <c r="D77" s="467"/>
      <c r="E77" s="426"/>
      <c r="F77" s="427" t="str">
        <f t="shared" si="5"/>
        <v/>
      </c>
      <c r="G77" s="428"/>
      <c r="H77" s="429"/>
      <c r="I77" s="468"/>
      <c r="J77" s="469" t="s">
        <v>412</v>
      </c>
      <c r="K77" s="469" t="b">
        <f t="shared" si="6"/>
        <v>0</v>
      </c>
      <c r="L77" s="468" t="str">
        <f>IFERROR(IF(G77&lt;&gt;"",INDEX('Overview - Section A'!$U$37:$U$44,MATCH(G77,'Overview - Section A'!$A$37:$A$44,1)),J77),"")</f>
        <v>a1Y36000002aoe7EAA</v>
      </c>
      <c r="M77" s="470" t="s">
        <v>653</v>
      </c>
      <c r="N77" s="468"/>
      <c r="O77" s="468"/>
      <c r="P77" s="165"/>
    </row>
    <row r="78" spans="1:16" ht="47.1" customHeight="1">
      <c r="A78" s="466">
        <v>9</v>
      </c>
      <c r="B78" s="423" t="str">
        <f t="shared" si="4"/>
        <v/>
      </c>
      <c r="C78" s="424">
        <f>IFERROR(IF(N78&lt;&gt;"",N78,IF(A78=A77,IF(C77&lt;YEAR('Overview - Section A'!$E$8),C77+1,""),YEAR('Overview - Section A'!$E$7))),"")</f>
        <v>2018</v>
      </c>
      <c r="D78" s="467"/>
      <c r="E78" s="426"/>
      <c r="F78" s="427" t="str">
        <f t="shared" si="5"/>
        <v/>
      </c>
      <c r="G78" s="428"/>
      <c r="H78" s="429"/>
      <c r="I78" s="468"/>
      <c r="J78" s="469" t="s">
        <v>402</v>
      </c>
      <c r="K78" s="469" t="b">
        <f t="shared" si="6"/>
        <v>0</v>
      </c>
      <c r="L78" s="468" t="str">
        <f>IFERROR(IF(G78&lt;&gt;"",INDEX('Overview - Section A'!$U$37:$U$44,MATCH(G78,'Overview - Section A'!$A$37:$A$44,1)),J78),"")</f>
        <v>a1Y36000002aoe2EAA</v>
      </c>
      <c r="M78" s="470" t="s">
        <v>654</v>
      </c>
      <c r="N78" s="468"/>
      <c r="O78" s="468"/>
      <c r="P78" s="165"/>
    </row>
    <row r="79" spans="1:16" ht="47.1" customHeight="1">
      <c r="A79" s="466">
        <v>9</v>
      </c>
      <c r="B79" s="423" t="str">
        <f t="shared" si="4"/>
        <v/>
      </c>
      <c r="C79" s="424">
        <f>IFERROR(IF(N79&lt;&gt;"",N79,IF(A79=A78,IF(C78&lt;YEAR('Overview - Section A'!$E$8),C78+1,""),YEAR('Overview - Section A'!$E$7))),"")</f>
        <v>2019</v>
      </c>
      <c r="D79" s="467"/>
      <c r="E79" s="426"/>
      <c r="F79" s="427" t="str">
        <f t="shared" si="5"/>
        <v/>
      </c>
      <c r="G79" s="428"/>
      <c r="H79" s="429"/>
      <c r="I79" s="468"/>
      <c r="J79" s="469" t="s">
        <v>404</v>
      </c>
      <c r="K79" s="469" t="b">
        <f t="shared" si="6"/>
        <v>0</v>
      </c>
      <c r="L79" s="468" t="str">
        <f>IFERROR(IF(G79&lt;&gt;"",INDEX('Overview - Section A'!$U$37:$U$44,MATCH(G79,'Overview - Section A'!$A$37:$A$44,1)),J79),"")</f>
        <v>a1Y36000002aoe3EAA</v>
      </c>
      <c r="M79" s="470" t="s">
        <v>655</v>
      </c>
      <c r="N79" s="468"/>
      <c r="O79" s="468"/>
      <c r="P79" s="165"/>
    </row>
    <row r="80" spans="1:16" ht="47.1" customHeight="1">
      <c r="A80" s="466">
        <v>9</v>
      </c>
      <c r="B80" s="423" t="str">
        <f t="shared" si="4"/>
        <v/>
      </c>
      <c r="C80" s="424">
        <f>IFERROR(IF(N80&lt;&gt;"",N80,IF(A80=A79,IF(C79&lt;YEAR('Overview - Section A'!$E$8),C79+1,""),YEAR('Overview - Section A'!$E$7))),"")</f>
        <v>2020</v>
      </c>
      <c r="D80" s="467"/>
      <c r="E80" s="426"/>
      <c r="F80" s="427" t="str">
        <f t="shared" si="5"/>
        <v/>
      </c>
      <c r="G80" s="428"/>
      <c r="H80" s="429"/>
      <c r="I80" s="468"/>
      <c r="J80" s="469" t="s">
        <v>406</v>
      </c>
      <c r="K80" s="469" t="b">
        <f t="shared" si="6"/>
        <v>0</v>
      </c>
      <c r="L80" s="468" t="str">
        <f>IFERROR(IF(G80&lt;&gt;"",INDEX('Overview - Section A'!$U$37:$U$44,MATCH(G80,'Overview - Section A'!$A$37:$A$44,1)),J80),"")</f>
        <v>a1Y36000002aoe4EAA</v>
      </c>
      <c r="M80" s="470" t="s">
        <v>656</v>
      </c>
      <c r="N80" s="468"/>
      <c r="O80" s="468"/>
      <c r="P80" s="165"/>
    </row>
    <row r="81" spans="1:16" ht="47.1" customHeight="1">
      <c r="A81" s="466">
        <v>9</v>
      </c>
      <c r="B81" s="423" t="str">
        <f t="shared" si="4"/>
        <v/>
      </c>
      <c r="C81" s="424" t="str">
        <f>IFERROR(IF(N81&lt;&gt;"",N81,IF(A81=A80,IF(C80&lt;YEAR('Overview - Section A'!$E$8),C80+1,""),YEAR('Overview - Section A'!$E$7))),"")</f>
        <v/>
      </c>
      <c r="D81" s="467"/>
      <c r="E81" s="426"/>
      <c r="F81" s="427" t="str">
        <f t="shared" si="5"/>
        <v/>
      </c>
      <c r="G81" s="428"/>
      <c r="H81" s="429"/>
      <c r="I81" s="468"/>
      <c r="J81" s="469" t="s">
        <v>408</v>
      </c>
      <c r="K81" s="469" t="b">
        <f t="shared" si="6"/>
        <v>0</v>
      </c>
      <c r="L81" s="468" t="str">
        <f>IFERROR(IF(G81&lt;&gt;"",INDEX('Overview - Section A'!$U$37:$U$44,MATCH(G81,'Overview - Section A'!$A$37:$A$44,1)),J81),"")</f>
        <v>a1Y36000002aoe5EAA</v>
      </c>
      <c r="M81" s="470" t="s">
        <v>657</v>
      </c>
      <c r="N81" s="468"/>
      <c r="O81" s="468"/>
      <c r="P81" s="165"/>
    </row>
    <row r="82" spans="1:16" ht="47.1" customHeight="1">
      <c r="A82" s="466">
        <v>9</v>
      </c>
      <c r="B82" s="423" t="str">
        <f t="shared" si="4"/>
        <v/>
      </c>
      <c r="C82" s="424" t="str">
        <f>IFERROR(IF(N82&lt;&gt;"",N82,IF(A82=A81,IF(C81&lt;YEAR('Overview - Section A'!$E$8),C81+1,""),YEAR('Overview - Section A'!$E$7))),"")</f>
        <v/>
      </c>
      <c r="D82" s="467"/>
      <c r="E82" s="426"/>
      <c r="F82" s="427" t="str">
        <f t="shared" si="5"/>
        <v/>
      </c>
      <c r="G82" s="428"/>
      <c r="H82" s="429"/>
      <c r="I82" s="468"/>
      <c r="J82" s="469" t="s">
        <v>410</v>
      </c>
      <c r="K82" s="469" t="b">
        <f t="shared" si="6"/>
        <v>0</v>
      </c>
      <c r="L82" s="468" t="str">
        <f>IFERROR(IF(G82&lt;&gt;"",INDEX('Overview - Section A'!$U$37:$U$44,MATCH(G82,'Overview - Section A'!$A$37:$A$44,1)),J82),"")</f>
        <v>a1Y36000002aoe6EAA</v>
      </c>
      <c r="M82" s="470" t="s">
        <v>658</v>
      </c>
      <c r="N82" s="468"/>
      <c r="O82" s="468"/>
      <c r="P82" s="165"/>
    </row>
    <row r="83" spans="1:16" ht="47.1" customHeight="1">
      <c r="A83" s="466">
        <v>9</v>
      </c>
      <c r="B83" s="423" t="str">
        <f t="shared" si="4"/>
        <v/>
      </c>
      <c r="C83" s="424" t="str">
        <f>IFERROR(IF(N83&lt;&gt;"",N83,IF(A83=A82,IF(C82&lt;YEAR('Overview - Section A'!$E$8),C82+1,""),YEAR('Overview - Section A'!$E$7))),"")</f>
        <v/>
      </c>
      <c r="D83" s="467"/>
      <c r="E83" s="426"/>
      <c r="F83" s="427" t="str">
        <f t="shared" si="5"/>
        <v/>
      </c>
      <c r="G83" s="428"/>
      <c r="H83" s="429"/>
      <c r="I83" s="468"/>
      <c r="J83" s="469" t="s">
        <v>412</v>
      </c>
      <c r="K83" s="469" t="b">
        <f t="shared" si="6"/>
        <v>0</v>
      </c>
      <c r="L83" s="468" t="str">
        <f>IFERROR(IF(G83&lt;&gt;"",INDEX('Overview - Section A'!$U$37:$U$44,MATCH(G83,'Overview - Section A'!$A$37:$A$44,1)),J83),"")</f>
        <v>a1Y36000002aoe7EAA</v>
      </c>
      <c r="M83" s="470" t="s">
        <v>659</v>
      </c>
      <c r="N83" s="468"/>
      <c r="O83" s="468"/>
      <c r="P83" s="165"/>
    </row>
    <row r="84" spans="1:16" ht="47.1" customHeight="1">
      <c r="A84" s="466">
        <v>10</v>
      </c>
      <c r="B84" s="423" t="str">
        <f t="shared" si="4"/>
        <v/>
      </c>
      <c r="C84" s="424">
        <f>IFERROR(IF(N84&lt;&gt;"",N84,IF(A84=A83,IF(C83&lt;YEAR('Overview - Section A'!$E$8),C83+1,""),YEAR('Overview - Section A'!$E$7))),"")</f>
        <v>2018</v>
      </c>
      <c r="D84" s="467"/>
      <c r="E84" s="426"/>
      <c r="F84" s="427" t="str">
        <f t="shared" si="5"/>
        <v/>
      </c>
      <c r="G84" s="428"/>
      <c r="H84" s="429"/>
      <c r="I84" s="468"/>
      <c r="J84" s="469" t="s">
        <v>402</v>
      </c>
      <c r="K84" s="469" t="b">
        <f t="shared" si="6"/>
        <v>0</v>
      </c>
      <c r="L84" s="468" t="str">
        <f>IFERROR(IF(G84&lt;&gt;"",INDEX('Overview - Section A'!$U$37:$U$44,MATCH(G84,'Overview - Section A'!$A$37:$A$44,1)),J84),"")</f>
        <v>a1Y36000002aoe2EAA</v>
      </c>
      <c r="M84" s="470" t="s">
        <v>660</v>
      </c>
      <c r="N84" s="468"/>
      <c r="O84" s="468"/>
      <c r="P84" s="165"/>
    </row>
    <row r="85" spans="1:16" ht="47.1" customHeight="1">
      <c r="A85" s="466">
        <v>10</v>
      </c>
      <c r="B85" s="423" t="str">
        <f t="shared" si="4"/>
        <v/>
      </c>
      <c r="C85" s="424">
        <f>IFERROR(IF(N85&lt;&gt;"",N85,IF(A85=A84,IF(C84&lt;YEAR('Overview - Section A'!$E$8),C84+1,""),YEAR('Overview - Section A'!$E$7))),"")</f>
        <v>2019</v>
      </c>
      <c r="D85" s="467"/>
      <c r="E85" s="426"/>
      <c r="F85" s="427" t="str">
        <f t="shared" si="5"/>
        <v/>
      </c>
      <c r="G85" s="428"/>
      <c r="H85" s="429"/>
      <c r="I85" s="468"/>
      <c r="J85" s="469" t="s">
        <v>404</v>
      </c>
      <c r="K85" s="469" t="b">
        <f t="shared" si="6"/>
        <v>0</v>
      </c>
      <c r="L85" s="468" t="str">
        <f>IFERROR(IF(G85&lt;&gt;"",INDEX('Overview - Section A'!$U$37:$U$44,MATCH(G85,'Overview - Section A'!$A$37:$A$44,1)),J85),"")</f>
        <v>a1Y36000002aoe3EAA</v>
      </c>
      <c r="M85" s="470" t="s">
        <v>661</v>
      </c>
      <c r="N85" s="468"/>
      <c r="O85" s="468"/>
      <c r="P85" s="165"/>
    </row>
    <row r="86" spans="1:16" ht="47.1" customHeight="1">
      <c r="A86" s="466">
        <v>10</v>
      </c>
      <c r="B86" s="423" t="str">
        <f t="shared" si="4"/>
        <v/>
      </c>
      <c r="C86" s="424">
        <f>IFERROR(IF(N86&lt;&gt;"",N86,IF(A86=A85,IF(C85&lt;YEAR('Overview - Section A'!$E$8),C85+1,""),YEAR('Overview - Section A'!$E$7))),"")</f>
        <v>2020</v>
      </c>
      <c r="D86" s="467"/>
      <c r="E86" s="426"/>
      <c r="F86" s="427" t="str">
        <f t="shared" si="5"/>
        <v/>
      </c>
      <c r="G86" s="428"/>
      <c r="H86" s="429"/>
      <c r="I86" s="468"/>
      <c r="J86" s="469" t="s">
        <v>406</v>
      </c>
      <c r="K86" s="469" t="b">
        <f t="shared" si="6"/>
        <v>0</v>
      </c>
      <c r="L86" s="468" t="str">
        <f>IFERROR(IF(G86&lt;&gt;"",INDEX('Overview - Section A'!$U$37:$U$44,MATCH(G86,'Overview - Section A'!$A$37:$A$44,1)),J86),"")</f>
        <v>a1Y36000002aoe4EAA</v>
      </c>
      <c r="M86" s="470" t="s">
        <v>662</v>
      </c>
      <c r="N86" s="468"/>
      <c r="O86" s="468"/>
      <c r="P86" s="165"/>
    </row>
    <row r="87" spans="1:16" ht="47.1" customHeight="1">
      <c r="A87" s="466">
        <v>10</v>
      </c>
      <c r="B87" s="423" t="str">
        <f t="shared" si="4"/>
        <v/>
      </c>
      <c r="C87" s="424" t="str">
        <f>IFERROR(IF(N87&lt;&gt;"",N87,IF(A87=A86,IF(C86&lt;YEAR('Overview - Section A'!$E$8),C86+1,""),YEAR('Overview - Section A'!$E$7))),"")</f>
        <v/>
      </c>
      <c r="D87" s="467"/>
      <c r="E87" s="426"/>
      <c r="F87" s="427" t="str">
        <f t="shared" si="5"/>
        <v/>
      </c>
      <c r="G87" s="428"/>
      <c r="H87" s="429"/>
      <c r="I87" s="468"/>
      <c r="J87" s="469" t="s">
        <v>408</v>
      </c>
      <c r="K87" s="469" t="b">
        <f t="shared" si="6"/>
        <v>0</v>
      </c>
      <c r="L87" s="468" t="str">
        <f>IFERROR(IF(G87&lt;&gt;"",INDEX('Overview - Section A'!$U$37:$U$44,MATCH(G87,'Overview - Section A'!$A$37:$A$44,1)),J87),"")</f>
        <v>a1Y36000002aoe5EAA</v>
      </c>
      <c r="M87" s="470" t="s">
        <v>663</v>
      </c>
      <c r="N87" s="468"/>
      <c r="O87" s="468"/>
      <c r="P87" s="165"/>
    </row>
    <row r="88" spans="1:16" ht="47.1" customHeight="1">
      <c r="A88" s="466">
        <v>10</v>
      </c>
      <c r="B88" s="423" t="str">
        <f t="shared" si="4"/>
        <v/>
      </c>
      <c r="C88" s="424" t="str">
        <f>IFERROR(IF(N88&lt;&gt;"",N88,IF(A88=A87,IF(C87&lt;YEAR('Overview - Section A'!$E$8),C87+1,""),YEAR('Overview - Section A'!$E$7))),"")</f>
        <v/>
      </c>
      <c r="D88" s="467"/>
      <c r="E88" s="426"/>
      <c r="F88" s="427" t="str">
        <f t="shared" si="5"/>
        <v/>
      </c>
      <c r="G88" s="428"/>
      <c r="H88" s="429"/>
      <c r="I88" s="468"/>
      <c r="J88" s="469" t="s">
        <v>410</v>
      </c>
      <c r="K88" s="469" t="b">
        <f t="shared" si="6"/>
        <v>0</v>
      </c>
      <c r="L88" s="468" t="str">
        <f>IFERROR(IF(G88&lt;&gt;"",INDEX('Overview - Section A'!$U$37:$U$44,MATCH(G88,'Overview - Section A'!$A$37:$A$44,1)),J88),"")</f>
        <v>a1Y36000002aoe6EAA</v>
      </c>
      <c r="M88" s="470" t="s">
        <v>664</v>
      </c>
      <c r="N88" s="468"/>
      <c r="O88" s="468"/>
      <c r="P88" s="165"/>
    </row>
    <row r="89" spans="1:16" ht="47.1" customHeight="1">
      <c r="A89" s="466">
        <v>10</v>
      </c>
      <c r="B89" s="423" t="str">
        <f t="shared" si="4"/>
        <v/>
      </c>
      <c r="C89" s="424" t="str">
        <f>IFERROR(IF(N89&lt;&gt;"",N89,IF(A89=A88,IF(C88&lt;YEAR('Overview - Section A'!$E$8),C88+1,""),YEAR('Overview - Section A'!$E$7))),"")</f>
        <v/>
      </c>
      <c r="D89" s="467"/>
      <c r="E89" s="426"/>
      <c r="F89" s="427" t="str">
        <f t="shared" si="5"/>
        <v/>
      </c>
      <c r="G89" s="428"/>
      <c r="H89" s="429"/>
      <c r="I89" s="468"/>
      <c r="J89" s="469" t="s">
        <v>412</v>
      </c>
      <c r="K89" s="469" t="b">
        <f t="shared" si="6"/>
        <v>0</v>
      </c>
      <c r="L89" s="468" t="str">
        <f>IFERROR(IF(G89&lt;&gt;"",INDEX('Overview - Section A'!$U$37:$U$44,MATCH(G89,'Overview - Section A'!$A$37:$A$44,1)),J89),"")</f>
        <v>a1Y36000002aoe7EAA</v>
      </c>
      <c r="M89" s="470" t="s">
        <v>665</v>
      </c>
      <c r="N89" s="468"/>
      <c r="O89" s="468"/>
      <c r="P89" s="165"/>
    </row>
    <row r="90" spans="1:16" ht="47.1" customHeight="1">
      <c r="A90" s="466">
        <v>11</v>
      </c>
      <c r="B90" s="423" t="str">
        <f t="shared" si="4"/>
        <v/>
      </c>
      <c r="C90" s="424">
        <f>IFERROR(IF(N90&lt;&gt;"",N90,IF(A90=A89,IF(C89&lt;YEAR('Overview - Section A'!$E$8),C89+1,""),YEAR('Overview - Section A'!$E$7))),"")</f>
        <v>2018</v>
      </c>
      <c r="D90" s="467"/>
      <c r="E90" s="426"/>
      <c r="F90" s="427" t="str">
        <f t="shared" si="5"/>
        <v/>
      </c>
      <c r="G90" s="428"/>
      <c r="H90" s="429"/>
      <c r="I90" s="468"/>
      <c r="J90" s="469" t="s">
        <v>402</v>
      </c>
      <c r="K90" s="469" t="b">
        <f t="shared" si="6"/>
        <v>0</v>
      </c>
      <c r="L90" s="468" t="str">
        <f>IFERROR(IF(G90&lt;&gt;"",INDEX('Overview - Section A'!$U$37:$U$44,MATCH(G90,'Overview - Section A'!$A$37:$A$44,1)),J90),"")</f>
        <v>a1Y36000002aoe2EAA</v>
      </c>
      <c r="M90" s="470" t="s">
        <v>666</v>
      </c>
      <c r="N90" s="468"/>
      <c r="O90" s="468"/>
      <c r="P90" s="165"/>
    </row>
    <row r="91" spans="1:16" ht="47.1" customHeight="1">
      <c r="A91" s="466">
        <v>11</v>
      </c>
      <c r="B91" s="423" t="str">
        <f t="shared" si="4"/>
        <v/>
      </c>
      <c r="C91" s="424">
        <f>IFERROR(IF(N91&lt;&gt;"",N91,IF(A91=A90,IF(C90&lt;YEAR('Overview - Section A'!$E$8),C90+1,""),YEAR('Overview - Section A'!$E$7))),"")</f>
        <v>2019</v>
      </c>
      <c r="D91" s="467"/>
      <c r="E91" s="426"/>
      <c r="F91" s="427" t="str">
        <f t="shared" si="5"/>
        <v/>
      </c>
      <c r="G91" s="428"/>
      <c r="H91" s="429"/>
      <c r="I91" s="468"/>
      <c r="J91" s="469" t="s">
        <v>404</v>
      </c>
      <c r="K91" s="469" t="b">
        <f t="shared" si="6"/>
        <v>0</v>
      </c>
      <c r="L91" s="468" t="str">
        <f>IFERROR(IF(G91&lt;&gt;"",INDEX('Overview - Section A'!$U$37:$U$44,MATCH(G91,'Overview - Section A'!$A$37:$A$44,1)),J91),"")</f>
        <v>a1Y36000002aoe3EAA</v>
      </c>
      <c r="M91" s="470" t="s">
        <v>667</v>
      </c>
      <c r="N91" s="468"/>
      <c r="O91" s="468"/>
      <c r="P91" s="165"/>
    </row>
    <row r="92" spans="1:16" ht="47.1" customHeight="1">
      <c r="A92" s="466">
        <v>11</v>
      </c>
      <c r="B92" s="423" t="str">
        <f t="shared" si="4"/>
        <v/>
      </c>
      <c r="C92" s="424">
        <f>IFERROR(IF(N92&lt;&gt;"",N92,IF(A92=A91,IF(C91&lt;YEAR('Overview - Section A'!$E$8),C91+1,""),YEAR('Overview - Section A'!$E$7))),"")</f>
        <v>2020</v>
      </c>
      <c r="D92" s="467"/>
      <c r="E92" s="426"/>
      <c r="F92" s="427" t="str">
        <f t="shared" si="5"/>
        <v/>
      </c>
      <c r="G92" s="428"/>
      <c r="H92" s="429"/>
      <c r="I92" s="468"/>
      <c r="J92" s="469" t="s">
        <v>406</v>
      </c>
      <c r="K92" s="469" t="b">
        <f t="shared" si="6"/>
        <v>0</v>
      </c>
      <c r="L92" s="468" t="str">
        <f>IFERROR(IF(G92&lt;&gt;"",INDEX('Overview - Section A'!$U$37:$U$44,MATCH(G92,'Overview - Section A'!$A$37:$A$44,1)),J92),"")</f>
        <v>a1Y36000002aoe4EAA</v>
      </c>
      <c r="M92" s="470" t="s">
        <v>668</v>
      </c>
      <c r="N92" s="468"/>
      <c r="O92" s="468"/>
      <c r="P92" s="165"/>
    </row>
    <row r="93" spans="1:16" ht="47.1" customHeight="1">
      <c r="A93" s="466">
        <v>11</v>
      </c>
      <c r="B93" s="423" t="str">
        <f t="shared" si="4"/>
        <v/>
      </c>
      <c r="C93" s="424" t="str">
        <f>IFERROR(IF(N93&lt;&gt;"",N93,IF(A93=A92,IF(C92&lt;YEAR('Overview - Section A'!$E$8),C92+1,""),YEAR('Overview - Section A'!$E$7))),"")</f>
        <v/>
      </c>
      <c r="D93" s="467"/>
      <c r="E93" s="426"/>
      <c r="F93" s="427" t="str">
        <f t="shared" si="5"/>
        <v/>
      </c>
      <c r="G93" s="428"/>
      <c r="H93" s="429"/>
      <c r="I93" s="468"/>
      <c r="J93" s="469" t="s">
        <v>408</v>
      </c>
      <c r="K93" s="469" t="b">
        <f t="shared" si="6"/>
        <v>0</v>
      </c>
      <c r="L93" s="468" t="str">
        <f>IFERROR(IF(G93&lt;&gt;"",INDEX('Overview - Section A'!$U$37:$U$44,MATCH(G93,'Overview - Section A'!$A$37:$A$44,1)),J93),"")</f>
        <v>a1Y36000002aoe5EAA</v>
      </c>
      <c r="M93" s="470" t="s">
        <v>669</v>
      </c>
      <c r="N93" s="468"/>
      <c r="O93" s="468"/>
      <c r="P93" s="165"/>
    </row>
    <row r="94" spans="1:16" ht="47.1" customHeight="1">
      <c r="A94" s="466">
        <v>11</v>
      </c>
      <c r="B94" s="423" t="str">
        <f t="shared" ref="B94:B119" si="7">IF(A94=A93,"",VLOOKUP(A94,$A$9:$V$26,22,FALSE))</f>
        <v/>
      </c>
      <c r="C94" s="424" t="str">
        <f>IFERROR(IF(N94&lt;&gt;"",N94,IF(A94=A93,IF(C93&lt;YEAR('Overview - Section A'!$E$8),C93+1,""),YEAR('Overview - Section A'!$E$7))),"")</f>
        <v/>
      </c>
      <c r="D94" s="467"/>
      <c r="E94" s="426"/>
      <c r="F94" s="427" t="str">
        <f t="shared" ref="F94:F119" si="8">IF(IF(AND(D94="",E94=""),O94,IFERROR((D94/E94)*100,""))=0,"",IF(AND(D94="",E94=""),O94,IFERROR((D94/E94)*100,"")))</f>
        <v/>
      </c>
      <c r="G94" s="428"/>
      <c r="H94" s="429"/>
      <c r="I94" s="468"/>
      <c r="J94" s="469" t="s">
        <v>410</v>
      </c>
      <c r="K94" s="469" t="b">
        <f t="shared" ref="K94:K119" si="9">IFERROR(IF(VLOOKUP(A94,$A$9:$V$26,22,FALSE)&lt;&gt;"",TRUE,FALSE),FALSE)</f>
        <v>0</v>
      </c>
      <c r="L94" s="468" t="str">
        <f>IFERROR(IF(G94&lt;&gt;"",INDEX('Overview - Section A'!$U$37:$U$44,MATCH(G94,'Overview - Section A'!$A$37:$A$44,1)),J94),"")</f>
        <v>a1Y36000002aoe6EAA</v>
      </c>
      <c r="M94" s="470" t="s">
        <v>670</v>
      </c>
      <c r="N94" s="468"/>
      <c r="O94" s="468"/>
      <c r="P94" s="165"/>
    </row>
    <row r="95" spans="1:16" ht="47.1" customHeight="1">
      <c r="A95" s="466">
        <v>11</v>
      </c>
      <c r="B95" s="423" t="str">
        <f t="shared" si="7"/>
        <v/>
      </c>
      <c r="C95" s="424" t="str">
        <f>IFERROR(IF(N95&lt;&gt;"",N95,IF(A95=A94,IF(C94&lt;YEAR('Overview - Section A'!$E$8),C94+1,""),YEAR('Overview - Section A'!$E$7))),"")</f>
        <v/>
      </c>
      <c r="D95" s="467"/>
      <c r="E95" s="426"/>
      <c r="F95" s="427" t="str">
        <f t="shared" si="8"/>
        <v/>
      </c>
      <c r="G95" s="428"/>
      <c r="H95" s="429"/>
      <c r="I95" s="468"/>
      <c r="J95" s="469" t="s">
        <v>412</v>
      </c>
      <c r="K95" s="469" t="b">
        <f t="shared" si="9"/>
        <v>0</v>
      </c>
      <c r="L95" s="468" t="str">
        <f>IFERROR(IF(G95&lt;&gt;"",INDEX('Overview - Section A'!$U$37:$U$44,MATCH(G95,'Overview - Section A'!$A$37:$A$44,1)),J95),"")</f>
        <v>a1Y36000002aoe7EAA</v>
      </c>
      <c r="M95" s="470" t="s">
        <v>671</v>
      </c>
      <c r="N95" s="468"/>
      <c r="O95" s="468"/>
      <c r="P95" s="165"/>
    </row>
    <row r="96" spans="1:16" ht="47.1" customHeight="1">
      <c r="A96" s="466">
        <v>12</v>
      </c>
      <c r="B96" s="423" t="str">
        <f t="shared" si="7"/>
        <v/>
      </c>
      <c r="C96" s="424">
        <f>IFERROR(IF(N96&lt;&gt;"",N96,IF(A96=A95,IF(C95&lt;YEAR('Overview - Section A'!$E$8),C95+1,""),YEAR('Overview - Section A'!$E$7))),"")</f>
        <v>2018</v>
      </c>
      <c r="D96" s="467"/>
      <c r="E96" s="426"/>
      <c r="F96" s="427" t="str">
        <f t="shared" si="8"/>
        <v/>
      </c>
      <c r="G96" s="428"/>
      <c r="H96" s="429"/>
      <c r="I96" s="468"/>
      <c r="J96" s="469" t="s">
        <v>402</v>
      </c>
      <c r="K96" s="469" t="b">
        <f t="shared" si="9"/>
        <v>0</v>
      </c>
      <c r="L96" s="468" t="str">
        <f>IFERROR(IF(G96&lt;&gt;"",INDEX('Overview - Section A'!$U$37:$U$44,MATCH(G96,'Overview - Section A'!$A$37:$A$44,1)),J96),"")</f>
        <v>a1Y36000002aoe2EAA</v>
      </c>
      <c r="M96" s="470" t="s">
        <v>672</v>
      </c>
      <c r="N96" s="468"/>
      <c r="O96" s="468"/>
      <c r="P96" s="165"/>
    </row>
    <row r="97" spans="1:16" ht="47.1" customHeight="1">
      <c r="A97" s="466">
        <v>12</v>
      </c>
      <c r="B97" s="423" t="str">
        <f t="shared" si="7"/>
        <v/>
      </c>
      <c r="C97" s="424">
        <f>IFERROR(IF(N97&lt;&gt;"",N97,IF(A97=A96,IF(C96&lt;YEAR('Overview - Section A'!$E$8),C96+1,""),YEAR('Overview - Section A'!$E$7))),"")</f>
        <v>2019</v>
      </c>
      <c r="D97" s="467"/>
      <c r="E97" s="426"/>
      <c r="F97" s="427" t="str">
        <f t="shared" si="8"/>
        <v/>
      </c>
      <c r="G97" s="428"/>
      <c r="H97" s="429"/>
      <c r="I97" s="468"/>
      <c r="J97" s="469" t="s">
        <v>404</v>
      </c>
      <c r="K97" s="469" t="b">
        <f t="shared" si="9"/>
        <v>0</v>
      </c>
      <c r="L97" s="468" t="str">
        <f>IFERROR(IF(G97&lt;&gt;"",INDEX('Overview - Section A'!$U$37:$U$44,MATCH(G97,'Overview - Section A'!$A$37:$A$44,1)),J97),"")</f>
        <v>a1Y36000002aoe3EAA</v>
      </c>
      <c r="M97" s="470" t="s">
        <v>673</v>
      </c>
      <c r="N97" s="468"/>
      <c r="O97" s="468"/>
      <c r="P97" s="165"/>
    </row>
    <row r="98" spans="1:16" ht="47.1" customHeight="1">
      <c r="A98" s="466">
        <v>12</v>
      </c>
      <c r="B98" s="423" t="str">
        <f t="shared" si="7"/>
        <v/>
      </c>
      <c r="C98" s="424">
        <f>IFERROR(IF(N98&lt;&gt;"",N98,IF(A98=A97,IF(C97&lt;YEAR('Overview - Section A'!$E$8),C97+1,""),YEAR('Overview - Section A'!$E$7))),"")</f>
        <v>2020</v>
      </c>
      <c r="D98" s="467"/>
      <c r="E98" s="426"/>
      <c r="F98" s="427" t="str">
        <f t="shared" si="8"/>
        <v/>
      </c>
      <c r="G98" s="428"/>
      <c r="H98" s="429"/>
      <c r="I98" s="468"/>
      <c r="J98" s="469" t="s">
        <v>406</v>
      </c>
      <c r="K98" s="469" t="b">
        <f t="shared" si="9"/>
        <v>0</v>
      </c>
      <c r="L98" s="468" t="str">
        <f>IFERROR(IF(G98&lt;&gt;"",INDEX('Overview - Section A'!$U$37:$U$44,MATCH(G98,'Overview - Section A'!$A$37:$A$44,1)),J98),"")</f>
        <v>a1Y36000002aoe4EAA</v>
      </c>
      <c r="M98" s="470" t="s">
        <v>674</v>
      </c>
      <c r="N98" s="468"/>
      <c r="O98" s="468"/>
      <c r="P98" s="165"/>
    </row>
    <row r="99" spans="1:16" ht="47.1" customHeight="1">
      <c r="A99" s="466">
        <v>12</v>
      </c>
      <c r="B99" s="423" t="str">
        <f t="shared" si="7"/>
        <v/>
      </c>
      <c r="C99" s="424" t="str">
        <f>IFERROR(IF(N99&lt;&gt;"",N99,IF(A99=A98,IF(C98&lt;YEAR('Overview - Section A'!$E$8),C98+1,""),YEAR('Overview - Section A'!$E$7))),"")</f>
        <v/>
      </c>
      <c r="D99" s="467"/>
      <c r="E99" s="426"/>
      <c r="F99" s="427" t="str">
        <f t="shared" si="8"/>
        <v/>
      </c>
      <c r="G99" s="428"/>
      <c r="H99" s="429"/>
      <c r="I99" s="468"/>
      <c r="J99" s="469" t="s">
        <v>408</v>
      </c>
      <c r="K99" s="469" t="b">
        <f t="shared" si="9"/>
        <v>0</v>
      </c>
      <c r="L99" s="468" t="str">
        <f>IFERROR(IF(G99&lt;&gt;"",INDEX('Overview - Section A'!$U$37:$U$44,MATCH(G99,'Overview - Section A'!$A$37:$A$44,1)),J99),"")</f>
        <v>a1Y36000002aoe5EAA</v>
      </c>
      <c r="M99" s="470" t="s">
        <v>675</v>
      </c>
      <c r="N99" s="468"/>
      <c r="O99" s="468"/>
      <c r="P99" s="165"/>
    </row>
    <row r="100" spans="1:16" ht="47.1" customHeight="1">
      <c r="A100" s="466">
        <v>12</v>
      </c>
      <c r="B100" s="423" t="str">
        <f t="shared" si="7"/>
        <v/>
      </c>
      <c r="C100" s="424" t="str">
        <f>IFERROR(IF(N100&lt;&gt;"",N100,IF(A100=A99,IF(C99&lt;YEAR('Overview - Section A'!$E$8),C99+1,""),YEAR('Overview - Section A'!$E$7))),"")</f>
        <v/>
      </c>
      <c r="D100" s="467"/>
      <c r="E100" s="426"/>
      <c r="F100" s="427" t="str">
        <f t="shared" si="8"/>
        <v/>
      </c>
      <c r="G100" s="428"/>
      <c r="H100" s="429"/>
      <c r="I100" s="468"/>
      <c r="J100" s="469" t="s">
        <v>410</v>
      </c>
      <c r="K100" s="469" t="b">
        <f t="shared" si="9"/>
        <v>0</v>
      </c>
      <c r="L100" s="468" t="str">
        <f>IFERROR(IF(G100&lt;&gt;"",INDEX('Overview - Section A'!$U$37:$U$44,MATCH(G100,'Overview - Section A'!$A$37:$A$44,1)),J100),"")</f>
        <v>a1Y36000002aoe6EAA</v>
      </c>
      <c r="M100" s="470" t="s">
        <v>676</v>
      </c>
      <c r="N100" s="468"/>
      <c r="O100" s="468"/>
      <c r="P100" s="165"/>
    </row>
    <row r="101" spans="1:16" ht="47.1" customHeight="1">
      <c r="A101" s="466">
        <v>12</v>
      </c>
      <c r="B101" s="423" t="str">
        <f t="shared" si="7"/>
        <v/>
      </c>
      <c r="C101" s="424" t="str">
        <f>IFERROR(IF(N101&lt;&gt;"",N101,IF(A101=A100,IF(C100&lt;YEAR('Overview - Section A'!$E$8),C100+1,""),YEAR('Overview - Section A'!$E$7))),"")</f>
        <v/>
      </c>
      <c r="D101" s="467"/>
      <c r="E101" s="426"/>
      <c r="F101" s="427" t="str">
        <f t="shared" si="8"/>
        <v/>
      </c>
      <c r="G101" s="428"/>
      <c r="H101" s="429"/>
      <c r="I101" s="468"/>
      <c r="J101" s="469" t="s">
        <v>412</v>
      </c>
      <c r="K101" s="469" t="b">
        <f t="shared" si="9"/>
        <v>0</v>
      </c>
      <c r="L101" s="468" t="str">
        <f>IFERROR(IF(G101&lt;&gt;"",INDEX('Overview - Section A'!$U$37:$U$44,MATCH(G101,'Overview - Section A'!$A$37:$A$44,1)),J101),"")</f>
        <v>a1Y36000002aoe7EAA</v>
      </c>
      <c r="M101" s="470" t="s">
        <v>677</v>
      </c>
      <c r="N101" s="468"/>
      <c r="O101" s="468"/>
      <c r="P101" s="165"/>
    </row>
    <row r="102" spans="1:16" ht="47.1" customHeight="1">
      <c r="A102" s="466">
        <v>13</v>
      </c>
      <c r="B102" s="423" t="str">
        <f t="shared" si="7"/>
        <v/>
      </c>
      <c r="C102" s="424">
        <f>IFERROR(IF(N102&lt;&gt;"",N102,IF(A102=A101,IF(C101&lt;YEAR('Overview - Section A'!$E$8),C101+1,""),YEAR('Overview - Section A'!$E$7))),"")</f>
        <v>2018</v>
      </c>
      <c r="D102" s="467"/>
      <c r="E102" s="426"/>
      <c r="F102" s="427" t="str">
        <f t="shared" si="8"/>
        <v/>
      </c>
      <c r="G102" s="428"/>
      <c r="H102" s="429"/>
      <c r="I102" s="468"/>
      <c r="J102" s="469" t="s">
        <v>402</v>
      </c>
      <c r="K102" s="469" t="b">
        <f t="shared" si="9"/>
        <v>0</v>
      </c>
      <c r="L102" s="468" t="str">
        <f>IFERROR(IF(G102&lt;&gt;"",INDEX('Overview - Section A'!$U$37:$U$44,MATCH(G102,'Overview - Section A'!$A$37:$A$44,1)),J102),"")</f>
        <v>a1Y36000002aoe2EAA</v>
      </c>
      <c r="M102" s="470" t="s">
        <v>678</v>
      </c>
      <c r="N102" s="468"/>
      <c r="O102" s="468"/>
      <c r="P102" s="165"/>
    </row>
    <row r="103" spans="1:16" ht="47.1" customHeight="1">
      <c r="A103" s="466">
        <v>13</v>
      </c>
      <c r="B103" s="423" t="str">
        <f t="shared" si="7"/>
        <v/>
      </c>
      <c r="C103" s="424">
        <f>IFERROR(IF(N103&lt;&gt;"",N103,IF(A103=A102,IF(C102&lt;YEAR('Overview - Section A'!$E$8),C102+1,""),YEAR('Overview - Section A'!$E$7))),"")</f>
        <v>2019</v>
      </c>
      <c r="D103" s="467"/>
      <c r="E103" s="426"/>
      <c r="F103" s="427" t="str">
        <f t="shared" si="8"/>
        <v/>
      </c>
      <c r="G103" s="428"/>
      <c r="H103" s="429"/>
      <c r="I103" s="468"/>
      <c r="J103" s="469" t="s">
        <v>404</v>
      </c>
      <c r="K103" s="469" t="b">
        <f t="shared" si="9"/>
        <v>0</v>
      </c>
      <c r="L103" s="468" t="str">
        <f>IFERROR(IF(G103&lt;&gt;"",INDEX('Overview - Section A'!$U$37:$U$44,MATCH(G103,'Overview - Section A'!$A$37:$A$44,1)),J103),"")</f>
        <v>a1Y36000002aoe3EAA</v>
      </c>
      <c r="M103" s="470" t="s">
        <v>679</v>
      </c>
      <c r="N103" s="468"/>
      <c r="O103" s="468"/>
      <c r="P103" s="165"/>
    </row>
    <row r="104" spans="1:16" ht="47.1" customHeight="1">
      <c r="A104" s="466">
        <v>13</v>
      </c>
      <c r="B104" s="423" t="str">
        <f t="shared" si="7"/>
        <v/>
      </c>
      <c r="C104" s="424">
        <f>IFERROR(IF(N104&lt;&gt;"",N104,IF(A104=A103,IF(C103&lt;YEAR('Overview - Section A'!$E$8),C103+1,""),YEAR('Overview - Section A'!$E$7))),"")</f>
        <v>2020</v>
      </c>
      <c r="D104" s="467"/>
      <c r="E104" s="426"/>
      <c r="F104" s="427" t="str">
        <f t="shared" si="8"/>
        <v/>
      </c>
      <c r="G104" s="428"/>
      <c r="H104" s="429"/>
      <c r="I104" s="468"/>
      <c r="J104" s="469" t="s">
        <v>406</v>
      </c>
      <c r="K104" s="469" t="b">
        <f t="shared" si="9"/>
        <v>0</v>
      </c>
      <c r="L104" s="468" t="str">
        <f>IFERROR(IF(G104&lt;&gt;"",INDEX('Overview - Section A'!$U$37:$U$44,MATCH(G104,'Overview - Section A'!$A$37:$A$44,1)),J104),"")</f>
        <v>a1Y36000002aoe4EAA</v>
      </c>
      <c r="M104" s="470" t="s">
        <v>680</v>
      </c>
      <c r="N104" s="468"/>
      <c r="O104" s="468"/>
      <c r="P104" s="165"/>
    </row>
    <row r="105" spans="1:16" ht="47.1" customHeight="1">
      <c r="A105" s="466">
        <v>13</v>
      </c>
      <c r="B105" s="423" t="str">
        <f t="shared" si="7"/>
        <v/>
      </c>
      <c r="C105" s="424" t="str">
        <f>IFERROR(IF(N105&lt;&gt;"",N105,IF(A105=A104,IF(C104&lt;YEAR('Overview - Section A'!$E$8),C104+1,""),YEAR('Overview - Section A'!$E$7))),"")</f>
        <v/>
      </c>
      <c r="D105" s="467"/>
      <c r="E105" s="426"/>
      <c r="F105" s="427" t="str">
        <f t="shared" si="8"/>
        <v/>
      </c>
      <c r="G105" s="428"/>
      <c r="H105" s="429"/>
      <c r="I105" s="468"/>
      <c r="J105" s="469" t="s">
        <v>408</v>
      </c>
      <c r="K105" s="469" t="b">
        <f t="shared" si="9"/>
        <v>0</v>
      </c>
      <c r="L105" s="468" t="str">
        <f>IFERROR(IF(G105&lt;&gt;"",INDEX('Overview - Section A'!$U$37:$U$44,MATCH(G105,'Overview - Section A'!$A$37:$A$44,1)),J105),"")</f>
        <v>a1Y36000002aoe5EAA</v>
      </c>
      <c r="M105" s="470" t="s">
        <v>681</v>
      </c>
      <c r="N105" s="468"/>
      <c r="O105" s="468"/>
      <c r="P105" s="165"/>
    </row>
    <row r="106" spans="1:16" ht="47.1" customHeight="1">
      <c r="A106" s="466">
        <v>13</v>
      </c>
      <c r="B106" s="423" t="str">
        <f t="shared" si="7"/>
        <v/>
      </c>
      <c r="C106" s="424" t="str">
        <f>IFERROR(IF(N106&lt;&gt;"",N106,IF(A106=A105,IF(C105&lt;YEAR('Overview - Section A'!$E$8),C105+1,""),YEAR('Overview - Section A'!$E$7))),"")</f>
        <v/>
      </c>
      <c r="D106" s="467"/>
      <c r="E106" s="426"/>
      <c r="F106" s="427" t="str">
        <f t="shared" si="8"/>
        <v/>
      </c>
      <c r="G106" s="428"/>
      <c r="H106" s="429"/>
      <c r="I106" s="468"/>
      <c r="J106" s="469" t="s">
        <v>410</v>
      </c>
      <c r="K106" s="469" t="b">
        <f t="shared" si="9"/>
        <v>0</v>
      </c>
      <c r="L106" s="468" t="str">
        <f>IFERROR(IF(G106&lt;&gt;"",INDEX('Overview - Section A'!$U$37:$U$44,MATCH(G106,'Overview - Section A'!$A$37:$A$44,1)),J106),"")</f>
        <v>a1Y36000002aoe6EAA</v>
      </c>
      <c r="M106" s="470" t="s">
        <v>682</v>
      </c>
      <c r="N106" s="468"/>
      <c r="O106" s="468"/>
      <c r="P106" s="165"/>
    </row>
    <row r="107" spans="1:16" ht="47.1" customHeight="1">
      <c r="A107" s="466">
        <v>13</v>
      </c>
      <c r="B107" s="423" t="str">
        <f t="shared" si="7"/>
        <v/>
      </c>
      <c r="C107" s="424" t="str">
        <f>IFERROR(IF(N107&lt;&gt;"",N107,IF(A107=A106,IF(C106&lt;YEAR('Overview - Section A'!$E$8),C106+1,""),YEAR('Overview - Section A'!$E$7))),"")</f>
        <v/>
      </c>
      <c r="D107" s="467"/>
      <c r="E107" s="426"/>
      <c r="F107" s="427" t="str">
        <f t="shared" si="8"/>
        <v/>
      </c>
      <c r="G107" s="428"/>
      <c r="H107" s="429"/>
      <c r="I107" s="468"/>
      <c r="J107" s="469" t="s">
        <v>412</v>
      </c>
      <c r="K107" s="469" t="b">
        <f t="shared" si="9"/>
        <v>0</v>
      </c>
      <c r="L107" s="468" t="str">
        <f>IFERROR(IF(G107&lt;&gt;"",INDEX('Overview - Section A'!$U$37:$U$44,MATCH(G107,'Overview - Section A'!$A$37:$A$44,1)),J107),"")</f>
        <v>a1Y36000002aoe7EAA</v>
      </c>
      <c r="M107" s="470" t="s">
        <v>683</v>
      </c>
      <c r="N107" s="468"/>
      <c r="O107" s="468"/>
      <c r="P107" s="165"/>
    </row>
    <row r="108" spans="1:16" ht="47.1" customHeight="1">
      <c r="A108" s="466">
        <v>14</v>
      </c>
      <c r="B108" s="423" t="str">
        <f t="shared" si="7"/>
        <v/>
      </c>
      <c r="C108" s="424">
        <f>IFERROR(IF(N108&lt;&gt;"",N108,IF(A108=A107,IF(C107&lt;YEAR('Overview - Section A'!$E$8),C107+1,""),YEAR('Overview - Section A'!$E$7))),"")</f>
        <v>2018</v>
      </c>
      <c r="D108" s="467"/>
      <c r="E108" s="426"/>
      <c r="F108" s="427" t="str">
        <f t="shared" si="8"/>
        <v/>
      </c>
      <c r="G108" s="428"/>
      <c r="H108" s="429"/>
      <c r="I108" s="468"/>
      <c r="J108" s="469" t="s">
        <v>402</v>
      </c>
      <c r="K108" s="469" t="b">
        <f t="shared" si="9"/>
        <v>0</v>
      </c>
      <c r="L108" s="468" t="str">
        <f>IFERROR(IF(G108&lt;&gt;"",INDEX('Overview - Section A'!$U$37:$U$44,MATCH(G108,'Overview - Section A'!$A$37:$A$44,1)),J108),"")</f>
        <v>a1Y36000002aoe2EAA</v>
      </c>
      <c r="M108" s="470" t="s">
        <v>684</v>
      </c>
      <c r="N108" s="468"/>
      <c r="O108" s="468"/>
      <c r="P108" s="165"/>
    </row>
    <row r="109" spans="1:16" ht="47.1" customHeight="1">
      <c r="A109" s="466">
        <v>14</v>
      </c>
      <c r="B109" s="423" t="str">
        <f t="shared" si="7"/>
        <v/>
      </c>
      <c r="C109" s="424">
        <f>IFERROR(IF(N109&lt;&gt;"",N109,IF(A109=A108,IF(C108&lt;YEAR('Overview - Section A'!$E$8),C108+1,""),YEAR('Overview - Section A'!$E$7))),"")</f>
        <v>2019</v>
      </c>
      <c r="D109" s="467"/>
      <c r="E109" s="426"/>
      <c r="F109" s="427" t="str">
        <f t="shared" si="8"/>
        <v/>
      </c>
      <c r="G109" s="428"/>
      <c r="H109" s="429"/>
      <c r="I109" s="468"/>
      <c r="J109" s="469" t="s">
        <v>404</v>
      </c>
      <c r="K109" s="469" t="b">
        <f t="shared" si="9"/>
        <v>0</v>
      </c>
      <c r="L109" s="468" t="str">
        <f>IFERROR(IF(G109&lt;&gt;"",INDEX('Overview - Section A'!$U$37:$U$44,MATCH(G109,'Overview - Section A'!$A$37:$A$44,1)),J109),"")</f>
        <v>a1Y36000002aoe3EAA</v>
      </c>
      <c r="M109" s="470" t="s">
        <v>685</v>
      </c>
      <c r="N109" s="468"/>
      <c r="O109" s="468"/>
      <c r="P109" s="165"/>
    </row>
    <row r="110" spans="1:16" ht="47.1" customHeight="1">
      <c r="A110" s="466">
        <v>14</v>
      </c>
      <c r="B110" s="423" t="str">
        <f t="shared" si="7"/>
        <v/>
      </c>
      <c r="C110" s="424">
        <f>IFERROR(IF(N110&lt;&gt;"",N110,IF(A110=A109,IF(C109&lt;YEAR('Overview - Section A'!$E$8),C109+1,""),YEAR('Overview - Section A'!$E$7))),"")</f>
        <v>2020</v>
      </c>
      <c r="D110" s="467"/>
      <c r="E110" s="426"/>
      <c r="F110" s="427" t="str">
        <f t="shared" si="8"/>
        <v/>
      </c>
      <c r="G110" s="428"/>
      <c r="H110" s="429"/>
      <c r="I110" s="468"/>
      <c r="J110" s="469" t="s">
        <v>406</v>
      </c>
      <c r="K110" s="469" t="b">
        <f t="shared" si="9"/>
        <v>0</v>
      </c>
      <c r="L110" s="468" t="str">
        <f>IFERROR(IF(G110&lt;&gt;"",INDEX('Overview - Section A'!$U$37:$U$44,MATCH(G110,'Overview - Section A'!$A$37:$A$44,1)),J110),"")</f>
        <v>a1Y36000002aoe4EAA</v>
      </c>
      <c r="M110" s="470" t="s">
        <v>686</v>
      </c>
      <c r="N110" s="468"/>
      <c r="O110" s="468"/>
      <c r="P110" s="165"/>
    </row>
    <row r="111" spans="1:16" ht="47.1" customHeight="1">
      <c r="A111" s="466">
        <v>14</v>
      </c>
      <c r="B111" s="423" t="str">
        <f t="shared" si="7"/>
        <v/>
      </c>
      <c r="C111" s="424" t="str">
        <f>IFERROR(IF(N111&lt;&gt;"",N111,IF(A111=A110,IF(C110&lt;YEAR('Overview - Section A'!$E$8),C110+1,""),YEAR('Overview - Section A'!$E$7))),"")</f>
        <v/>
      </c>
      <c r="D111" s="467"/>
      <c r="E111" s="426"/>
      <c r="F111" s="427" t="str">
        <f t="shared" si="8"/>
        <v/>
      </c>
      <c r="G111" s="428"/>
      <c r="H111" s="429"/>
      <c r="I111" s="468"/>
      <c r="J111" s="469" t="s">
        <v>408</v>
      </c>
      <c r="K111" s="469" t="b">
        <f t="shared" si="9"/>
        <v>0</v>
      </c>
      <c r="L111" s="468" t="str">
        <f>IFERROR(IF(G111&lt;&gt;"",INDEX('Overview - Section A'!$U$37:$U$44,MATCH(G111,'Overview - Section A'!$A$37:$A$44,1)),J111),"")</f>
        <v>a1Y36000002aoe5EAA</v>
      </c>
      <c r="M111" s="470" t="s">
        <v>687</v>
      </c>
      <c r="N111" s="468"/>
      <c r="O111" s="468"/>
      <c r="P111" s="165"/>
    </row>
    <row r="112" spans="1:16" ht="47.1" customHeight="1">
      <c r="A112" s="466">
        <v>14</v>
      </c>
      <c r="B112" s="423" t="str">
        <f t="shared" si="7"/>
        <v/>
      </c>
      <c r="C112" s="424" t="str">
        <f>IFERROR(IF(N112&lt;&gt;"",N112,IF(A112=A111,IF(C111&lt;YEAR('Overview - Section A'!$E$8),C111+1,""),YEAR('Overview - Section A'!$E$7))),"")</f>
        <v/>
      </c>
      <c r="D112" s="467"/>
      <c r="E112" s="426"/>
      <c r="F112" s="427" t="str">
        <f t="shared" si="8"/>
        <v/>
      </c>
      <c r="G112" s="428"/>
      <c r="H112" s="429"/>
      <c r="I112" s="468"/>
      <c r="J112" s="469" t="s">
        <v>410</v>
      </c>
      <c r="K112" s="469" t="b">
        <f t="shared" si="9"/>
        <v>0</v>
      </c>
      <c r="L112" s="468" t="str">
        <f>IFERROR(IF(G112&lt;&gt;"",INDEX('Overview - Section A'!$U$37:$U$44,MATCH(G112,'Overview - Section A'!$A$37:$A$44,1)),J112),"")</f>
        <v>a1Y36000002aoe6EAA</v>
      </c>
      <c r="M112" s="470" t="s">
        <v>688</v>
      </c>
      <c r="N112" s="468"/>
      <c r="O112" s="468"/>
      <c r="P112" s="165"/>
    </row>
    <row r="113" spans="1:16" ht="47.1" customHeight="1">
      <c r="A113" s="466">
        <v>14</v>
      </c>
      <c r="B113" s="423" t="str">
        <f t="shared" si="7"/>
        <v/>
      </c>
      <c r="C113" s="424" t="str">
        <f>IFERROR(IF(N113&lt;&gt;"",N113,IF(A113=A112,IF(C112&lt;YEAR('Overview - Section A'!$E$8),C112+1,""),YEAR('Overview - Section A'!$E$7))),"")</f>
        <v/>
      </c>
      <c r="D113" s="467"/>
      <c r="E113" s="426"/>
      <c r="F113" s="427" t="str">
        <f t="shared" si="8"/>
        <v/>
      </c>
      <c r="G113" s="428"/>
      <c r="H113" s="429"/>
      <c r="I113" s="468"/>
      <c r="J113" s="469" t="s">
        <v>412</v>
      </c>
      <c r="K113" s="469" t="b">
        <f t="shared" si="9"/>
        <v>0</v>
      </c>
      <c r="L113" s="468" t="str">
        <f>IFERROR(IF(G113&lt;&gt;"",INDEX('Overview - Section A'!$U$37:$U$44,MATCH(G113,'Overview - Section A'!$A$37:$A$44,1)),J113),"")</f>
        <v>a1Y36000002aoe7EAA</v>
      </c>
      <c r="M113" s="470" t="s">
        <v>689</v>
      </c>
      <c r="N113" s="468"/>
      <c r="O113" s="468"/>
      <c r="P113" s="165"/>
    </row>
    <row r="114" spans="1:16" ht="47.1" customHeight="1">
      <c r="A114" s="466">
        <v>15</v>
      </c>
      <c r="B114" s="423" t="str">
        <f t="shared" si="7"/>
        <v/>
      </c>
      <c r="C114" s="424">
        <f>IFERROR(IF(N114&lt;&gt;"",N114,IF(A114=A113,IF(C113&lt;YEAR('Overview - Section A'!$E$8),C113+1,""),YEAR('Overview - Section A'!$E$7))),"")</f>
        <v>2018</v>
      </c>
      <c r="D114" s="467"/>
      <c r="E114" s="426"/>
      <c r="F114" s="427" t="str">
        <f t="shared" si="8"/>
        <v/>
      </c>
      <c r="G114" s="428"/>
      <c r="H114" s="429"/>
      <c r="I114" s="468"/>
      <c r="J114" s="469" t="s">
        <v>402</v>
      </c>
      <c r="K114" s="469" t="b">
        <f t="shared" si="9"/>
        <v>0</v>
      </c>
      <c r="L114" s="468" t="str">
        <f>IFERROR(IF(G114&lt;&gt;"",INDEX('Overview - Section A'!$U$37:$U$44,MATCH(G114,'Overview - Section A'!$A$37:$A$44,1)),J114),"")</f>
        <v>a1Y36000002aoe2EAA</v>
      </c>
      <c r="M114" s="470" t="s">
        <v>690</v>
      </c>
      <c r="N114" s="468"/>
      <c r="O114" s="468"/>
      <c r="P114" s="165"/>
    </row>
    <row r="115" spans="1:16" ht="47.1" customHeight="1">
      <c r="A115" s="466">
        <v>15</v>
      </c>
      <c r="B115" s="423" t="str">
        <f t="shared" si="7"/>
        <v/>
      </c>
      <c r="C115" s="424">
        <f>IFERROR(IF(N115&lt;&gt;"",N115,IF(A115=A114,IF(C114&lt;YEAR('Overview - Section A'!$E$8),C114+1,""),YEAR('Overview - Section A'!$E$7))),"")</f>
        <v>2019</v>
      </c>
      <c r="D115" s="467"/>
      <c r="E115" s="426"/>
      <c r="F115" s="427" t="str">
        <f t="shared" si="8"/>
        <v/>
      </c>
      <c r="G115" s="428"/>
      <c r="H115" s="429"/>
      <c r="I115" s="468"/>
      <c r="J115" s="469" t="s">
        <v>404</v>
      </c>
      <c r="K115" s="469" t="b">
        <f t="shared" si="9"/>
        <v>0</v>
      </c>
      <c r="L115" s="468" t="str">
        <f>IFERROR(IF(G115&lt;&gt;"",INDEX('Overview - Section A'!$U$37:$U$44,MATCH(G115,'Overview - Section A'!$A$37:$A$44,1)),J115),"")</f>
        <v>a1Y36000002aoe3EAA</v>
      </c>
      <c r="M115" s="470" t="s">
        <v>691</v>
      </c>
      <c r="N115" s="468"/>
      <c r="O115" s="468"/>
      <c r="P115" s="165"/>
    </row>
    <row r="116" spans="1:16" ht="47.1" customHeight="1">
      <c r="A116" s="466">
        <v>15</v>
      </c>
      <c r="B116" s="423" t="str">
        <f t="shared" si="7"/>
        <v/>
      </c>
      <c r="C116" s="424">
        <f>IFERROR(IF(N116&lt;&gt;"",N116,IF(A116=A115,IF(C115&lt;YEAR('Overview - Section A'!$E$8),C115+1,""),YEAR('Overview - Section A'!$E$7))),"")</f>
        <v>2020</v>
      </c>
      <c r="D116" s="467"/>
      <c r="E116" s="426"/>
      <c r="F116" s="427" t="str">
        <f t="shared" si="8"/>
        <v/>
      </c>
      <c r="G116" s="428"/>
      <c r="H116" s="429"/>
      <c r="I116" s="468"/>
      <c r="J116" s="469" t="s">
        <v>406</v>
      </c>
      <c r="K116" s="469" t="b">
        <f t="shared" si="9"/>
        <v>0</v>
      </c>
      <c r="L116" s="468" t="str">
        <f>IFERROR(IF(G116&lt;&gt;"",INDEX('Overview - Section A'!$U$37:$U$44,MATCH(G116,'Overview - Section A'!$A$37:$A$44,1)),J116),"")</f>
        <v>a1Y36000002aoe4EAA</v>
      </c>
      <c r="M116" s="470" t="s">
        <v>692</v>
      </c>
      <c r="N116" s="468"/>
      <c r="O116" s="468"/>
      <c r="P116" s="165"/>
    </row>
    <row r="117" spans="1:16" ht="47.1" customHeight="1">
      <c r="A117" s="466">
        <v>15</v>
      </c>
      <c r="B117" s="423" t="str">
        <f t="shared" si="7"/>
        <v/>
      </c>
      <c r="C117" s="424" t="str">
        <f>IFERROR(IF(N117&lt;&gt;"",N117,IF(A117=A116,IF(C116&lt;YEAR('Overview - Section A'!$E$8),C116+1,""),YEAR('Overview - Section A'!$E$7))),"")</f>
        <v/>
      </c>
      <c r="D117" s="467"/>
      <c r="E117" s="426"/>
      <c r="F117" s="427" t="str">
        <f t="shared" si="8"/>
        <v/>
      </c>
      <c r="G117" s="428"/>
      <c r="H117" s="429"/>
      <c r="I117" s="468"/>
      <c r="J117" s="469" t="s">
        <v>408</v>
      </c>
      <c r="K117" s="469" t="b">
        <f t="shared" si="9"/>
        <v>0</v>
      </c>
      <c r="L117" s="468" t="str">
        <f>IFERROR(IF(G117&lt;&gt;"",INDEX('Overview - Section A'!$U$37:$U$44,MATCH(G117,'Overview - Section A'!$A$37:$A$44,1)),J117),"")</f>
        <v>a1Y36000002aoe5EAA</v>
      </c>
      <c r="M117" s="470" t="s">
        <v>693</v>
      </c>
      <c r="N117" s="468"/>
      <c r="O117" s="468"/>
      <c r="P117" s="165"/>
    </row>
    <row r="118" spans="1:16" ht="47.1" customHeight="1">
      <c r="A118" s="466">
        <v>15</v>
      </c>
      <c r="B118" s="423" t="str">
        <f t="shared" si="7"/>
        <v/>
      </c>
      <c r="C118" s="424" t="str">
        <f>IFERROR(IF(N118&lt;&gt;"",N118,IF(A118=A117,IF(C117&lt;YEAR('Overview - Section A'!$E$8),C117+1,""),YEAR('Overview - Section A'!$E$7))),"")</f>
        <v/>
      </c>
      <c r="D118" s="467"/>
      <c r="E118" s="426"/>
      <c r="F118" s="427" t="str">
        <f t="shared" si="8"/>
        <v/>
      </c>
      <c r="G118" s="428"/>
      <c r="H118" s="429"/>
      <c r="I118" s="468"/>
      <c r="J118" s="469" t="s">
        <v>410</v>
      </c>
      <c r="K118" s="469" t="b">
        <f t="shared" si="9"/>
        <v>0</v>
      </c>
      <c r="L118" s="468" t="str">
        <f>IFERROR(IF(G118&lt;&gt;"",INDEX('Overview - Section A'!$U$37:$U$44,MATCH(G118,'Overview - Section A'!$A$37:$A$44,1)),J118),"")</f>
        <v>a1Y36000002aoe6EAA</v>
      </c>
      <c r="M118" s="470" t="s">
        <v>694</v>
      </c>
      <c r="N118" s="468"/>
      <c r="O118" s="468"/>
      <c r="P118" s="165"/>
    </row>
    <row r="119" spans="1:16" ht="47.1" customHeight="1">
      <c r="A119" s="466">
        <v>15</v>
      </c>
      <c r="B119" s="423" t="str">
        <f t="shared" si="7"/>
        <v/>
      </c>
      <c r="C119" s="424" t="str">
        <f>IFERROR(IF(N119&lt;&gt;"",N119,IF(A119=A118,IF(C118&lt;YEAR('Overview - Section A'!$E$8),C118+1,""),YEAR('Overview - Section A'!$E$7))),"")</f>
        <v/>
      </c>
      <c r="D119" s="467"/>
      <c r="E119" s="426"/>
      <c r="F119" s="427" t="str">
        <f t="shared" si="8"/>
        <v/>
      </c>
      <c r="G119" s="428"/>
      <c r="H119" s="429"/>
      <c r="I119" s="468"/>
      <c r="J119" s="469" t="s">
        <v>412</v>
      </c>
      <c r="K119" s="469" t="b">
        <f t="shared" si="9"/>
        <v>0</v>
      </c>
      <c r="L119" s="468" t="str">
        <f>IFERROR(IF(G119&lt;&gt;"",INDEX('Overview - Section A'!$U$37:$U$44,MATCH(G119,'Overview - Section A'!$A$37:$A$44,1)),J119),"")</f>
        <v>a1Y36000002aoe7EAA</v>
      </c>
      <c r="M119" s="470" t="s">
        <v>695</v>
      </c>
      <c r="N119" s="468"/>
      <c r="O119" s="468"/>
      <c r="P119" s="165"/>
    </row>
    <row r="120" spans="1:16" ht="0.75" customHeight="1" thickBot="1">
      <c r="A120" s="22"/>
      <c r="B120" s="23"/>
      <c r="C120" s="23"/>
      <c r="D120" s="23"/>
      <c r="E120" s="23"/>
      <c r="F120" s="23"/>
      <c r="G120" s="23"/>
      <c r="H120" s="23"/>
      <c r="I120" s="23"/>
      <c r="J120" s="23"/>
      <c r="K120" s="23"/>
      <c r="L120" s="23"/>
      <c r="M120" s="23"/>
      <c r="N120" s="23"/>
      <c r="O120" s="166"/>
      <c r="P120" s="167"/>
    </row>
    <row r="121" spans="1:16" ht="30" customHeight="1">
      <c r="O121" s="139"/>
      <c r="P121" s="139"/>
    </row>
    <row r="125" spans="1:16">
      <c r="A125" s="25" t="s">
        <v>70</v>
      </c>
      <c r="H125" s="207"/>
    </row>
  </sheetData>
  <sheetProtection sheet="1" objects="1" scenarios="1" formatCells="0" sort="0" autoFilter="0"/>
  <mergeCells count="3">
    <mergeCell ref="A27:H27"/>
    <mergeCell ref="A1:Q2"/>
    <mergeCell ref="A7:AD7"/>
  </mergeCells>
  <conditionalFormatting sqref="A29:C119">
    <cfRule type="expression" dxfId="30" priority="19">
      <formula>MOD($A29,2)=0</formula>
    </cfRule>
    <cfRule type="expression" dxfId="29" priority="20">
      <formula>MOD($A29,2)=1</formula>
    </cfRule>
  </conditionalFormatting>
  <conditionalFormatting sqref="B9:C24">
    <cfRule type="expression" dxfId="28" priority="14">
      <formula>AND($B9&lt;&gt;"",$C9&lt;&gt;"")</formula>
    </cfRule>
  </conditionalFormatting>
  <conditionalFormatting sqref="D29:H29 D33:H35 F30:F32 D39:H41 F36:F38 D45:H47 F42:F44 D51:H119 F48:F50 H30:H32 H36:H38 H42:H44 H48:H50">
    <cfRule type="expression" dxfId="27" priority="11">
      <formula>AND(INDEX($AD$9:$AD$9,MATCH($A29,$A$9:$A$9,0))="Deactivate")</formula>
    </cfRule>
  </conditionalFormatting>
  <conditionalFormatting sqref="D9:R24">
    <cfRule type="expression" dxfId="26" priority="10">
      <formula>$AO$8="Deactivate"</formula>
    </cfRule>
  </conditionalFormatting>
  <dataValidations count="18">
    <dataValidation type="list" allowBlank="1" showInputMessage="1" showErrorMessage="1" sqref="B9:B24">
      <formula1>ImpactIndicator</formula1>
    </dataValidation>
    <dataValidation type="custom" allowBlank="1" showInputMessage="1" showErrorMessage="1" errorTitle="Indicators" error="Cannot enter both Standard and Impact indicators on the same line" sqref="C9:C24">
      <formula1>B9=""</formula1>
    </dataValidation>
    <dataValidation type="list" allowBlank="1" showInputMessage="1" showErrorMessage="1" errorTitle="Selection unknown" error="The value selected should equal the dropdown for available PRs" sqref="H9:H24">
      <formula1>ResponsiblePR</formula1>
    </dataValidation>
    <dataValidation type="list" allowBlank="1" showInputMessage="1" showErrorMessage="1" errorTitle="Selection unknown" error="The value selected should equal the dropdown list of available countries." sqref="Q9:Q24">
      <formula1>Country</formula1>
    </dataValidation>
    <dataValidation type="textLength" allowBlank="1" showErrorMessage="1" errorTitle="Field length" error="Information entered here is limited to 4000 characters. Please capture further information in the comments." sqref="F9:F24">
      <formula1>0</formula1>
      <formula2>4000</formula2>
    </dataValidation>
    <dataValidation type="textLength" allowBlank="1" showInputMessage="1" showErrorMessage="1" errorTitle="Field length" error="Information entered here is limited to 20 characters. Please capture further details in Comments." sqref="D9:D24">
      <formula1>0</formula1>
      <formula2>20</formula2>
    </dataValidation>
    <dataValidation type="textLength" allowBlank="1" showInputMessage="1" showErrorMessage="1" sqref="R9:R24">
      <formula1>0</formula1>
      <formula2>32768</formula2>
    </dataValidation>
    <dataValidation type="decimal" allowBlank="1" showInputMessage="1" showErrorMessage="1" errorTitle="X-Author for Excel" error="Please enter a valid numeric value. Valid range for Impact Indicator Number is -1E+18 to 1E+18." promptTitle="X-Author for Excel" sqref="A9:A24 A29:A119">
      <formula1>-1000000000000000000</formula1>
      <formula2>1000000000000000000</formula2>
    </dataValidation>
    <dataValidation type="list" allowBlank="1" showInputMessage="1" showErrorMessage="1" errorTitle="X-Author for Excel" error="Please select a value from the drop-down." promptTitle="X-Author for Excel" sqref="E9:E24">
      <formula1>IF(IFERROR(ROWS(INDIRECT(SUBSTITUTE("AIM_Impact_Indicator__c.AIM_Baseline_Year__c"," ","_"))),-1) &lt; 0, XAuthorInvalidPicklistData,INDIRECT(SUBSTITUTE("AIM_Impact_Indicator__c.AIM_Baseline_Year__c"," ","_")))</formula1>
    </dataValidation>
    <dataValidation type="list" allowBlank="1" showInputMessage="1" showErrorMessage="1" errorTitle="X-Author for Excel" error="Please select either TRUE or FALSE from the dropdown." promptTitle="X-Author for Excel" sqref="T9:T24 K29:K119">
      <formula1>"TRUE,FALSE"</formula1>
    </dataValidation>
    <dataValidation type="custom" allowBlank="1" showInputMessage="1" showErrorMessage="1" errorTitle="X-Author for Excel" error="Id and Lookup fields are not editable." promptTitle="X-Author for Excel" sqref="AC9:AC24 W9:Y24 M29:M119 J29:J119">
      <formula1>""</formula1>
    </dataValidation>
    <dataValidation type="list" allowBlank="1" showInputMessage="1" showErrorMessage="1" errorTitle="X-Author for Excel" error="Please select a value from the drop-down." promptTitle="X-Author for Excel" sqref="AD9:AD24">
      <formula1>IF(IFERROR(ROWS(INDIRECT(SUBSTITUTE("AIM_Impact_Indicator__c.AIM_Deactivate_indicator__c"," ","_"))),-1) &lt; 0, XAuthorInvalidPicklistData,INDIRECT(SUBSTITUTE("AIM_Impact_Indicator__c.AIM_Deactivate_indicator__c"," ","_")))</formula1>
    </dataValidation>
    <dataValidation type="decimal" allowBlank="1" showInputMessage="1" showErrorMessage="1" errorTitle="X-Author for Excel" error="Please enter a valid numeric value. Valid range for Target N# is -10000000000 to 10000000000." promptTitle="X-Author for Excel" sqref="D29:D119">
      <formula1>-10000000000</formula1>
      <formula2>10000000000</formula2>
    </dataValidation>
    <dataValidation type="decimal" allowBlank="1" showInputMessage="1" showErrorMessage="1" errorTitle="X-Author for Excel" error="Please enter a valid numeric value. Valid range for Target D# is -10000000000 to 10000000000." promptTitle="X-Author for Excel" sqref="E29:E119">
      <formula1>-10000000000</formula1>
      <formula2>10000000000</formula2>
    </dataValidation>
    <dataValidation type="date" allowBlank="1" showInputMessage="1" showErrorMessage="1" errorTitle="X-Author for Excel" error="Please enter a valid date." promptTitle="X-Author for Excel" sqref="G29:G119">
      <formula1>1</formula1>
      <formula2>767376</formula2>
    </dataValidation>
    <dataValidation type="list" allowBlank="1" showInputMessage="1" showErrorMessage="1" errorTitle="X-Author for Excel" error="Please select a value from the drop-down." promptTitle="X-Author for Excel" sqref="H29:H119">
      <formula1>IF(IFERROR(ROWS(INDIRECT(SUBSTITUTE("AIM_Impact_Indicator_Targets_Results__c.AIM_Mark_if_target_is_TBD__c"," ","_"))),-1) &lt; 0, XAuthorInvalidPicklistData,INDIRECT(SUBSTITUTE("AIM_Impact_Indicator_Targets_Results__c.AIM_Mark_if_target_is_TBD__c"," ","_")))</formula1>
    </dataValidation>
    <dataValidation type="list" allowBlank="1" showInputMessage="1" showErrorMessage="1" errorTitle="X-Author for Excel" error="Please select a value from the drop-down." promptTitle="X-Author for Excel" sqref="N29:N119">
      <formula1>IF(IFERROR(ROWS(INDIRECT(SUBSTITUTE("AIM_Impact_Indicator_Targets_Results__c.AIM_Year_of_Target__c"," ","_"))),-1) &lt; 0, XAuthorInvalidPicklistData,INDIRECT(SUBSTITUTE("AIM_Impact_Indicator_Targets_Results__c.AIM_Year_of_Target__c"," ","_")))</formula1>
    </dataValidation>
    <dataValidation type="decimal" allowBlank="1" showInputMessage="1" showErrorMessage="1" errorTitle="X-Author for Excel" error="Please enter a valid numeric value. Valid range for Target % is -99999.99 to 99999.99." promptTitle="X-Author for Excel" sqref="O29:O119">
      <formula1>-99999.99</formula1>
      <formula2>99999.99</formula2>
    </dataValidation>
  </dataValidations>
  <hyperlinks>
    <hyperlink ref="C4" location="_8d9f9399_d674_44d3_98fa_9bdc7c2dff17" display="Impact Indicator Targets"/>
    <hyperlink ref="B4" location="'Impact Indicators - Section B'!A7" display="Impact Indicators"/>
    <hyperlink ref="A125" location="'Impact Indicators - Section B'!A4" display="Impact Indicators - Section B'!A4"/>
  </hyperlinks>
  <pageMargins left="0.7" right="0.7" top="0.75" bottom="0.75" header="0.3" footer="0.3"/>
  <pageSetup paperSize="8" scale="90" fitToHeight="0" orientation="landscape" r:id="rId1"/>
  <colBreaks count="1" manualBreakCount="1">
    <brk id="32" max="1048575" man="1"/>
  </colBreaks>
  <extLst>
    <ext xmlns:x14="http://schemas.microsoft.com/office/spreadsheetml/2009/9/main" uri="{78C0D931-6437-407d-A8EE-F0AAD7539E65}">
      <x14:conditionalFormattings>
        <x14:conditionalFormatting xmlns:xm="http://schemas.microsoft.com/office/excel/2006/main">
          <x14:cfRule type="expression" priority="15" id="{D4C8394A-9D66-42A4-B2BF-3D05CF5025B5}">
            <xm:f>INDEX('Overview - Section A'!$E$35:$E$36,MATCH($J29,'Overview - Section A'!$I$35:$I$36,0))&gt;'Overview - Section A'!$E$8</xm:f>
            <x14:dxf>
              <font>
                <color theme="1"/>
              </font>
              <fill>
                <patternFill patternType="darkGray">
                  <fgColor auto="1"/>
                  <bgColor theme="1" tint="0.499984740745262"/>
                </patternFill>
              </fill>
            </x14:dxf>
          </x14:cfRule>
          <xm:sqref>B29:H29 B33:H35 B30:C32 F30:F32 B39:H41 B36:C38 F36:F38 B45:H47 B42:C44 F42:F44 B51:H120 B48:C50 F48:F50 H30:H32 H36:H38 H42:H44 H48:H50</xm:sqref>
        </x14:conditionalFormatting>
        <x14:conditionalFormatting xmlns:xm="http://schemas.microsoft.com/office/excel/2006/main">
          <x14:cfRule type="expression" priority="13" id="{489D8B93-4F47-4368-AC62-84E9BDB3C11E}">
            <xm:f>OR('Overview - Section A'!$AN$5="Grant Making", 'Overview - Section A'!$AN$5="Grant Revision")</xm:f>
            <x14:dxf>
              <font>
                <color theme="1"/>
              </font>
              <fill>
                <patternFill patternType="darkGray">
                  <fgColor auto="1"/>
                  <bgColor theme="1" tint="0.499984740745262"/>
                </patternFill>
              </fill>
              <border>
                <left/>
                <right/>
                <top/>
                <bottom/>
              </border>
            </x14:dxf>
          </x14:cfRule>
          <xm:sqref>H8:H24</xm:sqref>
        </x14:conditionalFormatting>
        <x14:conditionalFormatting xmlns:xm="http://schemas.microsoft.com/office/excel/2006/main">
          <x14:cfRule type="expression" priority="12" id="{679D3F43-19B3-420E-8DB8-E19CC2694832}">
            <xm:f>OR('Overview - Section A'!$AN$5="Grant Making", 'Overview - Section A'!$AN$5="Funding Request")</xm:f>
            <x14:dxf>
              <font>
                <color theme="1"/>
              </font>
              <fill>
                <patternFill patternType="darkGray">
                  <bgColor theme="1" tint="0.499984740745262"/>
                </patternFill>
              </fill>
            </x14:dxf>
          </x14:cfRule>
          <xm:sqref>AD8:AD24</xm:sqref>
        </x14:conditionalFormatting>
        <x14:conditionalFormatting xmlns:xm="http://schemas.microsoft.com/office/excel/2006/main">
          <x14:cfRule type="expression" priority="9" id="{A0FA2DA0-C519-49A9-BD49-62711A1E1DE5}">
            <xm:f>INDEX('/Users/jacques2/Desktop/Users\HP\Desktop\Shared TB LAO17 FR_UPDATE_290317\1. LAOTB17FR_Core documents\[FR735-LAO-T_PF_31March17.xlsx]Overview - Section A'!#REF!,MATCH($J30,'/Users/jacques2/Desktop/Users\HP\Desktop\Shared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D30:E32</xm:sqref>
        </x14:conditionalFormatting>
        <x14:conditionalFormatting xmlns:xm="http://schemas.microsoft.com/office/excel/2006/main">
          <x14:cfRule type="expression" priority="8" id="{D7ACEBF4-C0D5-44BD-94EB-312B3541886E}">
            <xm:f>INDEX('/Users/jacques2/Desktop/Users\HP\Desktop\Shared TB LAO17 FR_UPDATE_290317\1. LAOTB17FR_Core documents\[FR735-LAO-T_PF_31March17.xlsx]Overview - Section A'!#REF!,MATCH($J36,'/Users/jacques2/Desktop/Users\HP\Desktop\Shared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D36:E38</xm:sqref>
        </x14:conditionalFormatting>
        <x14:conditionalFormatting xmlns:xm="http://schemas.microsoft.com/office/excel/2006/main">
          <x14:cfRule type="expression" priority="7" id="{20CA7EB8-73EB-4B22-AB8A-A7203D28DD56}">
            <xm:f>INDEX('/Users/jacques2/Desktop/Users\HP\Desktop\Shared TB LAO17 FR_UPDATE_290317\1. LAOTB17FR_Core documents\[FR735-LAO-T_PF_31March17.xlsx]Overview - Section A'!#REF!,MATCH($J42,'/Users/jacques2/Desktop/Users\HP\Desktop\Shared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D42:E44</xm:sqref>
        </x14:conditionalFormatting>
        <x14:conditionalFormatting xmlns:xm="http://schemas.microsoft.com/office/excel/2006/main">
          <x14:cfRule type="expression" priority="6" id="{7FE58BE8-87E0-49D4-94F6-2C22ECEAD92B}">
            <xm:f>INDEX('/Users/jacques2/Desktop/Users\HP\Desktop\Shared TB LAO17 FR_UPDATE_290317\1. LAOTB17FR_Core documents\[FR735-LAO-T_PF_31March17.xlsx]Overview - Section A'!#REF!,MATCH($J48,'/Users/jacques2/Desktop/Users\HP\Desktop\Shared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D48:D50</xm:sqref>
        </x14:conditionalFormatting>
        <x14:conditionalFormatting xmlns:xm="http://schemas.microsoft.com/office/excel/2006/main">
          <x14:cfRule type="expression" priority="5" id="{4E06EF0B-435F-4CE3-8E8E-7A081524D760}">
            <xm:f>INDEX('/Users/jacques2/Desktop/Users\HP\Desktop\Shared TB LAO17 FR_UPDATE_290317\1. LAOTB17FR_Core documents\[FR735-LAO-T_PF_31March17.xlsx]Overview - Section A'!#REF!,MATCH($J48,'/Users/jacques2/Desktop/Users\HP\Desktop\Shared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E48:E50</xm:sqref>
        </x14:conditionalFormatting>
        <x14:conditionalFormatting xmlns:xm="http://schemas.microsoft.com/office/excel/2006/main">
          <x14:cfRule type="expression" priority="4" id="{09E4B9C5-B239-E841-9AA8-3B1DFA19C02B}">
            <xm:f>INDEX('/Users/jacques2/Desktop/Users\HP\Desktop\Shared TB LAO17 FR_UPDATE_290317\1. LAOTB17FR_Core documents\[FR735-LAO-T_PF_31March17.xlsx]Overview - Section A'!#REF!,MATCH($J30,'/Users/jacques2/Desktop/Users\HP\Desktop\Shared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G30:G32</xm:sqref>
        </x14:conditionalFormatting>
        <x14:conditionalFormatting xmlns:xm="http://schemas.microsoft.com/office/excel/2006/main">
          <x14:cfRule type="expression" priority="3" id="{B8723BF8-C77B-BA49-8EEE-FABC824B58EC}">
            <xm:f>INDEX('/Users/jacques2/Desktop/Users\HP\Desktop\Shared TB LAO17 FR_UPDATE_290317\1. LAOTB17FR_Core documents\[FR735-LAO-T_PF_31March17.xlsx]Overview - Section A'!#REF!,MATCH($J36,'/Users/jacques2/Desktop/Users\HP\Desktop\Shared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G36:G38</xm:sqref>
        </x14:conditionalFormatting>
        <x14:conditionalFormatting xmlns:xm="http://schemas.microsoft.com/office/excel/2006/main">
          <x14:cfRule type="expression" priority="2" id="{9BDC6F9D-2AE0-DE46-99E6-B7EDEAAC0F12}">
            <xm:f>INDEX('/Users/jacques2/Desktop/Users\HP\Desktop\Shared TB LAO17 FR_UPDATE_290317\1. LAOTB17FR_Core documents\[FR735-LAO-T_PF_31March17.xlsx]Overview - Section A'!#REF!,MATCH($J42,'/Users/jacques2/Desktop/Users\HP\Desktop\Shared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G42:G44</xm:sqref>
        </x14:conditionalFormatting>
        <x14:conditionalFormatting xmlns:xm="http://schemas.microsoft.com/office/excel/2006/main">
          <x14:cfRule type="expression" priority="1" id="{5363915F-FA5B-C04C-BA9B-757CA4B35A2C}">
            <xm:f>INDEX('/Users/jacques2/Desktop/Users\HP\Desktop\Shared TB LAO17 FR_UPDATE_290317\1. LAOTB17FR_Core documents\[FR735-LAO-T_PF_31March17.xlsx]Overview - Section A'!#REF!,MATCH($J48,'/Users/jacques2/Desktop/Users\HP\Desktop\Shared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G48:G50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'Reference Records'!$C$2:$C$3</xm:f>
          </x14:formula1>
          <xm:sqref>B25</xm:sqref>
        </x14:dataValidation>
        <x14:dataValidation type="list" allowBlank="1" showInputMessage="1" showErrorMessage="1">
          <x14:formula1>
            <xm:f>'Overview - Section A'!$AO$25:$AO$32</xm:f>
          </x14:formula1>
          <xm:sqref>N9:N24</xm:sqref>
        </x14:dataValidation>
      </x14:dataValidations>
    </ext>
  </extLst>
</worksheet>
</file>

<file path=xl/worksheets/sheet4.xml><?xml version="1.0" encoding="utf-8"?>
<worksheet xmlns="http://schemas.openxmlformats.org/spreadsheetml/2006/main" xmlns:r="http://schemas.openxmlformats.org/officeDocument/2006/relationships">
  <sheetPr codeName="Sheet5" enableFormatConditionsCalculation="0">
    <pageSetUpPr fitToPage="1"/>
  </sheetPr>
  <dimension ref="A1:BF129"/>
  <sheetViews>
    <sheetView showGridLines="0" topLeftCell="Q11" zoomScale="159" zoomScaleNormal="70" zoomScaleSheetLayoutView="40" zoomScalePageLayoutView="70" workbookViewId="0">
      <selection activeCell="R14" sqref="R14"/>
    </sheetView>
  </sheetViews>
  <sheetFormatPr defaultColWidth="11" defaultRowHeight="15.75"/>
  <cols>
    <col min="1" max="1" width="12" style="6" customWidth="1"/>
    <col min="2" max="3" width="30.625" style="6" customWidth="1"/>
    <col min="4" max="4" width="23.625" style="6" customWidth="1"/>
    <col min="5" max="5" width="22.125" style="6" customWidth="1"/>
    <col min="6" max="6" width="19.625" style="6" customWidth="1"/>
    <col min="7" max="7" width="17.625" style="6" customWidth="1"/>
    <col min="8" max="8" width="22.625" style="6" customWidth="1"/>
    <col min="9" max="9" width="33.5" style="6" hidden="1" customWidth="1"/>
    <col min="10" max="10" width="28.125" style="6" hidden="1" customWidth="1"/>
    <col min="11" max="11" width="26.125" style="6" hidden="1" customWidth="1"/>
    <col min="12" max="12" width="24.125" style="6" hidden="1" customWidth="1"/>
    <col min="13" max="13" width="22.625" style="6" hidden="1" customWidth="1"/>
    <col min="14" max="14" width="22.125" style="6" hidden="1" customWidth="1"/>
    <col min="15" max="15" width="34.125" style="6" hidden="1" customWidth="1"/>
    <col min="16" max="16" width="0.125" style="6" customWidth="1"/>
    <col min="17" max="17" width="25.625" style="6" customWidth="1"/>
    <col min="18" max="18" width="67.125" style="6" customWidth="1"/>
    <col min="19" max="19" width="17.125" style="6" hidden="1" customWidth="1"/>
    <col min="20" max="20" width="29.5" style="6" hidden="1" customWidth="1"/>
    <col min="21" max="21" width="24.625" style="6" hidden="1" customWidth="1"/>
    <col min="22" max="22" width="31.125" style="6" hidden="1" customWidth="1"/>
    <col min="23" max="29" width="27.5" style="6" hidden="1" customWidth="1"/>
    <col min="30" max="30" width="27.5" style="6" customWidth="1"/>
    <col min="31" max="31" width="0.375" style="6" customWidth="1"/>
    <col min="32" max="32" width="26.625" style="6" customWidth="1"/>
    <col min="33" max="33" width="20.125" style="6" customWidth="1"/>
    <col min="34" max="34" width="24.625" style="6" customWidth="1"/>
    <col min="35" max="36" width="11" style="6" customWidth="1"/>
    <col min="37" max="37" width="11" style="9" customWidth="1"/>
    <col min="38" max="38" width="22.625" style="9" customWidth="1"/>
    <col min="39" max="42" width="11" style="9" customWidth="1"/>
    <col min="43" max="58" width="11" style="9"/>
    <col min="59" max="16384" width="11" style="6"/>
  </cols>
  <sheetData>
    <row r="1" spans="1:33" ht="15" customHeight="1">
      <c r="A1" s="560" t="s">
        <v>45</v>
      </c>
      <c r="B1" s="561"/>
      <c r="C1" s="561"/>
      <c r="D1" s="561"/>
      <c r="E1" s="561"/>
      <c r="F1" s="561"/>
      <c r="G1" s="561"/>
      <c r="H1" s="561"/>
      <c r="I1" s="561"/>
      <c r="J1" s="561"/>
      <c r="K1" s="561"/>
      <c r="L1" s="561"/>
      <c r="M1" s="561"/>
      <c r="N1" s="561"/>
      <c r="O1" s="561"/>
      <c r="P1" s="561"/>
      <c r="Q1" s="562"/>
    </row>
    <row r="2" spans="1:33" ht="32.1" customHeight="1" thickBot="1">
      <c r="A2" s="563"/>
      <c r="B2" s="564"/>
      <c r="C2" s="564"/>
      <c r="D2" s="564"/>
      <c r="E2" s="564"/>
      <c r="F2" s="564"/>
      <c r="G2" s="564"/>
      <c r="H2" s="564"/>
      <c r="I2" s="564"/>
      <c r="J2" s="564"/>
      <c r="K2" s="564"/>
      <c r="L2" s="564"/>
      <c r="M2" s="564"/>
      <c r="N2" s="564"/>
      <c r="O2" s="564"/>
      <c r="P2" s="564"/>
      <c r="Q2" s="565"/>
    </row>
    <row r="3" spans="1:33" ht="16.5" thickBot="1"/>
    <row r="4" spans="1:33" ht="39.75" customHeight="1" thickBot="1">
      <c r="A4" s="43" t="s">
        <v>37</v>
      </c>
      <c r="B4" s="33" t="s">
        <v>22</v>
      </c>
      <c r="C4" s="42" t="s">
        <v>29</v>
      </c>
    </row>
    <row r="5" spans="1:33" hidden="1"/>
    <row r="6" spans="1:33">
      <c r="Q6" s="9"/>
    </row>
    <row r="7" spans="1:33" ht="24.75" customHeight="1" thickBot="1">
      <c r="C7" s="46"/>
      <c r="D7" s="47"/>
      <c r="E7" s="47"/>
      <c r="F7" s="47"/>
      <c r="G7" s="47"/>
      <c r="H7" s="47"/>
      <c r="I7" s="47"/>
      <c r="J7" s="47"/>
      <c r="K7" s="47"/>
      <c r="L7" s="47"/>
      <c r="M7" s="47"/>
      <c r="N7" s="47"/>
      <c r="O7" s="47"/>
      <c r="P7" s="47"/>
      <c r="Q7" s="9"/>
      <c r="R7" s="48"/>
      <c r="S7" s="48"/>
    </row>
    <row r="8" spans="1:33" ht="29.25" customHeight="1">
      <c r="A8" s="540" t="s">
        <v>22</v>
      </c>
      <c r="B8" s="541"/>
      <c r="C8" s="541"/>
      <c r="D8" s="541"/>
      <c r="E8" s="541"/>
      <c r="F8" s="541"/>
      <c r="G8" s="541"/>
      <c r="H8" s="541"/>
      <c r="I8" s="541"/>
      <c r="J8" s="541"/>
      <c r="K8" s="541"/>
      <c r="L8" s="541"/>
      <c r="M8" s="541"/>
      <c r="N8" s="541"/>
      <c r="O8" s="541"/>
      <c r="P8" s="541"/>
      <c r="Q8" s="541"/>
      <c r="R8" s="541"/>
      <c r="S8" s="541"/>
      <c r="T8" s="541"/>
      <c r="U8" s="541"/>
      <c r="V8" s="541"/>
      <c r="W8" s="541"/>
      <c r="X8" s="541"/>
      <c r="Y8" s="541"/>
      <c r="Z8" s="541"/>
      <c r="AA8" s="541"/>
      <c r="AB8" s="541"/>
      <c r="AC8" s="541"/>
      <c r="AD8" s="541"/>
      <c r="AE8" s="50"/>
    </row>
    <row r="9" spans="1:33" ht="49.5" customHeight="1">
      <c r="A9" s="400" t="s">
        <v>23</v>
      </c>
      <c r="B9" s="400" t="s">
        <v>77</v>
      </c>
      <c r="C9" s="400" t="s">
        <v>10</v>
      </c>
      <c r="D9" s="400" t="s">
        <v>32</v>
      </c>
      <c r="E9" s="400" t="s">
        <v>33</v>
      </c>
      <c r="F9" s="400" t="s">
        <v>18</v>
      </c>
      <c r="G9" s="400" t="s">
        <v>19</v>
      </c>
      <c r="H9" s="401" t="s">
        <v>262</v>
      </c>
      <c r="I9" s="400" t="s">
        <v>266</v>
      </c>
      <c r="J9" s="400"/>
      <c r="K9" s="400"/>
      <c r="L9" s="400"/>
      <c r="M9" s="400"/>
      <c r="N9" s="400"/>
      <c r="O9" s="401"/>
      <c r="P9" s="401"/>
      <c r="Q9" s="401" t="s">
        <v>11</v>
      </c>
      <c r="R9" s="401" t="s">
        <v>9</v>
      </c>
      <c r="S9" s="471" t="s">
        <v>116</v>
      </c>
      <c r="T9" s="472" t="s">
        <v>262</v>
      </c>
      <c r="U9" s="472" t="s">
        <v>60</v>
      </c>
      <c r="V9" s="472" t="s">
        <v>149</v>
      </c>
      <c r="W9" s="472" t="s">
        <v>62</v>
      </c>
      <c r="X9" s="472" t="s">
        <v>165</v>
      </c>
      <c r="Y9" s="473" t="s">
        <v>179</v>
      </c>
      <c r="Z9" s="473" t="s">
        <v>205</v>
      </c>
      <c r="AA9" s="473" t="s">
        <v>48</v>
      </c>
      <c r="AB9" s="473" t="s">
        <v>264</v>
      </c>
      <c r="AC9" s="473" t="s">
        <v>280</v>
      </c>
      <c r="AD9" s="401" t="s">
        <v>297</v>
      </c>
      <c r="AE9" s="133"/>
      <c r="AF9" s="135"/>
      <c r="AG9" s="135"/>
    </row>
    <row r="10" spans="1:33" ht="47.1" hidden="1" customHeight="1">
      <c r="A10" s="406" t="s">
        <v>85</v>
      </c>
      <c r="B10" s="407" t="str">
        <f>IFERROR(VLOOKUP(Z10,'Reference Records'!$B$16:$C$25,2,FALSE),"")</f>
        <v/>
      </c>
      <c r="C10" s="441" t="s">
        <v>63</v>
      </c>
      <c r="D10" s="429" t="s">
        <v>50</v>
      </c>
      <c r="E10" s="429" t="s">
        <v>51</v>
      </c>
      <c r="F10" s="429" t="s">
        <v>52</v>
      </c>
      <c r="G10" s="410" t="str">
        <f t="array" ref="G10">IFERROR(IF(INDEX('Reference Records'!$D$16:$D$25,MATCH(LEFT(B10,255),LEFT('Reference Records'!$C$16:$C$25,255),0))=0,"",INDEX('Reference Records'!$D$16:$D$25,MATCH(LEFT(B10,255),LEFT('Reference Records'!$C$16:$C$25,255),0))),"")</f>
        <v/>
      </c>
      <c r="H10" s="474" t="str">
        <f>IF('Overview - Section A'!$AN$5="Funding Request",IF(I10="Funding Request Place Holder","",I10),"")</f>
        <v/>
      </c>
      <c r="I10" s="474" t="str">
        <f>IFERROR(IF(AB10="","",VLOOKUP(AB10,'Overview - Section A'!$P$30:$Q$31,2,FALSE)),"")</f>
        <v/>
      </c>
      <c r="J10" s="474"/>
      <c r="K10" s="474"/>
      <c r="L10" s="474"/>
      <c r="M10" s="474"/>
      <c r="N10" s="474"/>
      <c r="O10" s="474"/>
      <c r="P10" s="474"/>
      <c r="Q10" s="474" t="str">
        <f>IFERROR(IF(AA10="","",AA10),"")</f>
        <v>[Country (Name)]</v>
      </c>
      <c r="R10" s="441" t="s">
        <v>53</v>
      </c>
      <c r="S10" s="472" t="str">
        <f>IF(G10&lt;&gt;"",B10&amp;C10,"")</f>
        <v/>
      </c>
      <c r="T10" s="472" t="str">
        <f>IFERROR(IF('Overview - Section A'!$AN$5="Funding Request",VLOOKUP(H10,'Overview - Section A'!$M$30:$P$31,4,FALSE),IF(AB10="","",AB10)),"")</f>
        <v>[Responsible PR]</v>
      </c>
      <c r="U10" s="472" t="b">
        <f>IFERROR(IF(OR(B10&lt;&gt;"",C10&lt;&gt;""),TRUE,FALSE),FALSE)</f>
        <v>1</v>
      </c>
      <c r="V10" s="472" t="str">
        <f>B10&amp;C10</f>
        <v>[Custom Outcome Indicator]</v>
      </c>
      <c r="W10" s="472" t="s">
        <v>61</v>
      </c>
      <c r="X10" s="475" t="str">
        <f t="array" ref="X10">IFERROR(IF(INDEX('Reference Records'!$G$16:$G$25,MATCH(LEFT(B10,255),LEFT('Reference Records'!$C$16:$C$25,255),0))=0,"",INDEX('Reference Records'!$G$16:$G$25,MATCH(LEFT(B10,255),LEFT('Reference Records'!$C$16:$C$25,255),0))),"")</f>
        <v/>
      </c>
      <c r="Y10" s="475" t="str">
        <f>IFERROR(IF('Overview - Section A'!$AN$5="Funding Request",IF('Reference Records'!$B$157&lt;&gt;"",VLOOKUP(Q10,'Reference Records'!$B$157:$C$158,2,FALSE),VLOOKUP(Q10,'Reference Records'!$A$170:$C$171,3,FALSE)),VLOOKUP(Q10,'Reference Records'!$A$174:$C$176,3,FALSE)),"")</f>
        <v>[Record ID]</v>
      </c>
      <c r="Z10" s="475" t="s">
        <v>204</v>
      </c>
      <c r="AA10" s="475" t="s">
        <v>202</v>
      </c>
      <c r="AB10" s="476" t="s">
        <v>261</v>
      </c>
      <c r="AC10" s="475" t="s">
        <v>61</v>
      </c>
      <c r="AD10" s="429" t="s">
        <v>296</v>
      </c>
      <c r="AE10" s="133"/>
      <c r="AF10" s="135"/>
      <c r="AG10" s="135"/>
    </row>
    <row r="11" spans="1:33" ht="47.1" customHeight="1">
      <c r="A11" s="406">
        <v>1</v>
      </c>
      <c r="B11" s="407" t="str">
        <f>IFERROR(VLOOKUP(Z11,'Reference Records'!$B$16:$C$25,2,FALSE),"")</f>
        <v>TB O-1a: Case notification rate of all forms of TB per 100,000 population - bacteriologically confirmed plus clinically diagnosed, new and relapse cases</v>
      </c>
      <c r="C11" s="441"/>
      <c r="D11" s="429" t="s">
        <v>696</v>
      </c>
      <c r="E11" s="429" t="s">
        <v>333</v>
      </c>
      <c r="F11" s="429" t="s">
        <v>697</v>
      </c>
      <c r="G11" s="410" t="str">
        <f t="array" ref="G11">IFERROR(IF(INDEX('Reference Records'!$D$16:$D$25,MATCH(LEFT(B11,255),LEFT('Reference Records'!$C$16:$C$25,255),0))=0,"",INDEX('Reference Records'!$D$16:$D$25,MATCH(LEFT(B11,255),LEFT('Reference Records'!$C$16:$C$25,255),0))),"")</f>
        <v/>
      </c>
      <c r="H11" s="474" t="str">
        <f>IF('Overview - Section A'!$AN$5="Funding Request",IF(I11="Funding Request Place Holder","",I11),"")</f>
        <v/>
      </c>
      <c r="I11" s="474" t="str">
        <f>IFERROR(IF(AB11="","",VLOOKUP(AB11,'Overview - Section A'!$P$30:$Q$31,2,FALSE)),"")</f>
        <v/>
      </c>
      <c r="J11" s="474"/>
      <c r="K11" s="474"/>
      <c r="L11" s="474"/>
      <c r="M11" s="474"/>
      <c r="N11" s="474"/>
      <c r="O11" s="474"/>
      <c r="P11" s="474"/>
      <c r="Q11" s="474" t="str">
        <f t="shared" ref="Q11:Q25" si="0">IFERROR(IF(AA11="","",AA11),"")</f>
        <v>Lao (Peoples Democratic Republic)</v>
      </c>
      <c r="R11" s="441" t="s">
        <v>698</v>
      </c>
      <c r="S11" s="472" t="str">
        <f t="shared" ref="S11:S25" si="1">IF(G11&lt;&gt;"",B11&amp;C11,"")</f>
        <v/>
      </c>
      <c r="T11" s="472" t="str">
        <f>IFERROR(IF('Overview - Section A'!$AN$5="Funding Request",VLOOKUP(H11,'Overview - Section A'!$M$30:$P$31,4,FALSE),IF(AB11="","",AB11)),"")</f>
        <v>a1236000007Yzj6AAC</v>
      </c>
      <c r="U11" s="472" t="b">
        <f t="shared" ref="U11:U25" si="2">IFERROR(IF(OR(B11&lt;&gt;"",C11&lt;&gt;""),TRUE,FALSE),FALSE)</f>
        <v>1</v>
      </c>
      <c r="V11" s="472" t="str">
        <f t="shared" ref="V11:V25" si="3">B11&amp;C11</f>
        <v>TB O-1a: Case notification rate of all forms of TB per 100,000 population - bacteriologically confirmed plus clinically diagnosed, new and relapse cases</v>
      </c>
      <c r="W11" s="472" t="s">
        <v>699</v>
      </c>
      <c r="X11" s="475" t="str">
        <f t="array" ref="X11">IFERROR(IF(INDEX('Reference Records'!$G$16:$G$25,MATCH(LEFT(B11,255),LEFT('Reference Records'!$C$16:$C$25,255),0))=0,"",INDEX('Reference Records'!$G$16:$G$25,MATCH(LEFT(B11,255),LEFT('Reference Records'!$C$16:$C$25,255),0))),"")</f>
        <v>a1J36000002m4EMEAY</v>
      </c>
      <c r="Y11" s="475" t="str">
        <f>IFERROR(IF('Overview - Section A'!$AN$5="Funding Request",IF('Reference Records'!$B$157&lt;&gt;"",VLOOKUP(Q11,'Reference Records'!$B$157:$C$158,2,FALSE),VLOOKUP(Q11,'Reference Records'!$A$170:$C$171,3,FALSE)),VLOOKUP(Q11,'Reference Records'!$A$174:$C$176,3,FALSE)),"")</f>
        <v>a1A360000013M0HEAU</v>
      </c>
      <c r="Z11" s="475" t="s">
        <v>701</v>
      </c>
      <c r="AA11" s="475" t="s">
        <v>367</v>
      </c>
      <c r="AB11" s="476" t="s">
        <v>376</v>
      </c>
      <c r="AC11" s="475" t="s">
        <v>365</v>
      </c>
      <c r="AD11" s="429"/>
      <c r="AE11" s="133"/>
      <c r="AF11" s="135"/>
      <c r="AG11" s="135"/>
    </row>
    <row r="12" spans="1:33" ht="47.1" customHeight="1">
      <c r="A12" s="406">
        <v>2</v>
      </c>
      <c r="B12" s="407" t="str">
        <f>IFERROR(VLOOKUP(Z12,'Reference Records'!$B$16:$C$25,2,FALSE),"")</f>
        <v>TB O-2a: Treatment success rate of all forms of TB- bacteriologically confirmed plus clinically diagnosed, new and relapse cases</v>
      </c>
      <c r="C12" s="441"/>
      <c r="D12" s="429" t="s">
        <v>702</v>
      </c>
      <c r="E12" s="429" t="s">
        <v>332</v>
      </c>
      <c r="F12" s="429" t="s">
        <v>371</v>
      </c>
      <c r="G12" s="410" t="str">
        <f t="array" ref="G12">IFERROR(IF(INDEX('Reference Records'!$D$16:$D$25,MATCH(LEFT(B12,255),LEFT('Reference Records'!$C$16:$C$25,255),0))=0,"",INDEX('Reference Records'!$D$16:$D$25,MATCH(LEFT(B12,255),LEFT('Reference Records'!$C$16:$C$25,255),0))),"")</f>
        <v/>
      </c>
      <c r="H12" s="474" t="str">
        <f>IF('Overview - Section A'!$AN$5="Funding Request",IF(I12="Funding Request Place Holder","",I12),"")</f>
        <v/>
      </c>
      <c r="I12" s="474" t="str">
        <f>IFERROR(IF(AB12="","",VLOOKUP(AB12,'Overview - Section A'!$P$30:$Q$31,2,FALSE)),"")</f>
        <v/>
      </c>
      <c r="J12" s="474"/>
      <c r="K12" s="474"/>
      <c r="L12" s="474"/>
      <c r="M12" s="474"/>
      <c r="N12" s="474"/>
      <c r="O12" s="474"/>
      <c r="P12" s="474"/>
      <c r="Q12" s="474" t="str">
        <f t="shared" si="0"/>
        <v>Lao (Peoples Democratic Republic)</v>
      </c>
      <c r="R12" s="441" t="s">
        <v>703</v>
      </c>
      <c r="S12" s="472" t="str">
        <f t="shared" si="1"/>
        <v/>
      </c>
      <c r="T12" s="472" t="str">
        <f>IFERROR(IF('Overview - Section A'!$AN$5="Funding Request",VLOOKUP(H12,'Overview - Section A'!$M$30:$P$31,4,FALSE),IF(AB12="","",AB12)),"")</f>
        <v>a1236000007Yzj6AAC</v>
      </c>
      <c r="U12" s="472" t="b">
        <f t="shared" si="2"/>
        <v>1</v>
      </c>
      <c r="V12" s="472" t="str">
        <f t="shared" si="3"/>
        <v>TB O-2a: Treatment success rate of all forms of TB- bacteriologically confirmed plus clinically diagnosed, new and relapse cases</v>
      </c>
      <c r="W12" s="472" t="s">
        <v>704</v>
      </c>
      <c r="X12" s="475" t="str">
        <f t="array" ref="X12">IFERROR(IF(INDEX('Reference Records'!$G$16:$G$25,MATCH(LEFT(B12,255),LEFT('Reference Records'!$C$16:$C$25,255),0))=0,"",INDEX('Reference Records'!$G$16:$G$25,MATCH(LEFT(B12,255),LEFT('Reference Records'!$C$16:$C$25,255),0))),"")</f>
        <v>a1J36000002m4E8EAI</v>
      </c>
      <c r="Y12" s="475" t="str">
        <f>IFERROR(IF('Overview - Section A'!$AN$5="Funding Request",IF('Reference Records'!$B$157&lt;&gt;"",VLOOKUP(Q12,'Reference Records'!$B$157:$C$158,2,FALSE),VLOOKUP(Q12,'Reference Records'!$A$170:$C$171,3,FALSE)),VLOOKUP(Q12,'Reference Records'!$A$174:$C$176,3,FALSE)),"")</f>
        <v>a1A360000013M0HEAU</v>
      </c>
      <c r="Z12" s="475" t="s">
        <v>706</v>
      </c>
      <c r="AA12" s="475" t="s">
        <v>367</v>
      </c>
      <c r="AB12" s="476" t="s">
        <v>376</v>
      </c>
      <c r="AC12" s="475" t="s">
        <v>365</v>
      </c>
      <c r="AD12" s="429"/>
      <c r="AE12" s="133"/>
      <c r="AF12" s="135"/>
      <c r="AG12" s="135"/>
    </row>
    <row r="13" spans="1:33" ht="47.1" customHeight="1">
      <c r="A13" s="406">
        <v>3</v>
      </c>
      <c r="B13" s="407" t="str">
        <f>IFERROR(VLOOKUP(Z13,'Reference Records'!$B$16:$C$25,2,FALSE),"")</f>
        <v>TB O-5(M): TB treatment coverage: Percentage of new and relapse cases that were notified and treated among the estimated number of incident TB cases in the same year (all form of TB - bacteriologically confirmed plus clinically diagnosed)</v>
      </c>
      <c r="C13" s="441"/>
      <c r="D13" s="429" t="s">
        <v>707</v>
      </c>
      <c r="E13" s="429" t="s">
        <v>333</v>
      </c>
      <c r="F13" s="429" t="s">
        <v>697</v>
      </c>
      <c r="G13" s="410" t="str">
        <f t="array" ref="G13">IFERROR(IF(INDEX('Reference Records'!$D$16:$D$25,MATCH(LEFT(B13,255),LEFT('Reference Records'!$C$16:$C$25,255),0))=0,"",INDEX('Reference Records'!$D$16:$D$25,MATCH(LEFT(B13,255),LEFT('Reference Records'!$C$16:$C$25,255),0))),"")</f>
        <v/>
      </c>
      <c r="H13" s="474" t="str">
        <f>IF('Overview - Section A'!$AN$5="Funding Request",IF(I13="Funding Request Place Holder","",I13),"")</f>
        <v/>
      </c>
      <c r="I13" s="474" t="str">
        <f>IFERROR(IF(AB13="","",VLOOKUP(AB13,'Overview - Section A'!$P$30:$Q$31,2,FALSE)),"")</f>
        <v/>
      </c>
      <c r="J13" s="474"/>
      <c r="K13" s="474"/>
      <c r="L13" s="474"/>
      <c r="M13" s="474"/>
      <c r="N13" s="474"/>
      <c r="O13" s="474"/>
      <c r="P13" s="474"/>
      <c r="Q13" s="474" t="str">
        <f t="shared" si="0"/>
        <v>Lao (Peoples Democratic Republic)</v>
      </c>
      <c r="R13" s="441" t="s">
        <v>708</v>
      </c>
      <c r="S13" s="472" t="str">
        <f t="shared" si="1"/>
        <v/>
      </c>
      <c r="T13" s="472" t="str">
        <f>IFERROR(IF('Overview - Section A'!$AN$5="Funding Request",VLOOKUP(H13,'Overview - Section A'!$M$30:$P$31,4,FALSE),IF(AB13="","",AB13)),"")</f>
        <v>a1236000007Yzj6AAC</v>
      </c>
      <c r="U13" s="472" t="b">
        <f t="shared" si="2"/>
        <v>1</v>
      </c>
      <c r="V13" s="472" t="str">
        <f t="shared" si="3"/>
        <v>TB O-5(M): TB treatment coverage: Percentage of new and relapse cases that were notified and treated among the estimated number of incident TB cases in the same year (all form of TB - bacteriologically confirmed plus clinically diagnosed)</v>
      </c>
      <c r="W13" s="472" t="s">
        <v>709</v>
      </c>
      <c r="X13" s="475" t="str">
        <f t="array" ref="X13">IFERROR(IF(INDEX('Reference Records'!$G$16:$G$25,MATCH(LEFT(B13,255),LEFT('Reference Records'!$C$16:$C$25,255),0))=0,"",INDEX('Reference Records'!$G$16:$G$25,MATCH(LEFT(B13,255),LEFT('Reference Records'!$C$16:$C$25,255),0))),"")</f>
        <v>a1J36000003YBICEA4</v>
      </c>
      <c r="Y13" s="475" t="str">
        <f>IFERROR(IF('Overview - Section A'!$AN$5="Funding Request",IF('Reference Records'!$B$157&lt;&gt;"",VLOOKUP(Q13,'Reference Records'!$B$157:$C$158,2,FALSE),VLOOKUP(Q13,'Reference Records'!$A$170:$C$171,3,FALSE)),VLOOKUP(Q13,'Reference Records'!$A$174:$C$176,3,FALSE)),"")</f>
        <v>a1A360000013M0HEAU</v>
      </c>
      <c r="Z13" s="475" t="s">
        <v>711</v>
      </c>
      <c r="AA13" s="475" t="s">
        <v>367</v>
      </c>
      <c r="AB13" s="476" t="s">
        <v>376</v>
      </c>
      <c r="AC13" s="475" t="s">
        <v>365</v>
      </c>
      <c r="AD13" s="429"/>
      <c r="AE13" s="133"/>
      <c r="AF13" s="135"/>
      <c r="AG13" s="135"/>
    </row>
    <row r="14" spans="1:33" ht="47.1" customHeight="1">
      <c r="A14" s="406">
        <v>4</v>
      </c>
      <c r="B14" s="407" t="str">
        <f>IFERROR(VLOOKUP(Z14,'Reference Records'!$B$16:$C$25,2,FALSE),"")</f>
        <v>TB O-6: Notification of RR-TB and/or MDR-TB cases – Percentage of notified cases of bacteriologically confirmed, drug resistant RR-TB and/or MDR-TB as a proportion of all estimated RR-TB and/or MDR-TB cases</v>
      </c>
      <c r="C14" s="441"/>
      <c r="D14" s="429" t="s">
        <v>712</v>
      </c>
      <c r="E14" s="429" t="s">
        <v>333</v>
      </c>
      <c r="F14" s="429" t="s">
        <v>713</v>
      </c>
      <c r="G14" s="410" t="str">
        <f t="array" ref="G14">IFERROR(IF(INDEX('Reference Records'!$D$16:$D$25,MATCH(LEFT(B14,255),LEFT('Reference Records'!$C$16:$C$25,255),0))=0,"",INDEX('Reference Records'!$D$16:$D$25,MATCH(LEFT(B14,255),LEFT('Reference Records'!$C$16:$C$25,255),0))),"")</f>
        <v/>
      </c>
      <c r="H14" s="474" t="str">
        <f>IF('Overview - Section A'!$AN$5="Funding Request",IF(I14="Funding Request Place Holder","",I14),"")</f>
        <v/>
      </c>
      <c r="I14" s="474" t="str">
        <f>IFERROR(IF(AB14="","",VLOOKUP(AB14,'Overview - Section A'!$P$30:$Q$31,2,FALSE)),"")</f>
        <v/>
      </c>
      <c r="J14" s="474"/>
      <c r="K14" s="474"/>
      <c r="L14" s="474"/>
      <c r="M14" s="474"/>
      <c r="N14" s="474"/>
      <c r="O14" s="474"/>
      <c r="P14" s="474"/>
      <c r="Q14" s="474" t="str">
        <f t="shared" si="0"/>
        <v>Lao (Peoples Democratic Republic)</v>
      </c>
      <c r="R14" s="441" t="s">
        <v>3371</v>
      </c>
      <c r="S14" s="472" t="str">
        <f t="shared" si="1"/>
        <v/>
      </c>
      <c r="T14" s="472" t="str">
        <f>IFERROR(IF('Overview - Section A'!$AN$5="Funding Request",VLOOKUP(H14,'Overview - Section A'!$M$30:$P$31,4,FALSE),IF(AB14="","",AB14)),"")</f>
        <v>a1236000007Yzj6AAC</v>
      </c>
      <c r="U14" s="472" t="b">
        <f t="shared" si="2"/>
        <v>1</v>
      </c>
      <c r="V14" s="472" t="str">
        <f t="shared" si="3"/>
        <v>TB O-6: Notification of RR-TB and/or MDR-TB cases – Percentage of notified cases of bacteriologically confirmed, drug resistant RR-TB and/or MDR-TB as a proportion of all estimated RR-TB and/or MDR-TB cases</v>
      </c>
      <c r="W14" s="472" t="s">
        <v>714</v>
      </c>
      <c r="X14" s="475" t="str">
        <f t="array" ref="X14">IFERROR(IF(INDEX('Reference Records'!$G$16:$G$25,MATCH(LEFT(B14,255),LEFT('Reference Records'!$C$16:$C$25,255),0))=0,"",INDEX('Reference Records'!$G$16:$G$25,MATCH(LEFT(B14,255),LEFT('Reference Records'!$C$16:$C$25,255),0))),"")</f>
        <v>a1J36000003YBIBEA4</v>
      </c>
      <c r="Y14" s="475" t="str">
        <f>IFERROR(IF('Overview - Section A'!$AN$5="Funding Request",IF('Reference Records'!$B$157&lt;&gt;"",VLOOKUP(Q14,'Reference Records'!$B$157:$C$158,2,FALSE),VLOOKUP(Q14,'Reference Records'!$A$170:$C$171,3,FALSE)),VLOOKUP(Q14,'Reference Records'!$A$174:$C$176,3,FALSE)),"")</f>
        <v>a1A360000013M0HEAU</v>
      </c>
      <c r="Z14" s="475" t="s">
        <v>716</v>
      </c>
      <c r="AA14" s="475" t="s">
        <v>367</v>
      </c>
      <c r="AB14" s="476" t="s">
        <v>376</v>
      </c>
      <c r="AC14" s="475" t="s">
        <v>365</v>
      </c>
      <c r="AD14" s="429"/>
      <c r="AE14" s="133"/>
      <c r="AF14" s="135"/>
      <c r="AG14" s="135"/>
    </row>
    <row r="15" spans="1:33" ht="47.1" customHeight="1">
      <c r="A15" s="406">
        <v>5</v>
      </c>
      <c r="B15" s="407" t="str">
        <f>IFERROR(VLOOKUP(Z15,'Reference Records'!$B$16:$C$25,2,FALSE),"")</f>
        <v>TB O-4(M): Treatment success rate of RR TB and/or MDR-TB: Percentage of cases with RR and/or MDR-TB successfully treated</v>
      </c>
      <c r="C15" s="441"/>
      <c r="D15" s="429" t="s">
        <v>717</v>
      </c>
      <c r="E15" s="429" t="s">
        <v>332</v>
      </c>
      <c r="F15" s="429" t="s">
        <v>697</v>
      </c>
      <c r="G15" s="410" t="str">
        <f t="array" ref="G15">IFERROR(IF(INDEX('Reference Records'!$D$16:$D$25,MATCH(LEFT(B15,255),LEFT('Reference Records'!$C$16:$C$25,255),0))=0,"",INDEX('Reference Records'!$D$16:$D$25,MATCH(LEFT(B15,255),LEFT('Reference Records'!$C$16:$C$25,255),0))),"")</f>
        <v>TB case definition</v>
      </c>
      <c r="H15" s="474" t="str">
        <f>IF('Overview - Section A'!$AN$5="Funding Request",IF(I15="Funding Request Place Holder","",I15),"")</f>
        <v/>
      </c>
      <c r="I15" s="474" t="str">
        <f>IFERROR(IF(AB15="","",VLOOKUP(AB15,'Overview - Section A'!$P$30:$Q$31,2,FALSE)),"")</f>
        <v/>
      </c>
      <c r="J15" s="474"/>
      <c r="K15" s="474"/>
      <c r="L15" s="474"/>
      <c r="M15" s="474"/>
      <c r="N15" s="474"/>
      <c r="O15" s="474"/>
      <c r="P15" s="474"/>
      <c r="Q15" s="474" t="str">
        <f t="shared" si="0"/>
        <v>Lao (Peoples Democratic Republic)</v>
      </c>
      <c r="R15" s="441" t="s">
        <v>718</v>
      </c>
      <c r="S15" s="472" t="str">
        <f t="shared" si="1"/>
        <v>TB O-4(M): Treatment success rate of RR TB and/or MDR-TB: Percentage of cases with RR and/or MDR-TB successfully treated</v>
      </c>
      <c r="T15" s="472" t="str">
        <f>IFERROR(IF('Overview - Section A'!$AN$5="Funding Request",VLOOKUP(H15,'Overview - Section A'!$M$30:$P$31,4,FALSE),IF(AB15="","",AB15)),"")</f>
        <v>a1236000007Yzj6AAC</v>
      </c>
      <c r="U15" s="472" t="b">
        <f t="shared" si="2"/>
        <v>1</v>
      </c>
      <c r="V15" s="472" t="str">
        <f t="shared" si="3"/>
        <v>TB O-4(M): Treatment success rate of RR TB and/or MDR-TB: Percentage of cases with RR and/or MDR-TB successfully treated</v>
      </c>
      <c r="W15" s="472" t="s">
        <v>719</v>
      </c>
      <c r="X15" s="475" t="str">
        <f t="array" ref="X15">IFERROR(IF(INDEX('Reference Records'!$G$16:$G$25,MATCH(LEFT(B15,255),LEFT('Reference Records'!$C$16:$C$25,255),0))=0,"",INDEX('Reference Records'!$G$16:$G$25,MATCH(LEFT(B15,255),LEFT('Reference Records'!$C$16:$C$25,255),0))),"")</f>
        <v>a1J36000002m4EBEAY</v>
      </c>
      <c r="Y15" s="475" t="str">
        <f>IFERROR(IF('Overview - Section A'!$AN$5="Funding Request",IF('Reference Records'!$B$157&lt;&gt;"",VLOOKUP(Q15,'Reference Records'!$B$157:$C$158,2,FALSE),VLOOKUP(Q15,'Reference Records'!$A$170:$C$171,3,FALSE)),VLOOKUP(Q15,'Reference Records'!$A$174:$C$176,3,FALSE)),"")</f>
        <v>a1A360000013M0HEAU</v>
      </c>
      <c r="Z15" s="475" t="s">
        <v>721</v>
      </c>
      <c r="AA15" s="475" t="s">
        <v>367</v>
      </c>
      <c r="AB15" s="476" t="s">
        <v>376</v>
      </c>
      <c r="AC15" s="475" t="s">
        <v>365</v>
      </c>
      <c r="AD15" s="429"/>
      <c r="AE15" s="133"/>
      <c r="AF15" s="135"/>
      <c r="AG15" s="135"/>
    </row>
    <row r="16" spans="1:33" ht="47.1" customHeight="1">
      <c r="A16" s="406">
        <v>6</v>
      </c>
      <c r="B16" s="407" t="str">
        <f>IFERROR(VLOOKUP(Z16,'Reference Records'!$B$16:$C$25,2,FALSE),"")</f>
        <v/>
      </c>
      <c r="C16" s="441"/>
      <c r="D16" s="429"/>
      <c r="E16" s="429"/>
      <c r="F16" s="429"/>
      <c r="G16" s="410" t="str">
        <f t="array" ref="G16">IFERROR(IF(INDEX('Reference Records'!$D$16:$D$25,MATCH(LEFT(B16,255),LEFT('Reference Records'!$C$16:$C$25,255),0))=0,"",INDEX('Reference Records'!$D$16:$D$25,MATCH(LEFT(B16,255),LEFT('Reference Records'!$C$16:$C$25,255),0))),"")</f>
        <v/>
      </c>
      <c r="H16" s="474" t="str">
        <f>IF('Overview - Section A'!$AN$5="Funding Request",IF(I16="Funding Request Place Holder","",I16),"")</f>
        <v/>
      </c>
      <c r="I16" s="474" t="str">
        <f>IFERROR(IF(AB16="","",VLOOKUP(AB16,'Overview - Section A'!$P$30:$Q$31,2,FALSE)),"")</f>
        <v/>
      </c>
      <c r="J16" s="474"/>
      <c r="K16" s="474"/>
      <c r="L16" s="474"/>
      <c r="M16" s="474"/>
      <c r="N16" s="474"/>
      <c r="O16" s="474"/>
      <c r="P16" s="474"/>
      <c r="Q16" s="474" t="str">
        <f t="shared" si="0"/>
        <v/>
      </c>
      <c r="R16" s="441"/>
      <c r="S16" s="472" t="str">
        <f t="shared" si="1"/>
        <v/>
      </c>
      <c r="T16" s="472" t="str">
        <f>IFERROR(IF('Overview - Section A'!$AN$5="Funding Request",VLOOKUP(H16,'Overview - Section A'!$M$30:$P$31,4,FALSE),IF(AB16="","",AB16)),"")</f>
        <v/>
      </c>
      <c r="U16" s="472" t="b">
        <f t="shared" si="2"/>
        <v>0</v>
      </c>
      <c r="V16" s="472" t="str">
        <f t="shared" si="3"/>
        <v/>
      </c>
      <c r="W16" s="472" t="s">
        <v>722</v>
      </c>
      <c r="X16" s="475" t="str">
        <f t="array" ref="X16">IFERROR(IF(INDEX('Reference Records'!$G$16:$G$25,MATCH(LEFT(B16,255),LEFT('Reference Records'!$C$16:$C$25,255),0))=0,"",INDEX('Reference Records'!$G$16:$G$25,MATCH(LEFT(B16,255),LEFT('Reference Records'!$C$16:$C$25,255),0))),"")</f>
        <v/>
      </c>
      <c r="Y16" s="475" t="str">
        <f>IFERROR(IF('Overview - Section A'!$AN$5="Funding Request",IF('Reference Records'!$B$157&lt;&gt;"",VLOOKUP(Q16,'Reference Records'!$B$157:$C$158,2,FALSE),VLOOKUP(Q16,'Reference Records'!$A$170:$C$171,3,FALSE)),VLOOKUP(Q16,'Reference Records'!$A$174:$C$176,3,FALSE)),"")</f>
        <v/>
      </c>
      <c r="Z16" s="475"/>
      <c r="AA16" s="475"/>
      <c r="AB16" s="476"/>
      <c r="AC16" s="475" t="s">
        <v>365</v>
      </c>
      <c r="AD16" s="429"/>
      <c r="AE16" s="133"/>
      <c r="AF16" s="135"/>
      <c r="AG16" s="135"/>
    </row>
    <row r="17" spans="1:58" ht="47.1" customHeight="1">
      <c r="A17" s="406">
        <v>7</v>
      </c>
      <c r="B17" s="407" t="str">
        <f>IFERROR(VLOOKUP(Z17,'Reference Records'!$B$16:$C$25,2,FALSE),"")</f>
        <v/>
      </c>
      <c r="C17" s="441"/>
      <c r="D17" s="429"/>
      <c r="E17" s="429"/>
      <c r="F17" s="429"/>
      <c r="G17" s="410" t="str">
        <f t="array" ref="G17">IFERROR(IF(INDEX('Reference Records'!$D$16:$D$25,MATCH(LEFT(B17,255),LEFT('Reference Records'!$C$16:$C$25,255),0))=0,"",INDEX('Reference Records'!$D$16:$D$25,MATCH(LEFT(B17,255),LEFT('Reference Records'!$C$16:$C$25,255),0))),"")</f>
        <v/>
      </c>
      <c r="H17" s="474" t="str">
        <f>IF('Overview - Section A'!$AN$5="Funding Request",IF(I17="Funding Request Place Holder","",I17),"")</f>
        <v/>
      </c>
      <c r="I17" s="474" t="str">
        <f>IFERROR(IF(AB17="","",VLOOKUP(AB17,'Overview - Section A'!$P$30:$Q$31,2,FALSE)),"")</f>
        <v/>
      </c>
      <c r="J17" s="474"/>
      <c r="K17" s="474"/>
      <c r="L17" s="474"/>
      <c r="M17" s="474"/>
      <c r="N17" s="474"/>
      <c r="O17" s="474"/>
      <c r="P17" s="474"/>
      <c r="Q17" s="474" t="str">
        <f t="shared" si="0"/>
        <v/>
      </c>
      <c r="R17" s="441"/>
      <c r="S17" s="472" t="str">
        <f t="shared" si="1"/>
        <v/>
      </c>
      <c r="T17" s="472" t="str">
        <f>IFERROR(IF('Overview - Section A'!$AN$5="Funding Request",VLOOKUP(H17,'Overview - Section A'!$M$30:$P$31,4,FALSE),IF(AB17="","",AB17)),"")</f>
        <v/>
      </c>
      <c r="U17" s="472" t="b">
        <f t="shared" si="2"/>
        <v>0</v>
      </c>
      <c r="V17" s="472" t="str">
        <f t="shared" si="3"/>
        <v/>
      </c>
      <c r="W17" s="472" t="s">
        <v>723</v>
      </c>
      <c r="X17" s="475" t="str">
        <f t="array" ref="X17">IFERROR(IF(INDEX('Reference Records'!$G$16:$G$25,MATCH(LEFT(B17,255),LEFT('Reference Records'!$C$16:$C$25,255),0))=0,"",INDEX('Reference Records'!$G$16:$G$25,MATCH(LEFT(B17,255),LEFT('Reference Records'!$C$16:$C$25,255),0))),"")</f>
        <v/>
      </c>
      <c r="Y17" s="475" t="str">
        <f>IFERROR(IF('Overview - Section A'!$AN$5="Funding Request",IF('Reference Records'!$B$157&lt;&gt;"",VLOOKUP(Q17,'Reference Records'!$B$157:$C$158,2,FALSE),VLOOKUP(Q17,'Reference Records'!$A$170:$C$171,3,FALSE)),VLOOKUP(Q17,'Reference Records'!$A$174:$C$176,3,FALSE)),"")</f>
        <v/>
      </c>
      <c r="Z17" s="475"/>
      <c r="AA17" s="475"/>
      <c r="AB17" s="476"/>
      <c r="AC17" s="475" t="s">
        <v>365</v>
      </c>
      <c r="AD17" s="429"/>
      <c r="AE17" s="133"/>
      <c r="AF17" s="135"/>
      <c r="AG17" s="135"/>
    </row>
    <row r="18" spans="1:58" ht="47.1" customHeight="1">
      <c r="A18" s="406">
        <v>8</v>
      </c>
      <c r="B18" s="407" t="str">
        <f>IFERROR(VLOOKUP(Z18,'Reference Records'!$B$16:$C$25,2,FALSE),"")</f>
        <v/>
      </c>
      <c r="C18" s="441"/>
      <c r="D18" s="429"/>
      <c r="E18" s="429"/>
      <c r="F18" s="429"/>
      <c r="G18" s="410" t="str">
        <f t="array" ref="G18">IFERROR(IF(INDEX('Reference Records'!$D$16:$D$25,MATCH(LEFT(B18,255),LEFT('Reference Records'!$C$16:$C$25,255),0))=0,"",INDEX('Reference Records'!$D$16:$D$25,MATCH(LEFT(B18,255),LEFT('Reference Records'!$C$16:$C$25,255),0))),"")</f>
        <v/>
      </c>
      <c r="H18" s="474" t="str">
        <f>IF('Overview - Section A'!$AN$5="Funding Request",IF(I18="Funding Request Place Holder","",I18),"")</f>
        <v/>
      </c>
      <c r="I18" s="474" t="str">
        <f>IFERROR(IF(AB18="","",VLOOKUP(AB18,'Overview - Section A'!$P$30:$Q$31,2,FALSE)),"")</f>
        <v/>
      </c>
      <c r="J18" s="474"/>
      <c r="K18" s="474"/>
      <c r="L18" s="474"/>
      <c r="M18" s="474"/>
      <c r="N18" s="474"/>
      <c r="O18" s="474"/>
      <c r="P18" s="474"/>
      <c r="Q18" s="474" t="str">
        <f t="shared" si="0"/>
        <v/>
      </c>
      <c r="R18" s="441"/>
      <c r="S18" s="472" t="str">
        <f t="shared" si="1"/>
        <v/>
      </c>
      <c r="T18" s="472" t="str">
        <f>IFERROR(IF('Overview - Section A'!$AN$5="Funding Request",VLOOKUP(H18,'Overview - Section A'!$M$30:$P$31,4,FALSE),IF(AB18="","",AB18)),"")</f>
        <v/>
      </c>
      <c r="U18" s="472" t="b">
        <f t="shared" si="2"/>
        <v>0</v>
      </c>
      <c r="V18" s="472" t="str">
        <f t="shared" si="3"/>
        <v/>
      </c>
      <c r="W18" s="472" t="s">
        <v>724</v>
      </c>
      <c r="X18" s="475" t="str">
        <f t="array" ref="X18">IFERROR(IF(INDEX('Reference Records'!$G$16:$G$25,MATCH(LEFT(B18,255),LEFT('Reference Records'!$C$16:$C$25,255),0))=0,"",INDEX('Reference Records'!$G$16:$G$25,MATCH(LEFT(B18,255),LEFT('Reference Records'!$C$16:$C$25,255),0))),"")</f>
        <v/>
      </c>
      <c r="Y18" s="475" t="str">
        <f>IFERROR(IF('Overview - Section A'!$AN$5="Funding Request",IF('Reference Records'!$B$157&lt;&gt;"",VLOOKUP(Q18,'Reference Records'!$B$157:$C$158,2,FALSE),VLOOKUP(Q18,'Reference Records'!$A$170:$C$171,3,FALSE)),VLOOKUP(Q18,'Reference Records'!$A$174:$C$176,3,FALSE)),"")</f>
        <v/>
      </c>
      <c r="Z18" s="475"/>
      <c r="AA18" s="475"/>
      <c r="AB18" s="476"/>
      <c r="AC18" s="475" t="s">
        <v>365</v>
      </c>
      <c r="AD18" s="429"/>
      <c r="AE18" s="133"/>
      <c r="AF18" s="135"/>
      <c r="AG18" s="135"/>
    </row>
    <row r="19" spans="1:58" ht="47.1" customHeight="1">
      <c r="A19" s="406">
        <v>9</v>
      </c>
      <c r="B19" s="407" t="str">
        <f>IFERROR(VLOOKUP(Z19,'Reference Records'!$B$16:$C$25,2,FALSE),"")</f>
        <v/>
      </c>
      <c r="C19" s="441"/>
      <c r="D19" s="429"/>
      <c r="E19" s="429"/>
      <c r="F19" s="429"/>
      <c r="G19" s="410" t="str">
        <f t="array" ref="G19">IFERROR(IF(INDEX('Reference Records'!$D$16:$D$25,MATCH(LEFT(B19,255),LEFT('Reference Records'!$C$16:$C$25,255),0))=0,"",INDEX('Reference Records'!$D$16:$D$25,MATCH(LEFT(B19,255),LEFT('Reference Records'!$C$16:$C$25,255),0))),"")</f>
        <v/>
      </c>
      <c r="H19" s="474" t="str">
        <f>IF('Overview - Section A'!$AN$5="Funding Request",IF(I19="Funding Request Place Holder","",I19),"")</f>
        <v/>
      </c>
      <c r="I19" s="474" t="str">
        <f>IFERROR(IF(AB19="","",VLOOKUP(AB19,'Overview - Section A'!$P$30:$Q$31,2,FALSE)),"")</f>
        <v/>
      </c>
      <c r="J19" s="474"/>
      <c r="K19" s="474"/>
      <c r="L19" s="474"/>
      <c r="M19" s="474"/>
      <c r="N19" s="474"/>
      <c r="O19" s="474"/>
      <c r="P19" s="474"/>
      <c r="Q19" s="474" t="str">
        <f t="shared" si="0"/>
        <v/>
      </c>
      <c r="R19" s="441"/>
      <c r="S19" s="472" t="str">
        <f t="shared" si="1"/>
        <v/>
      </c>
      <c r="T19" s="472" t="str">
        <f>IFERROR(IF('Overview - Section A'!$AN$5="Funding Request",VLOOKUP(H19,'Overview - Section A'!$M$30:$P$31,4,FALSE),IF(AB19="","",AB19)),"")</f>
        <v/>
      </c>
      <c r="U19" s="472" t="b">
        <f t="shared" si="2"/>
        <v>0</v>
      </c>
      <c r="V19" s="472" t="str">
        <f t="shared" si="3"/>
        <v/>
      </c>
      <c r="W19" s="472" t="s">
        <v>725</v>
      </c>
      <c r="X19" s="475" t="str">
        <f t="array" ref="X19">IFERROR(IF(INDEX('Reference Records'!$G$16:$G$25,MATCH(LEFT(B19,255),LEFT('Reference Records'!$C$16:$C$25,255),0))=0,"",INDEX('Reference Records'!$G$16:$G$25,MATCH(LEFT(B19,255),LEFT('Reference Records'!$C$16:$C$25,255),0))),"")</f>
        <v/>
      </c>
      <c r="Y19" s="475" t="str">
        <f>IFERROR(IF('Overview - Section A'!$AN$5="Funding Request",IF('Reference Records'!$B$157&lt;&gt;"",VLOOKUP(Q19,'Reference Records'!$B$157:$C$158,2,FALSE),VLOOKUP(Q19,'Reference Records'!$A$170:$C$171,3,FALSE)),VLOOKUP(Q19,'Reference Records'!$A$174:$C$176,3,FALSE)),"")</f>
        <v/>
      </c>
      <c r="Z19" s="475"/>
      <c r="AA19" s="475"/>
      <c r="AB19" s="476"/>
      <c r="AC19" s="475" t="s">
        <v>365</v>
      </c>
      <c r="AD19" s="429"/>
      <c r="AE19" s="133"/>
      <c r="AF19" s="135"/>
      <c r="AG19" s="135"/>
    </row>
    <row r="20" spans="1:58" ht="47.1" customHeight="1">
      <c r="A20" s="406">
        <v>10</v>
      </c>
      <c r="B20" s="407" t="str">
        <f>IFERROR(VLOOKUP(Z20,'Reference Records'!$B$16:$C$25,2,FALSE),"")</f>
        <v/>
      </c>
      <c r="C20" s="441"/>
      <c r="D20" s="429"/>
      <c r="E20" s="429"/>
      <c r="F20" s="429"/>
      <c r="G20" s="410" t="str">
        <f t="array" ref="G20">IFERROR(IF(INDEX('Reference Records'!$D$16:$D$25,MATCH(LEFT(B20,255),LEFT('Reference Records'!$C$16:$C$25,255),0))=0,"",INDEX('Reference Records'!$D$16:$D$25,MATCH(LEFT(B20,255),LEFT('Reference Records'!$C$16:$C$25,255),0))),"")</f>
        <v/>
      </c>
      <c r="H20" s="474" t="str">
        <f>IF('Overview - Section A'!$AN$5="Funding Request",IF(I20="Funding Request Place Holder","",I20),"")</f>
        <v/>
      </c>
      <c r="I20" s="474" t="str">
        <f>IFERROR(IF(AB20="","",VLOOKUP(AB20,'Overview - Section A'!$P$30:$Q$31,2,FALSE)),"")</f>
        <v/>
      </c>
      <c r="J20" s="474"/>
      <c r="K20" s="474"/>
      <c r="L20" s="474"/>
      <c r="M20" s="474"/>
      <c r="N20" s="474"/>
      <c r="O20" s="474"/>
      <c r="P20" s="474"/>
      <c r="Q20" s="474" t="str">
        <f t="shared" si="0"/>
        <v/>
      </c>
      <c r="R20" s="441"/>
      <c r="S20" s="472" t="str">
        <f t="shared" si="1"/>
        <v/>
      </c>
      <c r="T20" s="472" t="str">
        <f>IFERROR(IF('Overview - Section A'!$AN$5="Funding Request",VLOOKUP(H20,'Overview - Section A'!$M$30:$P$31,4,FALSE),IF(AB20="","",AB20)),"")</f>
        <v/>
      </c>
      <c r="U20" s="472" t="b">
        <f t="shared" si="2"/>
        <v>0</v>
      </c>
      <c r="V20" s="472" t="str">
        <f t="shared" si="3"/>
        <v/>
      </c>
      <c r="W20" s="472" t="s">
        <v>726</v>
      </c>
      <c r="X20" s="475" t="str">
        <f t="array" ref="X20">IFERROR(IF(INDEX('Reference Records'!$G$16:$G$25,MATCH(LEFT(B20,255),LEFT('Reference Records'!$C$16:$C$25,255),0))=0,"",INDEX('Reference Records'!$G$16:$G$25,MATCH(LEFT(B20,255),LEFT('Reference Records'!$C$16:$C$25,255),0))),"")</f>
        <v/>
      </c>
      <c r="Y20" s="475" t="str">
        <f>IFERROR(IF('Overview - Section A'!$AN$5="Funding Request",IF('Reference Records'!$B$157&lt;&gt;"",VLOOKUP(Q20,'Reference Records'!$B$157:$C$158,2,FALSE),VLOOKUP(Q20,'Reference Records'!$A$170:$C$171,3,FALSE)),VLOOKUP(Q20,'Reference Records'!$A$174:$C$176,3,FALSE)),"")</f>
        <v/>
      </c>
      <c r="Z20" s="475"/>
      <c r="AA20" s="475"/>
      <c r="AB20" s="476"/>
      <c r="AC20" s="475" t="s">
        <v>365</v>
      </c>
      <c r="AD20" s="429"/>
      <c r="AE20" s="133"/>
      <c r="AF20" s="135"/>
      <c r="AG20" s="135"/>
    </row>
    <row r="21" spans="1:58" ht="47.1" customHeight="1">
      <c r="A21" s="406">
        <v>11</v>
      </c>
      <c r="B21" s="407" t="str">
        <f>IFERROR(VLOOKUP(Z21,'Reference Records'!$B$16:$C$25,2,FALSE),"")</f>
        <v/>
      </c>
      <c r="C21" s="441"/>
      <c r="D21" s="429"/>
      <c r="E21" s="429"/>
      <c r="F21" s="429"/>
      <c r="G21" s="410" t="str">
        <f t="array" ref="G21">IFERROR(IF(INDEX('Reference Records'!$D$16:$D$25,MATCH(LEFT(B21,255),LEFT('Reference Records'!$C$16:$C$25,255),0))=0,"",INDEX('Reference Records'!$D$16:$D$25,MATCH(LEFT(B21,255),LEFT('Reference Records'!$C$16:$C$25,255),0))),"")</f>
        <v/>
      </c>
      <c r="H21" s="474" t="str">
        <f>IF('Overview - Section A'!$AN$5="Funding Request",IF(I21="Funding Request Place Holder","",I21),"")</f>
        <v/>
      </c>
      <c r="I21" s="474" t="str">
        <f>IFERROR(IF(AB21="","",VLOOKUP(AB21,'Overview - Section A'!$P$30:$Q$31,2,FALSE)),"")</f>
        <v/>
      </c>
      <c r="J21" s="474"/>
      <c r="K21" s="474"/>
      <c r="L21" s="474"/>
      <c r="M21" s="474"/>
      <c r="N21" s="474"/>
      <c r="O21" s="474"/>
      <c r="P21" s="474"/>
      <c r="Q21" s="474" t="str">
        <f t="shared" si="0"/>
        <v/>
      </c>
      <c r="R21" s="441"/>
      <c r="S21" s="472" t="str">
        <f t="shared" si="1"/>
        <v/>
      </c>
      <c r="T21" s="472" t="str">
        <f>IFERROR(IF('Overview - Section A'!$AN$5="Funding Request",VLOOKUP(H21,'Overview - Section A'!$M$30:$P$31,4,FALSE),IF(AB21="","",AB21)),"")</f>
        <v/>
      </c>
      <c r="U21" s="472" t="b">
        <f t="shared" si="2"/>
        <v>0</v>
      </c>
      <c r="V21" s="472" t="str">
        <f t="shared" si="3"/>
        <v/>
      </c>
      <c r="W21" s="472" t="s">
        <v>727</v>
      </c>
      <c r="X21" s="475" t="str">
        <f t="array" ref="X21">IFERROR(IF(INDEX('Reference Records'!$G$16:$G$25,MATCH(LEFT(B21,255),LEFT('Reference Records'!$C$16:$C$25,255),0))=0,"",INDEX('Reference Records'!$G$16:$G$25,MATCH(LEFT(B21,255),LEFT('Reference Records'!$C$16:$C$25,255),0))),"")</f>
        <v/>
      </c>
      <c r="Y21" s="475" t="str">
        <f>IFERROR(IF('Overview - Section A'!$AN$5="Funding Request",IF('Reference Records'!$B$157&lt;&gt;"",VLOOKUP(Q21,'Reference Records'!$B$157:$C$158,2,FALSE),VLOOKUP(Q21,'Reference Records'!$A$170:$C$171,3,FALSE)),VLOOKUP(Q21,'Reference Records'!$A$174:$C$176,3,FALSE)),"")</f>
        <v/>
      </c>
      <c r="Z21" s="475"/>
      <c r="AA21" s="475"/>
      <c r="AB21" s="476"/>
      <c r="AC21" s="475" t="s">
        <v>365</v>
      </c>
      <c r="AD21" s="429"/>
      <c r="AE21" s="133"/>
      <c r="AF21" s="135"/>
      <c r="AG21" s="135"/>
    </row>
    <row r="22" spans="1:58" ht="47.1" customHeight="1">
      <c r="A22" s="406">
        <v>12</v>
      </c>
      <c r="B22" s="407" t="str">
        <f>IFERROR(VLOOKUP(Z22,'Reference Records'!$B$16:$C$25,2,FALSE),"")</f>
        <v/>
      </c>
      <c r="C22" s="441"/>
      <c r="D22" s="429"/>
      <c r="E22" s="429"/>
      <c r="F22" s="429"/>
      <c r="G22" s="410" t="str">
        <f t="array" ref="G22">IFERROR(IF(INDEX('Reference Records'!$D$16:$D$25,MATCH(LEFT(B22,255),LEFT('Reference Records'!$C$16:$C$25,255),0))=0,"",INDEX('Reference Records'!$D$16:$D$25,MATCH(LEFT(B22,255),LEFT('Reference Records'!$C$16:$C$25,255),0))),"")</f>
        <v/>
      </c>
      <c r="H22" s="474" t="str">
        <f>IF('Overview - Section A'!$AN$5="Funding Request",IF(I22="Funding Request Place Holder","",I22),"")</f>
        <v/>
      </c>
      <c r="I22" s="474" t="str">
        <f>IFERROR(IF(AB22="","",VLOOKUP(AB22,'Overview - Section A'!$P$30:$Q$31,2,FALSE)),"")</f>
        <v/>
      </c>
      <c r="J22" s="474"/>
      <c r="K22" s="474"/>
      <c r="L22" s="474"/>
      <c r="M22" s="474"/>
      <c r="N22" s="474"/>
      <c r="O22" s="474"/>
      <c r="P22" s="474"/>
      <c r="Q22" s="474" t="str">
        <f t="shared" si="0"/>
        <v/>
      </c>
      <c r="R22" s="441"/>
      <c r="S22" s="472" t="str">
        <f t="shared" si="1"/>
        <v/>
      </c>
      <c r="T22" s="472" t="str">
        <f>IFERROR(IF('Overview - Section A'!$AN$5="Funding Request",VLOOKUP(H22,'Overview - Section A'!$M$30:$P$31,4,FALSE),IF(AB22="","",AB22)),"")</f>
        <v/>
      </c>
      <c r="U22" s="472" t="b">
        <f t="shared" si="2"/>
        <v>0</v>
      </c>
      <c r="V22" s="472" t="str">
        <f t="shared" si="3"/>
        <v/>
      </c>
      <c r="W22" s="472" t="s">
        <v>728</v>
      </c>
      <c r="X22" s="475" t="str">
        <f t="array" ref="X22">IFERROR(IF(INDEX('Reference Records'!$G$16:$G$25,MATCH(LEFT(B22,255),LEFT('Reference Records'!$C$16:$C$25,255),0))=0,"",INDEX('Reference Records'!$G$16:$G$25,MATCH(LEFT(B22,255),LEFT('Reference Records'!$C$16:$C$25,255),0))),"")</f>
        <v/>
      </c>
      <c r="Y22" s="475" t="str">
        <f>IFERROR(IF('Overview - Section A'!$AN$5="Funding Request",IF('Reference Records'!$B$157&lt;&gt;"",VLOOKUP(Q22,'Reference Records'!$B$157:$C$158,2,FALSE),VLOOKUP(Q22,'Reference Records'!$A$170:$C$171,3,FALSE)),VLOOKUP(Q22,'Reference Records'!$A$174:$C$176,3,FALSE)),"")</f>
        <v/>
      </c>
      <c r="Z22" s="475"/>
      <c r="AA22" s="475"/>
      <c r="AB22" s="476"/>
      <c r="AC22" s="475" t="s">
        <v>365</v>
      </c>
      <c r="AD22" s="429"/>
      <c r="AE22" s="133"/>
      <c r="AF22" s="135"/>
      <c r="AG22" s="135"/>
    </row>
    <row r="23" spans="1:58" ht="47.1" customHeight="1">
      <c r="A23" s="406">
        <v>13</v>
      </c>
      <c r="B23" s="407" t="str">
        <f>IFERROR(VLOOKUP(Z23,'Reference Records'!$B$16:$C$25,2,FALSE),"")</f>
        <v/>
      </c>
      <c r="C23" s="441"/>
      <c r="D23" s="429"/>
      <c r="E23" s="429"/>
      <c r="F23" s="429"/>
      <c r="G23" s="410" t="str">
        <f t="array" ref="G23">IFERROR(IF(INDEX('Reference Records'!$D$16:$D$25,MATCH(LEFT(B23,255),LEFT('Reference Records'!$C$16:$C$25,255),0))=0,"",INDEX('Reference Records'!$D$16:$D$25,MATCH(LEFT(B23,255),LEFT('Reference Records'!$C$16:$C$25,255),0))),"")</f>
        <v/>
      </c>
      <c r="H23" s="474" t="str">
        <f>IF('Overview - Section A'!$AN$5="Funding Request",IF(I23="Funding Request Place Holder","",I23),"")</f>
        <v/>
      </c>
      <c r="I23" s="474" t="str">
        <f>IFERROR(IF(AB23="","",VLOOKUP(AB23,'Overview - Section A'!$P$30:$Q$31,2,FALSE)),"")</f>
        <v/>
      </c>
      <c r="J23" s="474"/>
      <c r="K23" s="474"/>
      <c r="L23" s="474"/>
      <c r="M23" s="474"/>
      <c r="N23" s="474"/>
      <c r="O23" s="474"/>
      <c r="P23" s="474"/>
      <c r="Q23" s="474" t="str">
        <f t="shared" si="0"/>
        <v/>
      </c>
      <c r="R23" s="441"/>
      <c r="S23" s="472" t="str">
        <f t="shared" si="1"/>
        <v/>
      </c>
      <c r="T23" s="472" t="str">
        <f>IFERROR(IF('Overview - Section A'!$AN$5="Funding Request",VLOOKUP(H23,'Overview - Section A'!$M$30:$P$31,4,FALSE),IF(AB23="","",AB23)),"")</f>
        <v/>
      </c>
      <c r="U23" s="472" t="b">
        <f t="shared" si="2"/>
        <v>0</v>
      </c>
      <c r="V23" s="472" t="str">
        <f t="shared" si="3"/>
        <v/>
      </c>
      <c r="W23" s="472" t="s">
        <v>729</v>
      </c>
      <c r="X23" s="475" t="str">
        <f t="array" ref="X23">IFERROR(IF(INDEX('Reference Records'!$G$16:$G$25,MATCH(LEFT(B23,255),LEFT('Reference Records'!$C$16:$C$25,255),0))=0,"",INDEX('Reference Records'!$G$16:$G$25,MATCH(LEFT(B23,255),LEFT('Reference Records'!$C$16:$C$25,255),0))),"")</f>
        <v/>
      </c>
      <c r="Y23" s="475" t="str">
        <f>IFERROR(IF('Overview - Section A'!$AN$5="Funding Request",IF('Reference Records'!$B$157&lt;&gt;"",VLOOKUP(Q23,'Reference Records'!$B$157:$C$158,2,FALSE),VLOOKUP(Q23,'Reference Records'!$A$170:$C$171,3,FALSE)),VLOOKUP(Q23,'Reference Records'!$A$174:$C$176,3,FALSE)),"")</f>
        <v/>
      </c>
      <c r="Z23" s="475"/>
      <c r="AA23" s="475"/>
      <c r="AB23" s="476"/>
      <c r="AC23" s="475" t="s">
        <v>365</v>
      </c>
      <c r="AD23" s="429"/>
      <c r="AE23" s="133"/>
      <c r="AF23" s="135"/>
      <c r="AG23" s="135"/>
    </row>
    <row r="24" spans="1:58" ht="47.1" customHeight="1">
      <c r="A24" s="406">
        <v>14</v>
      </c>
      <c r="B24" s="407" t="str">
        <f>IFERROR(VLOOKUP(Z24,'Reference Records'!$B$16:$C$25,2,FALSE),"")</f>
        <v/>
      </c>
      <c r="C24" s="441"/>
      <c r="D24" s="429"/>
      <c r="E24" s="429"/>
      <c r="F24" s="429"/>
      <c r="G24" s="410" t="str">
        <f t="array" ref="G24">IFERROR(IF(INDEX('Reference Records'!$D$16:$D$25,MATCH(LEFT(B24,255),LEFT('Reference Records'!$C$16:$C$25,255),0))=0,"",INDEX('Reference Records'!$D$16:$D$25,MATCH(LEFT(B24,255),LEFT('Reference Records'!$C$16:$C$25,255),0))),"")</f>
        <v/>
      </c>
      <c r="H24" s="474" t="str">
        <f>IF('Overview - Section A'!$AN$5="Funding Request",IF(I24="Funding Request Place Holder","",I24),"")</f>
        <v/>
      </c>
      <c r="I24" s="474" t="str">
        <f>IFERROR(IF(AB24="","",VLOOKUP(AB24,'Overview - Section A'!$P$30:$Q$31,2,FALSE)),"")</f>
        <v/>
      </c>
      <c r="J24" s="474"/>
      <c r="K24" s="474"/>
      <c r="L24" s="474"/>
      <c r="M24" s="474"/>
      <c r="N24" s="474"/>
      <c r="O24" s="474"/>
      <c r="P24" s="474"/>
      <c r="Q24" s="474" t="str">
        <f t="shared" si="0"/>
        <v/>
      </c>
      <c r="R24" s="441"/>
      <c r="S24" s="472" t="str">
        <f t="shared" si="1"/>
        <v/>
      </c>
      <c r="T24" s="472" t="str">
        <f>IFERROR(IF('Overview - Section A'!$AN$5="Funding Request",VLOOKUP(H24,'Overview - Section A'!$M$30:$P$31,4,FALSE),IF(AB24="","",AB24)),"")</f>
        <v/>
      </c>
      <c r="U24" s="472" t="b">
        <f t="shared" si="2"/>
        <v>0</v>
      </c>
      <c r="V24" s="472" t="str">
        <f t="shared" si="3"/>
        <v/>
      </c>
      <c r="W24" s="472" t="s">
        <v>730</v>
      </c>
      <c r="X24" s="475" t="str">
        <f t="array" ref="X24">IFERROR(IF(INDEX('Reference Records'!$G$16:$G$25,MATCH(LEFT(B24,255),LEFT('Reference Records'!$C$16:$C$25,255),0))=0,"",INDEX('Reference Records'!$G$16:$G$25,MATCH(LEFT(B24,255),LEFT('Reference Records'!$C$16:$C$25,255),0))),"")</f>
        <v/>
      </c>
      <c r="Y24" s="475" t="str">
        <f>IFERROR(IF('Overview - Section A'!$AN$5="Funding Request",IF('Reference Records'!$B$157&lt;&gt;"",VLOOKUP(Q24,'Reference Records'!$B$157:$C$158,2,FALSE),VLOOKUP(Q24,'Reference Records'!$A$170:$C$171,3,FALSE)),VLOOKUP(Q24,'Reference Records'!$A$174:$C$176,3,FALSE)),"")</f>
        <v/>
      </c>
      <c r="Z24" s="475"/>
      <c r="AA24" s="475"/>
      <c r="AB24" s="476"/>
      <c r="AC24" s="475" t="s">
        <v>365</v>
      </c>
      <c r="AD24" s="429"/>
      <c r="AE24" s="133"/>
      <c r="AF24" s="135"/>
      <c r="AG24" s="135"/>
    </row>
    <row r="25" spans="1:58" ht="47.1" customHeight="1">
      <c r="A25" s="406">
        <v>15</v>
      </c>
      <c r="B25" s="407" t="str">
        <f>IFERROR(VLOOKUP(Z25,'Reference Records'!$B$16:$C$25,2,FALSE),"")</f>
        <v/>
      </c>
      <c r="C25" s="441"/>
      <c r="D25" s="429"/>
      <c r="E25" s="429"/>
      <c r="F25" s="429"/>
      <c r="G25" s="410" t="str">
        <f t="array" ref="G25">IFERROR(IF(INDEX('Reference Records'!$D$16:$D$25,MATCH(LEFT(B25,255),LEFT('Reference Records'!$C$16:$C$25,255),0))=0,"",INDEX('Reference Records'!$D$16:$D$25,MATCH(LEFT(B25,255),LEFT('Reference Records'!$C$16:$C$25,255),0))),"")</f>
        <v/>
      </c>
      <c r="H25" s="474" t="str">
        <f>IF('Overview - Section A'!$AN$5="Funding Request",IF(I25="Funding Request Place Holder","",I25),"")</f>
        <v/>
      </c>
      <c r="I25" s="474" t="str">
        <f>IFERROR(IF(AB25="","",VLOOKUP(AB25,'Overview - Section A'!$P$30:$Q$31,2,FALSE)),"")</f>
        <v/>
      </c>
      <c r="J25" s="474"/>
      <c r="K25" s="474"/>
      <c r="L25" s="474"/>
      <c r="M25" s="474"/>
      <c r="N25" s="474"/>
      <c r="O25" s="474"/>
      <c r="P25" s="474"/>
      <c r="Q25" s="474" t="str">
        <f t="shared" si="0"/>
        <v/>
      </c>
      <c r="R25" s="441"/>
      <c r="S25" s="472" t="str">
        <f t="shared" si="1"/>
        <v/>
      </c>
      <c r="T25" s="472" t="str">
        <f>IFERROR(IF('Overview - Section A'!$AN$5="Funding Request",VLOOKUP(H25,'Overview - Section A'!$M$30:$P$31,4,FALSE),IF(AB25="","",AB25)),"")</f>
        <v/>
      </c>
      <c r="U25" s="472" t="b">
        <f t="shared" si="2"/>
        <v>0</v>
      </c>
      <c r="V25" s="472" t="str">
        <f t="shared" si="3"/>
        <v/>
      </c>
      <c r="W25" s="472" t="s">
        <v>731</v>
      </c>
      <c r="X25" s="475" t="str">
        <f t="array" ref="X25">IFERROR(IF(INDEX('Reference Records'!$G$16:$G$25,MATCH(LEFT(B25,255),LEFT('Reference Records'!$C$16:$C$25,255),0))=0,"",INDEX('Reference Records'!$G$16:$G$25,MATCH(LEFT(B25,255),LEFT('Reference Records'!$C$16:$C$25,255),0))),"")</f>
        <v/>
      </c>
      <c r="Y25" s="475" t="str">
        <f>IFERROR(IF('Overview - Section A'!$AN$5="Funding Request",IF('Reference Records'!$B$157&lt;&gt;"",VLOOKUP(Q25,'Reference Records'!$B$157:$C$158,2,FALSE),VLOOKUP(Q25,'Reference Records'!$A$170:$C$171,3,FALSE)),VLOOKUP(Q25,'Reference Records'!$A$174:$C$176,3,FALSE)),"")</f>
        <v/>
      </c>
      <c r="Z25" s="475"/>
      <c r="AA25" s="475"/>
      <c r="AB25" s="476"/>
      <c r="AC25" s="475" t="s">
        <v>365</v>
      </c>
      <c r="AD25" s="429"/>
      <c r="AE25" s="133"/>
      <c r="AF25" s="135"/>
      <c r="AG25" s="135"/>
    </row>
    <row r="26" spans="1:58" s="52" customFormat="1" ht="2.85" customHeight="1" thickBot="1">
      <c r="A26" s="53"/>
      <c r="B26" s="53"/>
      <c r="C26" s="53"/>
      <c r="D26" s="53"/>
      <c r="E26" s="54"/>
      <c r="F26" s="54"/>
      <c r="G26" s="55"/>
      <c r="H26" s="54"/>
      <c r="I26" s="54"/>
      <c r="J26" s="54"/>
      <c r="K26" s="56"/>
      <c r="L26" s="57"/>
      <c r="M26" s="57"/>
      <c r="N26" s="57"/>
      <c r="O26" s="58"/>
      <c r="P26" s="58"/>
      <c r="Q26" s="59"/>
      <c r="R26" s="60"/>
      <c r="S26" s="60"/>
      <c r="T26" s="60"/>
      <c r="U26" s="60"/>
      <c r="V26" s="60"/>
      <c r="W26" s="60"/>
      <c r="X26" s="60"/>
      <c r="Y26" s="60"/>
      <c r="Z26" s="60"/>
      <c r="AA26" s="60"/>
      <c r="AB26" s="60"/>
      <c r="AC26" s="60"/>
      <c r="AD26" s="60"/>
      <c r="AE26" s="61"/>
      <c r="AF26" s="136"/>
      <c r="AG26" s="136"/>
      <c r="AK26" s="12"/>
      <c r="AL26" s="12"/>
      <c r="AM26" s="12"/>
      <c r="AN26" s="12"/>
      <c r="AO26" s="12"/>
      <c r="AP26" s="12"/>
      <c r="AQ26" s="12"/>
      <c r="AR26" s="12"/>
      <c r="AS26" s="12"/>
      <c r="AT26" s="12"/>
      <c r="AU26" s="12"/>
      <c r="AV26" s="12"/>
      <c r="AW26" s="12"/>
      <c r="AX26" s="12"/>
      <c r="AY26" s="12"/>
      <c r="AZ26" s="12"/>
      <c r="BA26" s="12"/>
      <c r="BB26" s="12"/>
      <c r="BC26" s="12"/>
      <c r="BD26" s="12"/>
      <c r="BE26" s="12"/>
      <c r="BF26" s="12"/>
    </row>
    <row r="27" spans="1:58" ht="35.85" customHeight="1" thickBot="1">
      <c r="A27" s="62"/>
      <c r="D27" s="63"/>
      <c r="E27" s="63"/>
      <c r="AF27" s="135"/>
      <c r="AG27" s="135"/>
    </row>
    <row r="28" spans="1:58" ht="27" customHeight="1" thickBot="1">
      <c r="A28" s="546" t="s">
        <v>29</v>
      </c>
      <c r="B28" s="547"/>
      <c r="C28" s="547"/>
      <c r="D28" s="547"/>
      <c r="E28" s="547"/>
      <c r="F28" s="547"/>
      <c r="G28" s="547"/>
      <c r="H28" s="547"/>
      <c r="I28" s="64"/>
      <c r="J28" s="64"/>
      <c r="K28" s="64"/>
      <c r="L28" s="64"/>
      <c r="M28" s="64"/>
      <c r="N28" s="162"/>
      <c r="O28" s="168"/>
      <c r="P28" s="169"/>
      <c r="Q28" s="48"/>
    </row>
    <row r="29" spans="1:58" ht="45.75" customHeight="1">
      <c r="A29" s="418" t="s">
        <v>23</v>
      </c>
      <c r="B29" s="418" t="s">
        <v>71</v>
      </c>
      <c r="C29" s="418" t="s">
        <v>142</v>
      </c>
      <c r="D29" s="418" t="s">
        <v>6</v>
      </c>
      <c r="E29" s="418" t="s">
        <v>7</v>
      </c>
      <c r="F29" s="419" t="s">
        <v>8</v>
      </c>
      <c r="G29" s="418" t="s">
        <v>27</v>
      </c>
      <c r="H29" s="418" t="s">
        <v>145</v>
      </c>
      <c r="I29" s="420"/>
      <c r="J29" s="421" t="s">
        <v>213</v>
      </c>
      <c r="K29" s="421" t="s">
        <v>212</v>
      </c>
      <c r="L29" s="421" t="s">
        <v>60</v>
      </c>
      <c r="M29" s="421" t="s">
        <v>214</v>
      </c>
      <c r="N29" s="422" t="s">
        <v>235</v>
      </c>
      <c r="O29" s="421" t="s">
        <v>62</v>
      </c>
      <c r="P29" s="170"/>
      <c r="Q29" s="48"/>
    </row>
    <row r="30" spans="1:58" ht="47.1" hidden="1" customHeight="1">
      <c r="A30" s="406" t="s">
        <v>85</v>
      </c>
      <c r="B30" s="423" t="str">
        <f t="shared" ref="B30:B61" si="4">IF(A30=A29,"",VLOOKUP(A30,$A$10:$V$26,22,FALSE))</f>
        <v>[Custom Outcome Indicator]</v>
      </c>
      <c r="C30" s="424" t="str">
        <f>IFERROR(IF(K30&lt;&gt;"",K30,IF(A30=A29,IF(C29&lt;YEAR('Overview - Section A'!$E$8),C29+1,""),YEAR('Overview - Section A'!$E$7))),"")</f>
        <v>[Year of Target]</v>
      </c>
      <c r="D30" s="425" t="s">
        <v>54</v>
      </c>
      <c r="E30" s="426" t="s">
        <v>55</v>
      </c>
      <c r="F30" s="427" t="str">
        <f>IF(IF(AND(D30="",E30=""),N30,IFERROR((D30/E30)*100,""))=0,"",IF(AND(D30="",E30=""),N30,IFERROR((D30/E30)*100,"")))</f>
        <v/>
      </c>
      <c r="G30" s="428" t="s">
        <v>56</v>
      </c>
      <c r="H30" s="429" t="s">
        <v>144</v>
      </c>
      <c r="I30" s="430"/>
      <c r="J30" s="431" t="s">
        <v>61</v>
      </c>
      <c r="K30" s="432" t="s">
        <v>240</v>
      </c>
      <c r="L30" s="430" t="b">
        <f t="shared" ref="L30:L61" si="5">IFERROR(IF(VLOOKUP(A30,$A$10:$V$26,22,FALSE)&lt;&gt;"",TRUE,FALSE),FALSE)</f>
        <v>1</v>
      </c>
      <c r="M30" s="430" t="str">
        <f ca="1">IFERROR(IF(G30&lt;&gt;"",INDEX('Overview - Section A'!$U$37:$U$44,MATCH(G30,'Overview - Section A'!$A$37:$A$44,1)),J30),"")</f>
        <v>[Record ID]</v>
      </c>
      <c r="N30" s="430" t="s">
        <v>211</v>
      </c>
      <c r="O30" s="430" t="s">
        <v>61</v>
      </c>
      <c r="P30" s="171"/>
      <c r="Q30" s="48"/>
    </row>
    <row r="31" spans="1:58" ht="47.1" customHeight="1">
      <c r="A31" s="406">
        <v>1</v>
      </c>
      <c r="B31" s="423" t="str">
        <f t="shared" si="4"/>
        <v>TB O-1a: Case notification rate of all forms of TB per 100,000 population - bacteriologically confirmed plus clinically diagnosed, new and relapse cases</v>
      </c>
      <c r="C31" s="424">
        <f>IFERROR(IF(K31&lt;&gt;"",K31,IF(A31=A30,IF(C30&lt;YEAR('Overview - Section A'!$E$8),C30+1,""),YEAR('Overview - Section A'!$E$7))),"")</f>
        <v>2018</v>
      </c>
      <c r="D31" s="534">
        <v>90</v>
      </c>
      <c r="E31" s="534">
        <v>160</v>
      </c>
      <c r="F31" s="427">
        <f t="shared" ref="F31:F94" si="6">IF(IF(AND(D31="",E31=""),N31,IFERROR((D31/E31)*100,""))=0,"",IF(AND(D31="",E31=""),N31,IFERROR((D31/E31)*100,"")))</f>
        <v>56.25</v>
      </c>
      <c r="G31" s="428">
        <v>43511</v>
      </c>
      <c r="H31" s="429"/>
      <c r="I31" s="430"/>
      <c r="J31" s="431" t="s">
        <v>402</v>
      </c>
      <c r="K31" s="432"/>
      <c r="L31" s="430" t="b">
        <f t="shared" si="5"/>
        <v>1</v>
      </c>
      <c r="M31" s="430" t="str">
        <f ca="1">IFERROR(IF(G31&lt;&gt;"",INDEX('Overview - Section A'!$U$37:$U$44,MATCH(G31,'Overview - Section A'!$A$37:$A$44,1)),J31),"")</f>
        <v>a1Y36000002aoe3EAA</v>
      </c>
      <c r="N31" s="430"/>
      <c r="O31" s="430" t="s">
        <v>403</v>
      </c>
      <c r="P31" s="171"/>
      <c r="Q31" s="48"/>
    </row>
    <row r="32" spans="1:58" ht="47.1" customHeight="1">
      <c r="A32" s="406">
        <v>1</v>
      </c>
      <c r="B32" s="423" t="str">
        <f t="shared" si="4"/>
        <v/>
      </c>
      <c r="C32" s="424">
        <f>IFERROR(IF(K32&lt;&gt;"",K32,IF(A32=A31,IF(C31&lt;YEAR('Overview - Section A'!$E$8),C31+1,""),YEAR('Overview - Section A'!$E$7))),"")</f>
        <v>2019</v>
      </c>
      <c r="D32" s="534">
        <v>96</v>
      </c>
      <c r="E32" s="534">
        <v>153</v>
      </c>
      <c r="F32" s="427">
        <f t="shared" si="6"/>
        <v>62.745098039215684</v>
      </c>
      <c r="G32" s="428">
        <v>43876</v>
      </c>
      <c r="H32" s="429"/>
      <c r="I32" s="430"/>
      <c r="J32" s="431" t="s">
        <v>404</v>
      </c>
      <c r="K32" s="432"/>
      <c r="L32" s="430" t="b">
        <f t="shared" si="5"/>
        <v>1</v>
      </c>
      <c r="M32" s="430" t="str">
        <f ca="1">IFERROR(IF(G32&lt;&gt;"",INDEX('Overview - Section A'!$U$37:$U$44,MATCH(G32,'Overview - Section A'!$A$37:$A$44,1)),J32),"")</f>
        <v>a1Y36000002aoe4EAA</v>
      </c>
      <c r="N32" s="430"/>
      <c r="O32" s="430" t="s">
        <v>405</v>
      </c>
      <c r="P32" s="171"/>
      <c r="Q32" s="48"/>
    </row>
    <row r="33" spans="1:17" ht="47.1" customHeight="1">
      <c r="A33" s="406">
        <v>1</v>
      </c>
      <c r="B33" s="423" t="str">
        <f t="shared" si="4"/>
        <v/>
      </c>
      <c r="C33" s="424">
        <f>IFERROR(IF(K33&lt;&gt;"",K33,IF(A33=A32,IF(C32&lt;YEAR('Overview - Section A'!$E$8),C32+1,""),YEAR('Overview - Section A'!$E$7))),"")</f>
        <v>2020</v>
      </c>
      <c r="D33" s="534">
        <v>102</v>
      </c>
      <c r="E33" s="534">
        <v>146</v>
      </c>
      <c r="F33" s="427">
        <f t="shared" si="6"/>
        <v>69.863013698630141</v>
      </c>
      <c r="G33" s="428">
        <v>44242</v>
      </c>
      <c r="H33" s="429"/>
      <c r="I33" s="430"/>
      <c r="J33" s="431" t="s">
        <v>406</v>
      </c>
      <c r="K33" s="432"/>
      <c r="L33" s="430" t="b">
        <f t="shared" si="5"/>
        <v>1</v>
      </c>
      <c r="M33" s="430" t="str">
        <f ca="1">IFERROR(IF(G33&lt;&gt;"",INDEX('Overview - Section A'!$U$37:$U$44,MATCH(G33,'Overview - Section A'!$A$37:$A$44,1)),J33),"")</f>
        <v>a1Y36000002aoe5EAA</v>
      </c>
      <c r="N33" s="430"/>
      <c r="O33" s="430" t="s">
        <v>407</v>
      </c>
      <c r="P33" s="171"/>
      <c r="Q33" s="48"/>
    </row>
    <row r="34" spans="1:17" ht="47.1" customHeight="1">
      <c r="A34" s="406">
        <v>1</v>
      </c>
      <c r="B34" s="423" t="str">
        <f t="shared" si="4"/>
        <v/>
      </c>
      <c r="C34" s="424" t="str">
        <f>IFERROR(IF(K34&lt;&gt;"",K34,IF(A34=A33,IF(C33&lt;YEAR('Overview - Section A'!$E$8),C33+1,""),YEAR('Overview - Section A'!$E$7))),"")</f>
        <v/>
      </c>
      <c r="D34" s="425"/>
      <c r="E34" s="426"/>
      <c r="F34" s="427" t="str">
        <f t="shared" si="6"/>
        <v/>
      </c>
      <c r="G34" s="428"/>
      <c r="H34" s="429"/>
      <c r="I34" s="430"/>
      <c r="J34" s="431" t="s">
        <v>408</v>
      </c>
      <c r="K34" s="432"/>
      <c r="L34" s="430" t="b">
        <f t="shared" si="5"/>
        <v>1</v>
      </c>
      <c r="M34" s="430" t="str">
        <f>IFERROR(IF(G34&lt;&gt;"",INDEX('Overview - Section A'!$U$37:$U$44,MATCH(G34,'Overview - Section A'!$A$37:$A$44,1)),J34),"")</f>
        <v>a1Y36000002aoe5EAA</v>
      </c>
      <c r="N34" s="430"/>
      <c r="O34" s="430" t="s">
        <v>409</v>
      </c>
      <c r="P34" s="171"/>
      <c r="Q34" s="48"/>
    </row>
    <row r="35" spans="1:17" ht="47.1" customHeight="1">
      <c r="A35" s="406">
        <v>1</v>
      </c>
      <c r="B35" s="423" t="str">
        <f t="shared" si="4"/>
        <v/>
      </c>
      <c r="C35" s="424" t="str">
        <f>IFERROR(IF(K35&lt;&gt;"",K35,IF(A35=A34,IF(C34&lt;YEAR('Overview - Section A'!$E$8),C34+1,""),YEAR('Overview - Section A'!$E$7))),"")</f>
        <v/>
      </c>
      <c r="D35" s="425"/>
      <c r="E35" s="426"/>
      <c r="F35" s="427" t="str">
        <f t="shared" si="6"/>
        <v/>
      </c>
      <c r="G35" s="428"/>
      <c r="H35" s="429"/>
      <c r="I35" s="430"/>
      <c r="J35" s="431" t="s">
        <v>410</v>
      </c>
      <c r="K35" s="432"/>
      <c r="L35" s="430" t="b">
        <f t="shared" si="5"/>
        <v>1</v>
      </c>
      <c r="M35" s="430" t="str">
        <f>IFERROR(IF(G35&lt;&gt;"",INDEX('Overview - Section A'!$U$37:$U$44,MATCH(G35,'Overview - Section A'!$A$37:$A$44,1)),J35),"")</f>
        <v>a1Y36000002aoe6EAA</v>
      </c>
      <c r="N35" s="430"/>
      <c r="O35" s="430" t="s">
        <v>411</v>
      </c>
      <c r="P35" s="171"/>
      <c r="Q35" s="48"/>
    </row>
    <row r="36" spans="1:17" ht="47.1" customHeight="1">
      <c r="A36" s="406">
        <v>1</v>
      </c>
      <c r="B36" s="423" t="str">
        <f t="shared" si="4"/>
        <v/>
      </c>
      <c r="C36" s="424" t="str">
        <f>IFERROR(IF(K36&lt;&gt;"",K36,IF(A36=A35,IF(C35&lt;YEAR('Overview - Section A'!$E$8),C35+1,""),YEAR('Overview - Section A'!$E$7))),"")</f>
        <v/>
      </c>
      <c r="D36" s="425"/>
      <c r="E36" s="426"/>
      <c r="F36" s="427" t="str">
        <f t="shared" si="6"/>
        <v/>
      </c>
      <c r="G36" s="428"/>
      <c r="H36" s="429"/>
      <c r="I36" s="430"/>
      <c r="J36" s="431" t="s">
        <v>412</v>
      </c>
      <c r="K36" s="432"/>
      <c r="L36" s="430" t="b">
        <f t="shared" si="5"/>
        <v>1</v>
      </c>
      <c r="M36" s="430" t="str">
        <f>IFERROR(IF(G36&lt;&gt;"",INDEX('Overview - Section A'!$U$37:$U$44,MATCH(G36,'Overview - Section A'!$A$37:$A$44,1)),J36),"")</f>
        <v>a1Y36000002aoe7EAA</v>
      </c>
      <c r="N36" s="430"/>
      <c r="O36" s="430" t="s">
        <v>413</v>
      </c>
      <c r="P36" s="171"/>
      <c r="Q36" s="48"/>
    </row>
    <row r="37" spans="1:17" ht="47.1" customHeight="1">
      <c r="A37" s="406">
        <v>2</v>
      </c>
      <c r="B37" s="423" t="str">
        <f t="shared" si="4"/>
        <v>TB O-2a: Treatment success rate of all forms of TB- bacteriologically confirmed plus clinically diagnosed, new and relapse cases</v>
      </c>
      <c r="C37" s="424">
        <f>IFERROR(IF(K37&lt;&gt;"",K37,IF(A37=A36,IF(C36&lt;YEAR('Overview - Section A'!$E$8),C36+1,""),YEAR('Overview - Section A'!$E$7))),"")</f>
        <v>2018</v>
      </c>
      <c r="D37" s="534">
        <v>5767</v>
      </c>
      <c r="E37" s="534">
        <v>6408</v>
      </c>
      <c r="F37" s="427">
        <f t="shared" si="6"/>
        <v>89.996878901373279</v>
      </c>
      <c r="G37" s="428">
        <v>43511</v>
      </c>
      <c r="H37" s="429"/>
      <c r="I37" s="430"/>
      <c r="J37" s="431" t="s">
        <v>402</v>
      </c>
      <c r="K37" s="432"/>
      <c r="L37" s="430" t="b">
        <f t="shared" si="5"/>
        <v>1</v>
      </c>
      <c r="M37" s="430" t="str">
        <f ca="1">IFERROR(IF(G37&lt;&gt;"",INDEX('Overview - Section A'!$U$37:$U$44,MATCH(G37,'Overview - Section A'!$A$37:$A$44,1)),J37),"")</f>
        <v>a1Y36000002aoe3EAA</v>
      </c>
      <c r="N37" s="430"/>
      <c r="O37" s="430" t="s">
        <v>414</v>
      </c>
      <c r="P37" s="171"/>
      <c r="Q37" s="48"/>
    </row>
    <row r="38" spans="1:17" ht="47.1" customHeight="1">
      <c r="A38" s="406">
        <v>2</v>
      </c>
      <c r="B38" s="423" t="str">
        <f t="shared" si="4"/>
        <v/>
      </c>
      <c r="C38" s="424">
        <f>IFERROR(IF(K38&lt;&gt;"",K38,IF(A38=A37,IF(C37&lt;YEAR('Overview - Section A'!$E$8),C37+1,""),YEAR('Overview - Section A'!$E$7))),"")</f>
        <v>2019</v>
      </c>
      <c r="D38" s="534">
        <v>6304</v>
      </c>
      <c r="E38" s="534">
        <v>7005</v>
      </c>
      <c r="F38" s="427">
        <f t="shared" si="6"/>
        <v>89.992862241256248</v>
      </c>
      <c r="G38" s="428">
        <v>43876</v>
      </c>
      <c r="H38" s="429"/>
      <c r="I38" s="430"/>
      <c r="J38" s="431" t="s">
        <v>404</v>
      </c>
      <c r="K38" s="432"/>
      <c r="L38" s="430" t="b">
        <f t="shared" si="5"/>
        <v>1</v>
      </c>
      <c r="M38" s="430" t="str">
        <f ca="1">IFERROR(IF(G38&lt;&gt;"",INDEX('Overview - Section A'!$U$37:$U$44,MATCH(G38,'Overview - Section A'!$A$37:$A$44,1)),J38),"")</f>
        <v>a1Y36000002aoe4EAA</v>
      </c>
      <c r="N38" s="430"/>
      <c r="O38" s="430" t="s">
        <v>415</v>
      </c>
      <c r="P38" s="171"/>
      <c r="Q38" s="48"/>
    </row>
    <row r="39" spans="1:17" ht="47.1" customHeight="1">
      <c r="A39" s="406">
        <v>2</v>
      </c>
      <c r="B39" s="423" t="str">
        <f t="shared" si="4"/>
        <v/>
      </c>
      <c r="C39" s="424">
        <f>IFERROR(IF(K39&lt;&gt;"",K39,IF(A39=A38,IF(C38&lt;YEAR('Overview - Section A'!$E$8),C38+1,""),YEAR('Overview - Section A'!$E$7))),"")</f>
        <v>2020</v>
      </c>
      <c r="D39" s="534">
        <v>6770</v>
      </c>
      <c r="E39" s="534">
        <v>7523</v>
      </c>
      <c r="F39" s="427">
        <f t="shared" si="6"/>
        <v>89.990695201382437</v>
      </c>
      <c r="G39" s="428">
        <v>44242</v>
      </c>
      <c r="H39" s="429"/>
      <c r="I39" s="430"/>
      <c r="J39" s="431" t="s">
        <v>406</v>
      </c>
      <c r="K39" s="432"/>
      <c r="L39" s="430" t="b">
        <f t="shared" si="5"/>
        <v>1</v>
      </c>
      <c r="M39" s="430" t="str">
        <f ca="1">IFERROR(IF(G39&lt;&gt;"",INDEX('Overview - Section A'!$U$37:$U$44,MATCH(G39,'Overview - Section A'!$A$37:$A$44,1)),J39),"")</f>
        <v>a1Y36000002aoe5EAA</v>
      </c>
      <c r="N39" s="430"/>
      <c r="O39" s="430" t="s">
        <v>416</v>
      </c>
      <c r="P39" s="171"/>
      <c r="Q39" s="48"/>
    </row>
    <row r="40" spans="1:17" ht="47.1" customHeight="1">
      <c r="A40" s="406">
        <v>2</v>
      </c>
      <c r="B40" s="423" t="str">
        <f t="shared" si="4"/>
        <v/>
      </c>
      <c r="C40" s="424" t="str">
        <f>IFERROR(IF(K40&lt;&gt;"",K40,IF(A40=A39,IF(C39&lt;YEAR('Overview - Section A'!$E$8),C39+1,""),YEAR('Overview - Section A'!$E$7))),"")</f>
        <v/>
      </c>
      <c r="D40" s="425"/>
      <c r="E40" s="426"/>
      <c r="F40" s="427" t="str">
        <f t="shared" si="6"/>
        <v/>
      </c>
      <c r="G40" s="428"/>
      <c r="H40" s="429"/>
      <c r="I40" s="430"/>
      <c r="J40" s="431" t="s">
        <v>408</v>
      </c>
      <c r="K40" s="432"/>
      <c r="L40" s="430" t="b">
        <f t="shared" si="5"/>
        <v>1</v>
      </c>
      <c r="M40" s="430" t="str">
        <f>IFERROR(IF(G40&lt;&gt;"",INDEX('Overview - Section A'!$U$37:$U$44,MATCH(G40,'Overview - Section A'!$A$37:$A$44,1)),J40),"")</f>
        <v>a1Y36000002aoe5EAA</v>
      </c>
      <c r="N40" s="430"/>
      <c r="O40" s="430" t="s">
        <v>417</v>
      </c>
      <c r="P40" s="171"/>
      <c r="Q40" s="48"/>
    </row>
    <row r="41" spans="1:17" ht="47.1" customHeight="1">
      <c r="A41" s="406">
        <v>2</v>
      </c>
      <c r="B41" s="423" t="str">
        <f t="shared" si="4"/>
        <v/>
      </c>
      <c r="C41" s="424" t="str">
        <f>IFERROR(IF(K41&lt;&gt;"",K41,IF(A41=A40,IF(C40&lt;YEAR('Overview - Section A'!$E$8),C40+1,""),YEAR('Overview - Section A'!$E$7))),"")</f>
        <v/>
      </c>
      <c r="D41" s="425"/>
      <c r="E41" s="426"/>
      <c r="F41" s="427" t="str">
        <f t="shared" si="6"/>
        <v/>
      </c>
      <c r="G41" s="428"/>
      <c r="H41" s="429"/>
      <c r="I41" s="430"/>
      <c r="J41" s="431" t="s">
        <v>410</v>
      </c>
      <c r="K41" s="432"/>
      <c r="L41" s="430" t="b">
        <f t="shared" si="5"/>
        <v>1</v>
      </c>
      <c r="M41" s="430" t="str">
        <f>IFERROR(IF(G41&lt;&gt;"",INDEX('Overview - Section A'!$U$37:$U$44,MATCH(G41,'Overview - Section A'!$A$37:$A$44,1)),J41),"")</f>
        <v>a1Y36000002aoe6EAA</v>
      </c>
      <c r="N41" s="430"/>
      <c r="O41" s="430" t="s">
        <v>418</v>
      </c>
      <c r="P41" s="171"/>
      <c r="Q41" s="48"/>
    </row>
    <row r="42" spans="1:17" ht="47.1" customHeight="1">
      <c r="A42" s="406">
        <v>2</v>
      </c>
      <c r="B42" s="423" t="str">
        <f t="shared" si="4"/>
        <v/>
      </c>
      <c r="C42" s="424" t="str">
        <f>IFERROR(IF(K42&lt;&gt;"",K42,IF(A42=A41,IF(C41&lt;YEAR('Overview - Section A'!$E$8),C41+1,""),YEAR('Overview - Section A'!$E$7))),"")</f>
        <v/>
      </c>
      <c r="D42" s="425"/>
      <c r="E42" s="426"/>
      <c r="F42" s="427" t="str">
        <f t="shared" si="6"/>
        <v/>
      </c>
      <c r="G42" s="428"/>
      <c r="H42" s="429"/>
      <c r="I42" s="430"/>
      <c r="J42" s="431" t="s">
        <v>412</v>
      </c>
      <c r="K42" s="432"/>
      <c r="L42" s="430" t="b">
        <f t="shared" si="5"/>
        <v>1</v>
      </c>
      <c r="M42" s="430" t="str">
        <f>IFERROR(IF(G42&lt;&gt;"",INDEX('Overview - Section A'!$U$37:$U$44,MATCH(G42,'Overview - Section A'!$A$37:$A$44,1)),J42),"")</f>
        <v>a1Y36000002aoe7EAA</v>
      </c>
      <c r="N42" s="430"/>
      <c r="O42" s="430" t="s">
        <v>419</v>
      </c>
      <c r="P42" s="171"/>
      <c r="Q42" s="48"/>
    </row>
    <row r="43" spans="1:17" ht="47.1" customHeight="1">
      <c r="A43" s="406">
        <v>3</v>
      </c>
      <c r="B43" s="423" t="str">
        <f t="shared" si="4"/>
        <v>TB O-5(M): TB treatment coverage: Percentage of new and relapse cases that were notified and treated among the estimated number of incident TB cases in the same year (all form of TB - bacteriologically confirmed plus clinically diagnosed)</v>
      </c>
      <c r="C43" s="424">
        <f>IFERROR(IF(K43&lt;&gt;"",K43,IF(A43=A42,IF(C42&lt;YEAR('Overview - Section A'!$E$8),C42+1,""),YEAR('Overview - Section A'!$E$7))),"")</f>
        <v>2018</v>
      </c>
      <c r="D43" s="534">
        <v>90</v>
      </c>
      <c r="E43" s="534">
        <v>160</v>
      </c>
      <c r="F43" s="427">
        <f t="shared" si="6"/>
        <v>56.25</v>
      </c>
      <c r="G43" s="428">
        <v>43511</v>
      </c>
      <c r="H43" s="429"/>
      <c r="I43" s="430"/>
      <c r="J43" s="431" t="s">
        <v>402</v>
      </c>
      <c r="K43" s="432"/>
      <c r="L43" s="430" t="b">
        <f t="shared" si="5"/>
        <v>1</v>
      </c>
      <c r="M43" s="430" t="str">
        <f ca="1">IFERROR(IF(G43&lt;&gt;"",INDEX('Overview - Section A'!$U$37:$U$44,MATCH(G43,'Overview - Section A'!$A$37:$A$44,1)),J43),"")</f>
        <v>a1Y36000002aoe3EAA</v>
      </c>
      <c r="N43" s="430"/>
      <c r="O43" s="430" t="s">
        <v>420</v>
      </c>
      <c r="P43" s="171"/>
      <c r="Q43" s="48"/>
    </row>
    <row r="44" spans="1:17" ht="47.1" customHeight="1">
      <c r="A44" s="406">
        <v>3</v>
      </c>
      <c r="B44" s="423" t="str">
        <f t="shared" si="4"/>
        <v/>
      </c>
      <c r="C44" s="424">
        <f>IFERROR(IF(K44&lt;&gt;"",K44,IF(A44=A43,IF(C43&lt;YEAR('Overview - Section A'!$E$8),C43+1,""),YEAR('Overview - Section A'!$E$7))),"")</f>
        <v>2019</v>
      </c>
      <c r="D44" s="534">
        <v>96</v>
      </c>
      <c r="E44" s="534">
        <v>153</v>
      </c>
      <c r="F44" s="427">
        <f t="shared" si="6"/>
        <v>62.745098039215684</v>
      </c>
      <c r="G44" s="428">
        <v>43876</v>
      </c>
      <c r="H44" s="429"/>
      <c r="I44" s="430"/>
      <c r="J44" s="431" t="s">
        <v>404</v>
      </c>
      <c r="K44" s="432"/>
      <c r="L44" s="430" t="b">
        <f t="shared" si="5"/>
        <v>1</v>
      </c>
      <c r="M44" s="430" t="str">
        <f ca="1">IFERROR(IF(G44&lt;&gt;"",INDEX('Overview - Section A'!$U$37:$U$44,MATCH(G44,'Overview - Section A'!$A$37:$A$44,1)),J44),"")</f>
        <v>a1Y36000002aoe4EAA</v>
      </c>
      <c r="N44" s="430"/>
      <c r="O44" s="430" t="s">
        <v>421</v>
      </c>
      <c r="P44" s="171"/>
      <c r="Q44" s="48"/>
    </row>
    <row r="45" spans="1:17" ht="47.1" customHeight="1">
      <c r="A45" s="406">
        <v>3</v>
      </c>
      <c r="B45" s="423" t="str">
        <f t="shared" si="4"/>
        <v/>
      </c>
      <c r="C45" s="424">
        <f>IFERROR(IF(K45&lt;&gt;"",K45,IF(A45=A44,IF(C44&lt;YEAR('Overview - Section A'!$E$8),C44+1,""),YEAR('Overview - Section A'!$E$7))),"")</f>
        <v>2020</v>
      </c>
      <c r="D45" s="534">
        <v>102</v>
      </c>
      <c r="E45" s="534">
        <v>146</v>
      </c>
      <c r="F45" s="427">
        <f t="shared" si="6"/>
        <v>69.863013698630141</v>
      </c>
      <c r="G45" s="428">
        <v>44242</v>
      </c>
      <c r="H45" s="429"/>
      <c r="I45" s="430"/>
      <c r="J45" s="431" t="s">
        <v>406</v>
      </c>
      <c r="K45" s="432"/>
      <c r="L45" s="430" t="b">
        <f t="shared" si="5"/>
        <v>1</v>
      </c>
      <c r="M45" s="430" t="str">
        <f ca="1">IFERROR(IF(G45&lt;&gt;"",INDEX('Overview - Section A'!$U$37:$U$44,MATCH(G45,'Overview - Section A'!$A$37:$A$44,1)),J45),"")</f>
        <v>a1Y36000002aoe5EAA</v>
      </c>
      <c r="N45" s="430"/>
      <c r="O45" s="430" t="s">
        <v>422</v>
      </c>
      <c r="P45" s="171"/>
      <c r="Q45" s="48"/>
    </row>
    <row r="46" spans="1:17" ht="47.1" customHeight="1">
      <c r="A46" s="406">
        <v>3</v>
      </c>
      <c r="B46" s="423" t="str">
        <f t="shared" si="4"/>
        <v/>
      </c>
      <c r="C46" s="424" t="str">
        <f>IFERROR(IF(K46&lt;&gt;"",K46,IF(A46=A45,IF(C45&lt;YEAR('Overview - Section A'!$E$8),C45+1,""),YEAR('Overview - Section A'!$E$7))),"")</f>
        <v/>
      </c>
      <c r="D46" s="425"/>
      <c r="E46" s="426"/>
      <c r="F46" s="427" t="str">
        <f t="shared" si="6"/>
        <v/>
      </c>
      <c r="G46" s="428"/>
      <c r="H46" s="429"/>
      <c r="I46" s="430"/>
      <c r="J46" s="431" t="s">
        <v>408</v>
      </c>
      <c r="K46" s="432"/>
      <c r="L46" s="430" t="b">
        <f t="shared" si="5"/>
        <v>1</v>
      </c>
      <c r="M46" s="430" t="str">
        <f>IFERROR(IF(G46&lt;&gt;"",INDEX('Overview - Section A'!$U$37:$U$44,MATCH(G46,'Overview - Section A'!$A$37:$A$44,1)),J46),"")</f>
        <v>a1Y36000002aoe5EAA</v>
      </c>
      <c r="N46" s="430"/>
      <c r="O46" s="430" t="s">
        <v>423</v>
      </c>
      <c r="P46" s="171"/>
      <c r="Q46" s="48"/>
    </row>
    <row r="47" spans="1:17" ht="47.1" customHeight="1">
      <c r="A47" s="406">
        <v>3</v>
      </c>
      <c r="B47" s="423" t="str">
        <f t="shared" si="4"/>
        <v/>
      </c>
      <c r="C47" s="424" t="str">
        <f>IFERROR(IF(K47&lt;&gt;"",K47,IF(A47=A46,IF(C46&lt;YEAR('Overview - Section A'!$E$8),C46+1,""),YEAR('Overview - Section A'!$E$7))),"")</f>
        <v/>
      </c>
      <c r="D47" s="425"/>
      <c r="E47" s="426"/>
      <c r="F47" s="427" t="str">
        <f t="shared" si="6"/>
        <v/>
      </c>
      <c r="G47" s="428"/>
      <c r="H47" s="429"/>
      <c r="I47" s="430"/>
      <c r="J47" s="431" t="s">
        <v>410</v>
      </c>
      <c r="K47" s="432"/>
      <c r="L47" s="430" t="b">
        <f t="shared" si="5"/>
        <v>1</v>
      </c>
      <c r="M47" s="430" t="str">
        <f>IFERROR(IF(G47&lt;&gt;"",INDEX('Overview - Section A'!$U$37:$U$44,MATCH(G47,'Overview - Section A'!$A$37:$A$44,1)),J47),"")</f>
        <v>a1Y36000002aoe6EAA</v>
      </c>
      <c r="N47" s="430"/>
      <c r="O47" s="430" t="s">
        <v>424</v>
      </c>
      <c r="P47" s="171"/>
      <c r="Q47" s="48"/>
    </row>
    <row r="48" spans="1:17" ht="47.1" customHeight="1">
      <c r="A48" s="406">
        <v>3</v>
      </c>
      <c r="B48" s="423" t="str">
        <f t="shared" si="4"/>
        <v/>
      </c>
      <c r="C48" s="424" t="str">
        <f>IFERROR(IF(K48&lt;&gt;"",K48,IF(A48=A47,IF(C47&lt;YEAR('Overview - Section A'!$E$8),C47+1,""),YEAR('Overview - Section A'!$E$7))),"")</f>
        <v/>
      </c>
      <c r="D48" s="425"/>
      <c r="E48" s="426"/>
      <c r="F48" s="427" t="str">
        <f t="shared" si="6"/>
        <v/>
      </c>
      <c r="G48" s="428"/>
      <c r="H48" s="429"/>
      <c r="I48" s="430"/>
      <c r="J48" s="431" t="s">
        <v>412</v>
      </c>
      <c r="K48" s="432"/>
      <c r="L48" s="430" t="b">
        <f t="shared" si="5"/>
        <v>1</v>
      </c>
      <c r="M48" s="430" t="str">
        <f>IFERROR(IF(G48&lt;&gt;"",INDEX('Overview - Section A'!$U$37:$U$44,MATCH(G48,'Overview - Section A'!$A$37:$A$44,1)),J48),"")</f>
        <v>a1Y36000002aoe7EAA</v>
      </c>
      <c r="N48" s="430"/>
      <c r="O48" s="430" t="s">
        <v>425</v>
      </c>
      <c r="P48" s="171"/>
      <c r="Q48" s="48"/>
    </row>
    <row r="49" spans="1:17" ht="47.1" customHeight="1">
      <c r="A49" s="406">
        <v>4</v>
      </c>
      <c r="B49" s="423" t="str">
        <f t="shared" si="4"/>
        <v>TB O-6: Notification of RR-TB and/or MDR-TB cases – Percentage of notified cases of bacteriologically confirmed, drug resistant RR-TB and/or MDR-TB as a proportion of all estimated RR-TB and/or MDR-TB cases</v>
      </c>
      <c r="C49" s="424">
        <f>IFERROR(IF(K49&lt;&gt;"",K49,IF(A49=A48,IF(C48&lt;YEAR('Overview - Section A'!$E$8),C48+1,""),YEAR('Overview - Section A'!$E$7))),"")</f>
        <v>2018</v>
      </c>
      <c r="D49" s="534">
        <v>70</v>
      </c>
      <c r="E49" s="536">
        <f>'Impact Indicators - Section B'!D48*0.7+(200*0.16)</f>
        <v>77.5</v>
      </c>
      <c r="F49" s="427">
        <f t="shared" si="6"/>
        <v>90.322580645161281</v>
      </c>
      <c r="G49" s="428">
        <v>43511</v>
      </c>
      <c r="H49" s="429"/>
      <c r="I49" s="430"/>
      <c r="J49" s="431" t="s">
        <v>402</v>
      </c>
      <c r="K49" s="432"/>
      <c r="L49" s="430" t="b">
        <f t="shared" si="5"/>
        <v>1</v>
      </c>
      <c r="M49" s="430" t="str">
        <f ca="1">IFERROR(IF(G49&lt;&gt;"",INDEX('Overview - Section A'!$U$37:$U$44,MATCH(G49,'Overview - Section A'!$A$37:$A$44,1)),J49),"")</f>
        <v>a1Y36000002aoe3EAA</v>
      </c>
      <c r="N49" s="430"/>
      <c r="O49" s="430" t="s">
        <v>426</v>
      </c>
      <c r="P49" s="171"/>
      <c r="Q49" s="48"/>
    </row>
    <row r="50" spans="1:17" ht="47.1" customHeight="1">
      <c r="A50" s="406">
        <v>4</v>
      </c>
      <c r="B50" s="423" t="str">
        <f t="shared" si="4"/>
        <v/>
      </c>
      <c r="C50" s="424">
        <f>IFERROR(IF(K50&lt;&gt;"",K50,IF(A50=A49,IF(C49&lt;YEAR('Overview - Section A'!$E$8),C49+1,""),YEAR('Overview - Section A'!$E$7))),"")</f>
        <v>2019</v>
      </c>
      <c r="D50" s="534">
        <v>80</v>
      </c>
      <c r="E50" s="536">
        <f>'Impact Indicators - Section B'!D49*0.8+(200*0.16)</f>
        <v>88</v>
      </c>
      <c r="F50" s="427">
        <f t="shared" si="6"/>
        <v>90.909090909090907</v>
      </c>
      <c r="G50" s="428">
        <v>43876</v>
      </c>
      <c r="H50" s="429"/>
      <c r="I50" s="430"/>
      <c r="J50" s="431" t="s">
        <v>404</v>
      </c>
      <c r="K50" s="432"/>
      <c r="L50" s="430" t="b">
        <f t="shared" si="5"/>
        <v>1</v>
      </c>
      <c r="M50" s="430" t="str">
        <f ca="1">IFERROR(IF(G50&lt;&gt;"",INDEX('Overview - Section A'!$U$37:$U$44,MATCH(G50,'Overview - Section A'!$A$37:$A$44,1)),J50),"")</f>
        <v>a1Y36000002aoe4EAA</v>
      </c>
      <c r="N50" s="430"/>
      <c r="O50" s="430" t="s">
        <v>427</v>
      </c>
      <c r="P50" s="171"/>
      <c r="Q50" s="48"/>
    </row>
    <row r="51" spans="1:17" ht="47.1" customHeight="1">
      <c r="A51" s="406">
        <v>4</v>
      </c>
      <c r="B51" s="423" t="str">
        <f t="shared" si="4"/>
        <v/>
      </c>
      <c r="C51" s="424">
        <f>IFERROR(IF(K51&lt;&gt;"",K51,IF(A51=A50,IF(C50&lt;YEAR('Overview - Section A'!$E$8),C50+1,""),YEAR('Overview - Section A'!$E$7))),"")</f>
        <v>2020</v>
      </c>
      <c r="D51" s="534">
        <v>90</v>
      </c>
      <c r="E51" s="536">
        <f>'Impact Indicators - Section B'!D50*0.9+(200*0.16)</f>
        <v>99.5</v>
      </c>
      <c r="F51" s="427">
        <f t="shared" si="6"/>
        <v>90.452261306532662</v>
      </c>
      <c r="G51" s="428">
        <v>44242</v>
      </c>
      <c r="H51" s="429"/>
      <c r="I51" s="430"/>
      <c r="J51" s="431" t="s">
        <v>406</v>
      </c>
      <c r="K51" s="432"/>
      <c r="L51" s="430" t="b">
        <f t="shared" si="5"/>
        <v>1</v>
      </c>
      <c r="M51" s="430" t="str">
        <f ca="1">IFERROR(IF(G51&lt;&gt;"",INDEX('Overview - Section A'!$U$37:$U$44,MATCH(G51,'Overview - Section A'!$A$37:$A$44,1)),J51),"")</f>
        <v>a1Y36000002aoe5EAA</v>
      </c>
      <c r="N51" s="430"/>
      <c r="O51" s="430" t="s">
        <v>428</v>
      </c>
      <c r="P51" s="171"/>
      <c r="Q51" s="48"/>
    </row>
    <row r="52" spans="1:17" ht="47.1" customHeight="1">
      <c r="A52" s="406">
        <v>4</v>
      </c>
      <c r="B52" s="423" t="str">
        <f t="shared" si="4"/>
        <v/>
      </c>
      <c r="C52" s="424" t="str">
        <f>IFERROR(IF(K52&lt;&gt;"",K52,IF(A52=A51,IF(C51&lt;YEAR('Overview - Section A'!$E$8),C51+1,""),YEAR('Overview - Section A'!$E$7))),"")</f>
        <v/>
      </c>
      <c r="D52" s="425"/>
      <c r="E52" s="534"/>
      <c r="F52" s="427" t="str">
        <f t="shared" si="6"/>
        <v/>
      </c>
      <c r="G52" s="428"/>
      <c r="H52" s="429"/>
      <c r="I52" s="430"/>
      <c r="J52" s="431" t="s">
        <v>408</v>
      </c>
      <c r="K52" s="432"/>
      <c r="L52" s="430" t="b">
        <f t="shared" si="5"/>
        <v>1</v>
      </c>
      <c r="M52" s="430" t="str">
        <f>IFERROR(IF(G52&lt;&gt;"",INDEX('Overview - Section A'!$U$37:$U$44,MATCH(G52,'Overview - Section A'!$A$37:$A$44,1)),J52),"")</f>
        <v>a1Y36000002aoe5EAA</v>
      </c>
      <c r="N52" s="430"/>
      <c r="O52" s="430" t="s">
        <v>429</v>
      </c>
      <c r="P52" s="171"/>
      <c r="Q52" s="48"/>
    </row>
    <row r="53" spans="1:17" ht="47.1" customHeight="1">
      <c r="A53" s="406">
        <v>4</v>
      </c>
      <c r="B53" s="423" t="str">
        <f t="shared" si="4"/>
        <v/>
      </c>
      <c r="C53" s="424" t="str">
        <f>IFERROR(IF(K53&lt;&gt;"",K53,IF(A53=A52,IF(C52&lt;YEAR('Overview - Section A'!$E$8),C52+1,""),YEAR('Overview - Section A'!$E$7))),"")</f>
        <v/>
      </c>
      <c r="D53" s="425"/>
      <c r="E53" s="534"/>
      <c r="F53" s="427" t="str">
        <f t="shared" si="6"/>
        <v/>
      </c>
      <c r="G53" s="428"/>
      <c r="H53" s="429"/>
      <c r="I53" s="430"/>
      <c r="J53" s="431" t="s">
        <v>410</v>
      </c>
      <c r="K53" s="432"/>
      <c r="L53" s="430" t="b">
        <f t="shared" si="5"/>
        <v>1</v>
      </c>
      <c r="M53" s="430" t="str">
        <f>IFERROR(IF(G53&lt;&gt;"",INDEX('Overview - Section A'!$U$37:$U$44,MATCH(G53,'Overview - Section A'!$A$37:$A$44,1)),J53),"")</f>
        <v>a1Y36000002aoe6EAA</v>
      </c>
      <c r="N53" s="430"/>
      <c r="O53" s="430" t="s">
        <v>430</v>
      </c>
      <c r="P53" s="171"/>
      <c r="Q53" s="48"/>
    </row>
    <row r="54" spans="1:17" ht="47.1" customHeight="1">
      <c r="A54" s="406">
        <v>4</v>
      </c>
      <c r="B54" s="423" t="str">
        <f t="shared" si="4"/>
        <v/>
      </c>
      <c r="C54" s="424" t="str">
        <f>IFERROR(IF(K54&lt;&gt;"",K54,IF(A54=A53,IF(C53&lt;YEAR('Overview - Section A'!$E$8),C53+1,""),YEAR('Overview - Section A'!$E$7))),"")</f>
        <v/>
      </c>
      <c r="D54" s="425"/>
      <c r="E54" s="534"/>
      <c r="F54" s="427" t="str">
        <f t="shared" si="6"/>
        <v/>
      </c>
      <c r="G54" s="428"/>
      <c r="H54" s="429"/>
      <c r="I54" s="430"/>
      <c r="J54" s="431" t="s">
        <v>412</v>
      </c>
      <c r="K54" s="432"/>
      <c r="L54" s="430" t="b">
        <f t="shared" si="5"/>
        <v>1</v>
      </c>
      <c r="M54" s="430" t="str">
        <f>IFERROR(IF(G54&lt;&gt;"",INDEX('Overview - Section A'!$U$37:$U$44,MATCH(G54,'Overview - Section A'!$A$37:$A$44,1)),J54),"")</f>
        <v>a1Y36000002aoe7EAA</v>
      </c>
      <c r="N54" s="430"/>
      <c r="O54" s="430" t="s">
        <v>431</v>
      </c>
      <c r="P54" s="171"/>
      <c r="Q54" s="48"/>
    </row>
    <row r="55" spans="1:17" ht="47.1" customHeight="1">
      <c r="A55" s="406">
        <v>5</v>
      </c>
      <c r="B55" s="423" t="str">
        <f t="shared" si="4"/>
        <v>TB O-4(M): Treatment success rate of RR TB and/or MDR-TB: Percentage of cases with RR and/or MDR-TB successfully treated</v>
      </c>
      <c r="C55" s="424">
        <f>IFERROR(IF(K55&lt;&gt;"",K55,IF(A55=A54,IF(C54&lt;YEAR('Overview - Section A'!$E$8),C54+1,""),YEAR('Overview - Section A'!$E$7))),"")</f>
        <v>2018</v>
      </c>
      <c r="D55" s="534">
        <v>43</v>
      </c>
      <c r="E55" s="534">
        <v>54</v>
      </c>
      <c r="F55" s="427">
        <f t="shared" si="6"/>
        <v>79.629629629629633</v>
      </c>
      <c r="G55" s="428">
        <v>43511</v>
      </c>
      <c r="H55" s="429"/>
      <c r="I55" s="430"/>
      <c r="J55" s="431" t="s">
        <v>402</v>
      </c>
      <c r="K55" s="432"/>
      <c r="L55" s="430" t="b">
        <f t="shared" si="5"/>
        <v>1</v>
      </c>
      <c r="M55" s="430" t="str">
        <f ca="1">IFERROR(IF(G55&lt;&gt;"",INDEX('Overview - Section A'!$U$37:$U$44,MATCH(G55,'Overview - Section A'!$A$37:$A$44,1)),J55),"")</f>
        <v>a1Y36000002aoe3EAA</v>
      </c>
      <c r="N55" s="430"/>
      <c r="O55" s="430" t="s">
        <v>432</v>
      </c>
      <c r="P55" s="171"/>
      <c r="Q55" s="48"/>
    </row>
    <row r="56" spans="1:17" ht="47.1" customHeight="1">
      <c r="A56" s="406">
        <v>5</v>
      </c>
      <c r="B56" s="423" t="str">
        <f t="shared" si="4"/>
        <v/>
      </c>
      <c r="C56" s="424">
        <f>IFERROR(IF(K56&lt;&gt;"",K56,IF(A56=A55,IF(C55&lt;YEAR('Overview - Section A'!$E$8),C55+1,""),YEAR('Overview - Section A'!$E$7))),"")</f>
        <v>2019</v>
      </c>
      <c r="D56" s="534">
        <v>50</v>
      </c>
      <c r="E56" s="534">
        <v>63</v>
      </c>
      <c r="F56" s="427">
        <f t="shared" si="6"/>
        <v>79.365079365079367</v>
      </c>
      <c r="G56" s="428">
        <v>43876</v>
      </c>
      <c r="H56" s="429"/>
      <c r="I56" s="430"/>
      <c r="J56" s="431" t="s">
        <v>404</v>
      </c>
      <c r="K56" s="432"/>
      <c r="L56" s="430" t="b">
        <f t="shared" si="5"/>
        <v>1</v>
      </c>
      <c r="M56" s="430" t="str">
        <f ca="1">IFERROR(IF(G56&lt;&gt;"",INDEX('Overview - Section A'!$U$37:$U$44,MATCH(G56,'Overview - Section A'!$A$37:$A$44,1)),J56),"")</f>
        <v>a1Y36000002aoe4EAA</v>
      </c>
      <c r="N56" s="430"/>
      <c r="O56" s="430" t="s">
        <v>433</v>
      </c>
      <c r="P56" s="171"/>
      <c r="Q56" s="48"/>
    </row>
    <row r="57" spans="1:17" ht="47.1" customHeight="1">
      <c r="A57" s="406">
        <v>5</v>
      </c>
      <c r="B57" s="423" t="str">
        <f t="shared" si="4"/>
        <v/>
      </c>
      <c r="C57" s="424">
        <f>IFERROR(IF(K57&lt;&gt;"",K57,IF(A57=A56,IF(C56&lt;YEAR('Overview - Section A'!$E$8),C56+1,""),YEAR('Overview - Section A'!$E$7))),"")</f>
        <v>2020</v>
      </c>
      <c r="D57" s="534">
        <v>58</v>
      </c>
      <c r="E57" s="534">
        <v>72</v>
      </c>
      <c r="F57" s="427">
        <f t="shared" si="6"/>
        <v>80.555555555555557</v>
      </c>
      <c r="G57" s="428">
        <v>44242</v>
      </c>
      <c r="H57" s="429"/>
      <c r="I57" s="430"/>
      <c r="J57" s="431" t="s">
        <v>406</v>
      </c>
      <c r="K57" s="432"/>
      <c r="L57" s="430" t="b">
        <f t="shared" si="5"/>
        <v>1</v>
      </c>
      <c r="M57" s="430" t="str">
        <f ca="1">IFERROR(IF(G57&lt;&gt;"",INDEX('Overview - Section A'!$U$37:$U$44,MATCH(G57,'Overview - Section A'!$A$37:$A$44,1)),J57),"")</f>
        <v>a1Y36000002aoe5EAA</v>
      </c>
      <c r="N57" s="430"/>
      <c r="O57" s="430" t="s">
        <v>434</v>
      </c>
      <c r="P57" s="171"/>
      <c r="Q57" s="48"/>
    </row>
    <row r="58" spans="1:17" ht="47.1" customHeight="1">
      <c r="A58" s="406">
        <v>5</v>
      </c>
      <c r="B58" s="423" t="str">
        <f t="shared" si="4"/>
        <v/>
      </c>
      <c r="C58" s="424" t="str">
        <f>IFERROR(IF(K58&lt;&gt;"",K58,IF(A58=A57,IF(C57&lt;YEAR('Overview - Section A'!$E$8),C57+1,""),YEAR('Overview - Section A'!$E$7))),"")</f>
        <v/>
      </c>
      <c r="D58" s="425"/>
      <c r="E58" s="426"/>
      <c r="F58" s="427" t="str">
        <f t="shared" si="6"/>
        <v/>
      </c>
      <c r="G58" s="428"/>
      <c r="H58" s="429"/>
      <c r="I58" s="430"/>
      <c r="J58" s="431" t="s">
        <v>408</v>
      </c>
      <c r="K58" s="432"/>
      <c r="L58" s="430" t="b">
        <f t="shared" si="5"/>
        <v>1</v>
      </c>
      <c r="M58" s="430" t="str">
        <f>IFERROR(IF(G58&lt;&gt;"",INDEX('Overview - Section A'!$U$37:$U$44,MATCH(G58,'Overview - Section A'!$A$37:$A$44,1)),J58),"")</f>
        <v>a1Y36000002aoe5EAA</v>
      </c>
      <c r="N58" s="430"/>
      <c r="O58" s="430" t="s">
        <v>435</v>
      </c>
      <c r="P58" s="171"/>
      <c r="Q58" s="48"/>
    </row>
    <row r="59" spans="1:17" ht="47.1" customHeight="1">
      <c r="A59" s="406">
        <v>5</v>
      </c>
      <c r="B59" s="423" t="str">
        <f t="shared" si="4"/>
        <v/>
      </c>
      <c r="C59" s="424" t="str">
        <f>IFERROR(IF(K59&lt;&gt;"",K59,IF(A59=A58,IF(C58&lt;YEAR('Overview - Section A'!$E$8),C58+1,""),YEAR('Overview - Section A'!$E$7))),"")</f>
        <v/>
      </c>
      <c r="D59" s="425"/>
      <c r="E59" s="426"/>
      <c r="F59" s="427" t="str">
        <f t="shared" si="6"/>
        <v/>
      </c>
      <c r="G59" s="428"/>
      <c r="H59" s="429"/>
      <c r="I59" s="430"/>
      <c r="J59" s="431" t="s">
        <v>410</v>
      </c>
      <c r="K59" s="432"/>
      <c r="L59" s="430" t="b">
        <f t="shared" si="5"/>
        <v>1</v>
      </c>
      <c r="M59" s="430" t="str">
        <f>IFERROR(IF(G59&lt;&gt;"",INDEX('Overview - Section A'!$U$37:$U$44,MATCH(G59,'Overview - Section A'!$A$37:$A$44,1)),J59),"")</f>
        <v>a1Y36000002aoe6EAA</v>
      </c>
      <c r="N59" s="430"/>
      <c r="O59" s="430" t="s">
        <v>436</v>
      </c>
      <c r="P59" s="171"/>
      <c r="Q59" s="48"/>
    </row>
    <row r="60" spans="1:17" ht="47.1" customHeight="1">
      <c r="A60" s="406">
        <v>5</v>
      </c>
      <c r="B60" s="423" t="str">
        <f t="shared" si="4"/>
        <v/>
      </c>
      <c r="C60" s="424" t="str">
        <f>IFERROR(IF(K60&lt;&gt;"",K60,IF(A60=A59,IF(C59&lt;YEAR('Overview - Section A'!$E$8),C59+1,""),YEAR('Overview - Section A'!$E$7))),"")</f>
        <v/>
      </c>
      <c r="D60" s="425"/>
      <c r="E60" s="426"/>
      <c r="F60" s="427" t="str">
        <f t="shared" si="6"/>
        <v/>
      </c>
      <c r="G60" s="428"/>
      <c r="H60" s="429"/>
      <c r="I60" s="430"/>
      <c r="J60" s="431" t="s">
        <v>412</v>
      </c>
      <c r="K60" s="432"/>
      <c r="L60" s="430" t="b">
        <f t="shared" si="5"/>
        <v>1</v>
      </c>
      <c r="M60" s="430" t="str">
        <f>IFERROR(IF(G60&lt;&gt;"",INDEX('Overview - Section A'!$U$37:$U$44,MATCH(G60,'Overview - Section A'!$A$37:$A$44,1)),J60),"")</f>
        <v>a1Y36000002aoe7EAA</v>
      </c>
      <c r="N60" s="430"/>
      <c r="O60" s="430" t="s">
        <v>437</v>
      </c>
      <c r="P60" s="171"/>
      <c r="Q60" s="48"/>
    </row>
    <row r="61" spans="1:17" ht="47.1" customHeight="1">
      <c r="A61" s="406">
        <v>6</v>
      </c>
      <c r="B61" s="423" t="str">
        <f t="shared" si="4"/>
        <v/>
      </c>
      <c r="C61" s="424">
        <f>IFERROR(IF(K61&lt;&gt;"",K61,IF(A61=A60,IF(C60&lt;YEAR('Overview - Section A'!$E$8),C60+1,""),YEAR('Overview - Section A'!$E$7))),"")</f>
        <v>2018</v>
      </c>
      <c r="D61" s="425"/>
      <c r="E61" s="426"/>
      <c r="F61" s="427" t="str">
        <f t="shared" si="6"/>
        <v/>
      </c>
      <c r="G61" s="428"/>
      <c r="H61" s="429"/>
      <c r="I61" s="430"/>
      <c r="J61" s="431" t="s">
        <v>402</v>
      </c>
      <c r="K61" s="432"/>
      <c r="L61" s="430" t="b">
        <f t="shared" si="5"/>
        <v>0</v>
      </c>
      <c r="M61" s="430" t="str">
        <f>IFERROR(IF(G61&lt;&gt;"",INDEX('Overview - Section A'!$U$37:$U$44,MATCH(G61,'Overview - Section A'!$A$37:$A$44,1)),J61),"")</f>
        <v>a1Y36000002aoe2EAA</v>
      </c>
      <c r="N61" s="430"/>
      <c r="O61" s="430" t="s">
        <v>438</v>
      </c>
      <c r="P61" s="171"/>
      <c r="Q61" s="48"/>
    </row>
    <row r="62" spans="1:17" ht="47.1" customHeight="1">
      <c r="A62" s="406">
        <v>6</v>
      </c>
      <c r="B62" s="423" t="str">
        <f t="shared" ref="B62:B93" si="7">IF(A62=A61,"",VLOOKUP(A62,$A$10:$V$26,22,FALSE))</f>
        <v/>
      </c>
      <c r="C62" s="424">
        <f>IFERROR(IF(K62&lt;&gt;"",K62,IF(A62=A61,IF(C61&lt;YEAR('Overview - Section A'!$E$8),C61+1,""),YEAR('Overview - Section A'!$E$7))),"")</f>
        <v>2019</v>
      </c>
      <c r="D62" s="425"/>
      <c r="E62" s="426"/>
      <c r="F62" s="427" t="str">
        <f t="shared" si="6"/>
        <v/>
      </c>
      <c r="G62" s="428"/>
      <c r="H62" s="429"/>
      <c r="I62" s="430"/>
      <c r="J62" s="431" t="s">
        <v>404</v>
      </c>
      <c r="K62" s="432"/>
      <c r="L62" s="430" t="b">
        <f t="shared" ref="L62:L93" si="8">IFERROR(IF(VLOOKUP(A62,$A$10:$V$26,22,FALSE)&lt;&gt;"",TRUE,FALSE),FALSE)</f>
        <v>0</v>
      </c>
      <c r="M62" s="430" t="str">
        <f>IFERROR(IF(G62&lt;&gt;"",INDEX('Overview - Section A'!$U$37:$U$44,MATCH(G62,'Overview - Section A'!$A$37:$A$44,1)),J62),"")</f>
        <v>a1Y36000002aoe3EAA</v>
      </c>
      <c r="N62" s="430"/>
      <c r="O62" s="430" t="s">
        <v>439</v>
      </c>
      <c r="P62" s="171"/>
      <c r="Q62" s="48"/>
    </row>
    <row r="63" spans="1:17" ht="47.1" customHeight="1">
      <c r="A63" s="406">
        <v>6</v>
      </c>
      <c r="B63" s="423" t="str">
        <f t="shared" si="7"/>
        <v/>
      </c>
      <c r="C63" s="424">
        <f>IFERROR(IF(K63&lt;&gt;"",K63,IF(A63=A62,IF(C62&lt;YEAR('Overview - Section A'!$E$8),C62+1,""),YEAR('Overview - Section A'!$E$7))),"")</f>
        <v>2020</v>
      </c>
      <c r="D63" s="425"/>
      <c r="E63" s="426"/>
      <c r="F63" s="427" t="str">
        <f t="shared" si="6"/>
        <v/>
      </c>
      <c r="G63" s="428"/>
      <c r="H63" s="429"/>
      <c r="I63" s="430"/>
      <c r="J63" s="431" t="s">
        <v>406</v>
      </c>
      <c r="K63" s="432"/>
      <c r="L63" s="430" t="b">
        <f t="shared" si="8"/>
        <v>0</v>
      </c>
      <c r="M63" s="430" t="str">
        <f>IFERROR(IF(G63&lt;&gt;"",INDEX('Overview - Section A'!$U$37:$U$44,MATCH(G63,'Overview - Section A'!$A$37:$A$44,1)),J63),"")</f>
        <v>a1Y36000002aoe4EAA</v>
      </c>
      <c r="N63" s="430"/>
      <c r="O63" s="430" t="s">
        <v>440</v>
      </c>
      <c r="P63" s="171"/>
      <c r="Q63" s="48"/>
    </row>
    <row r="64" spans="1:17" ht="47.1" customHeight="1">
      <c r="A64" s="406">
        <v>6</v>
      </c>
      <c r="B64" s="423" t="str">
        <f t="shared" si="7"/>
        <v/>
      </c>
      <c r="C64" s="424" t="str">
        <f>IFERROR(IF(K64&lt;&gt;"",K64,IF(A64=A63,IF(C63&lt;YEAR('Overview - Section A'!$E$8),C63+1,""),YEAR('Overview - Section A'!$E$7))),"")</f>
        <v/>
      </c>
      <c r="D64" s="425"/>
      <c r="E64" s="426"/>
      <c r="F64" s="427" t="str">
        <f t="shared" si="6"/>
        <v/>
      </c>
      <c r="G64" s="428"/>
      <c r="H64" s="429"/>
      <c r="I64" s="430"/>
      <c r="J64" s="431" t="s">
        <v>408</v>
      </c>
      <c r="K64" s="432"/>
      <c r="L64" s="430" t="b">
        <f t="shared" si="8"/>
        <v>0</v>
      </c>
      <c r="M64" s="430" t="str">
        <f>IFERROR(IF(G64&lt;&gt;"",INDEX('Overview - Section A'!$U$37:$U$44,MATCH(G64,'Overview - Section A'!$A$37:$A$44,1)),J64),"")</f>
        <v>a1Y36000002aoe5EAA</v>
      </c>
      <c r="N64" s="430"/>
      <c r="O64" s="430" t="s">
        <v>441</v>
      </c>
      <c r="P64" s="171"/>
      <c r="Q64" s="48"/>
    </row>
    <row r="65" spans="1:17" ht="47.1" customHeight="1">
      <c r="A65" s="406">
        <v>6</v>
      </c>
      <c r="B65" s="423" t="str">
        <f t="shared" si="7"/>
        <v/>
      </c>
      <c r="C65" s="424" t="str">
        <f>IFERROR(IF(K65&lt;&gt;"",K65,IF(A65=A64,IF(C64&lt;YEAR('Overview - Section A'!$E$8),C64+1,""),YEAR('Overview - Section A'!$E$7))),"")</f>
        <v/>
      </c>
      <c r="D65" s="425"/>
      <c r="E65" s="426"/>
      <c r="F65" s="427" t="str">
        <f t="shared" si="6"/>
        <v/>
      </c>
      <c r="G65" s="428"/>
      <c r="H65" s="429"/>
      <c r="I65" s="430"/>
      <c r="J65" s="431" t="s">
        <v>410</v>
      </c>
      <c r="K65" s="432"/>
      <c r="L65" s="430" t="b">
        <f t="shared" si="8"/>
        <v>0</v>
      </c>
      <c r="M65" s="430" t="str">
        <f>IFERROR(IF(G65&lt;&gt;"",INDEX('Overview - Section A'!$U$37:$U$44,MATCH(G65,'Overview - Section A'!$A$37:$A$44,1)),J65),"")</f>
        <v>a1Y36000002aoe6EAA</v>
      </c>
      <c r="N65" s="430"/>
      <c r="O65" s="430" t="s">
        <v>442</v>
      </c>
      <c r="P65" s="171"/>
      <c r="Q65" s="48"/>
    </row>
    <row r="66" spans="1:17" ht="47.1" customHeight="1">
      <c r="A66" s="406">
        <v>6</v>
      </c>
      <c r="B66" s="423" t="str">
        <f t="shared" si="7"/>
        <v/>
      </c>
      <c r="C66" s="424" t="str">
        <f>IFERROR(IF(K66&lt;&gt;"",K66,IF(A66=A65,IF(C65&lt;YEAR('Overview - Section A'!$E$8),C65+1,""),YEAR('Overview - Section A'!$E$7))),"")</f>
        <v/>
      </c>
      <c r="D66" s="425"/>
      <c r="E66" s="426"/>
      <c r="F66" s="427" t="str">
        <f t="shared" si="6"/>
        <v/>
      </c>
      <c r="G66" s="428"/>
      <c r="H66" s="429"/>
      <c r="I66" s="430"/>
      <c r="J66" s="431" t="s">
        <v>412</v>
      </c>
      <c r="K66" s="432"/>
      <c r="L66" s="430" t="b">
        <f t="shared" si="8"/>
        <v>0</v>
      </c>
      <c r="M66" s="430" t="str">
        <f>IFERROR(IF(G66&lt;&gt;"",INDEX('Overview - Section A'!$U$37:$U$44,MATCH(G66,'Overview - Section A'!$A$37:$A$44,1)),J66),"")</f>
        <v>a1Y36000002aoe7EAA</v>
      </c>
      <c r="N66" s="430"/>
      <c r="O66" s="430" t="s">
        <v>443</v>
      </c>
      <c r="P66" s="171"/>
      <c r="Q66" s="48"/>
    </row>
    <row r="67" spans="1:17" ht="47.1" customHeight="1">
      <c r="A67" s="406">
        <v>7</v>
      </c>
      <c r="B67" s="423" t="str">
        <f t="shared" si="7"/>
        <v/>
      </c>
      <c r="C67" s="424">
        <f>IFERROR(IF(K67&lt;&gt;"",K67,IF(A67=A66,IF(C66&lt;YEAR('Overview - Section A'!$E$8),C66+1,""),YEAR('Overview - Section A'!$E$7))),"")</f>
        <v>2018</v>
      </c>
      <c r="D67" s="425"/>
      <c r="E67" s="426"/>
      <c r="F67" s="427" t="str">
        <f t="shared" si="6"/>
        <v/>
      </c>
      <c r="G67" s="428"/>
      <c r="H67" s="429"/>
      <c r="I67" s="430"/>
      <c r="J67" s="431" t="s">
        <v>402</v>
      </c>
      <c r="K67" s="432"/>
      <c r="L67" s="430" t="b">
        <f t="shared" si="8"/>
        <v>0</v>
      </c>
      <c r="M67" s="430" t="str">
        <f>IFERROR(IF(G67&lt;&gt;"",INDEX('Overview - Section A'!$U$37:$U$44,MATCH(G67,'Overview - Section A'!$A$37:$A$44,1)),J67),"")</f>
        <v>a1Y36000002aoe2EAA</v>
      </c>
      <c r="N67" s="430"/>
      <c r="O67" s="430" t="s">
        <v>444</v>
      </c>
      <c r="P67" s="171"/>
      <c r="Q67" s="48"/>
    </row>
    <row r="68" spans="1:17" ht="47.1" customHeight="1">
      <c r="A68" s="406">
        <v>7</v>
      </c>
      <c r="B68" s="423" t="str">
        <f t="shared" si="7"/>
        <v/>
      </c>
      <c r="C68" s="424">
        <f>IFERROR(IF(K68&lt;&gt;"",K68,IF(A68=A67,IF(C67&lt;YEAR('Overview - Section A'!$E$8),C67+1,""),YEAR('Overview - Section A'!$E$7))),"")</f>
        <v>2019</v>
      </c>
      <c r="D68" s="425"/>
      <c r="E68" s="426"/>
      <c r="F68" s="427" t="str">
        <f t="shared" si="6"/>
        <v/>
      </c>
      <c r="G68" s="428"/>
      <c r="H68" s="429"/>
      <c r="I68" s="430"/>
      <c r="J68" s="431" t="s">
        <v>404</v>
      </c>
      <c r="K68" s="432"/>
      <c r="L68" s="430" t="b">
        <f t="shared" si="8"/>
        <v>0</v>
      </c>
      <c r="M68" s="430" t="str">
        <f>IFERROR(IF(G68&lt;&gt;"",INDEX('Overview - Section A'!$U$37:$U$44,MATCH(G68,'Overview - Section A'!$A$37:$A$44,1)),J68),"")</f>
        <v>a1Y36000002aoe3EAA</v>
      </c>
      <c r="N68" s="430"/>
      <c r="O68" s="430" t="s">
        <v>445</v>
      </c>
      <c r="P68" s="171"/>
      <c r="Q68" s="48"/>
    </row>
    <row r="69" spans="1:17" ht="47.1" customHeight="1">
      <c r="A69" s="406">
        <v>7</v>
      </c>
      <c r="B69" s="423" t="str">
        <f t="shared" si="7"/>
        <v/>
      </c>
      <c r="C69" s="424">
        <f>IFERROR(IF(K69&lt;&gt;"",K69,IF(A69=A68,IF(C68&lt;YEAR('Overview - Section A'!$E$8),C68+1,""),YEAR('Overview - Section A'!$E$7))),"")</f>
        <v>2020</v>
      </c>
      <c r="D69" s="425"/>
      <c r="E69" s="426"/>
      <c r="F69" s="427" t="str">
        <f t="shared" si="6"/>
        <v/>
      </c>
      <c r="G69" s="428"/>
      <c r="H69" s="429"/>
      <c r="I69" s="430"/>
      <c r="J69" s="431" t="s">
        <v>406</v>
      </c>
      <c r="K69" s="432"/>
      <c r="L69" s="430" t="b">
        <f t="shared" si="8"/>
        <v>0</v>
      </c>
      <c r="M69" s="430" t="str">
        <f>IFERROR(IF(G69&lt;&gt;"",INDEX('Overview - Section A'!$U$37:$U$44,MATCH(G69,'Overview - Section A'!$A$37:$A$44,1)),J69),"")</f>
        <v>a1Y36000002aoe4EAA</v>
      </c>
      <c r="N69" s="430"/>
      <c r="O69" s="430" t="s">
        <v>446</v>
      </c>
      <c r="P69" s="171"/>
      <c r="Q69" s="48"/>
    </row>
    <row r="70" spans="1:17" ht="47.1" customHeight="1">
      <c r="A70" s="406">
        <v>7</v>
      </c>
      <c r="B70" s="423" t="str">
        <f t="shared" si="7"/>
        <v/>
      </c>
      <c r="C70" s="424" t="str">
        <f>IFERROR(IF(K70&lt;&gt;"",K70,IF(A70=A69,IF(C69&lt;YEAR('Overview - Section A'!$E$8),C69+1,""),YEAR('Overview - Section A'!$E$7))),"")</f>
        <v/>
      </c>
      <c r="D70" s="425"/>
      <c r="E70" s="426"/>
      <c r="F70" s="427" t="str">
        <f t="shared" si="6"/>
        <v/>
      </c>
      <c r="G70" s="428"/>
      <c r="H70" s="429"/>
      <c r="I70" s="430"/>
      <c r="J70" s="431" t="s">
        <v>408</v>
      </c>
      <c r="K70" s="432"/>
      <c r="L70" s="430" t="b">
        <f t="shared" si="8"/>
        <v>0</v>
      </c>
      <c r="M70" s="430" t="str">
        <f>IFERROR(IF(G70&lt;&gt;"",INDEX('Overview - Section A'!$U$37:$U$44,MATCH(G70,'Overview - Section A'!$A$37:$A$44,1)),J70),"")</f>
        <v>a1Y36000002aoe5EAA</v>
      </c>
      <c r="N70" s="430"/>
      <c r="O70" s="430" t="s">
        <v>447</v>
      </c>
      <c r="P70" s="171"/>
      <c r="Q70" s="48"/>
    </row>
    <row r="71" spans="1:17" ht="47.1" customHeight="1">
      <c r="A71" s="406">
        <v>7</v>
      </c>
      <c r="B71" s="423" t="str">
        <f t="shared" si="7"/>
        <v/>
      </c>
      <c r="C71" s="424" t="str">
        <f>IFERROR(IF(K71&lt;&gt;"",K71,IF(A71=A70,IF(C70&lt;YEAR('Overview - Section A'!$E$8),C70+1,""),YEAR('Overview - Section A'!$E$7))),"")</f>
        <v/>
      </c>
      <c r="D71" s="425"/>
      <c r="E71" s="426"/>
      <c r="F71" s="427" t="str">
        <f t="shared" si="6"/>
        <v/>
      </c>
      <c r="G71" s="428"/>
      <c r="H71" s="429"/>
      <c r="I71" s="430"/>
      <c r="J71" s="431" t="s">
        <v>410</v>
      </c>
      <c r="K71" s="432"/>
      <c r="L71" s="430" t="b">
        <f t="shared" si="8"/>
        <v>0</v>
      </c>
      <c r="M71" s="430" t="str">
        <f>IFERROR(IF(G71&lt;&gt;"",INDEX('Overview - Section A'!$U$37:$U$44,MATCH(G71,'Overview - Section A'!$A$37:$A$44,1)),J71),"")</f>
        <v>a1Y36000002aoe6EAA</v>
      </c>
      <c r="N71" s="430"/>
      <c r="O71" s="430" t="s">
        <v>448</v>
      </c>
      <c r="P71" s="171"/>
      <c r="Q71" s="48"/>
    </row>
    <row r="72" spans="1:17" ht="47.1" customHeight="1">
      <c r="A72" s="406">
        <v>7</v>
      </c>
      <c r="B72" s="423" t="str">
        <f t="shared" si="7"/>
        <v/>
      </c>
      <c r="C72" s="424" t="str">
        <f>IFERROR(IF(K72&lt;&gt;"",K72,IF(A72=A71,IF(C71&lt;YEAR('Overview - Section A'!$E$8),C71+1,""),YEAR('Overview - Section A'!$E$7))),"")</f>
        <v/>
      </c>
      <c r="D72" s="425"/>
      <c r="E72" s="426"/>
      <c r="F72" s="427" t="str">
        <f t="shared" si="6"/>
        <v/>
      </c>
      <c r="G72" s="428"/>
      <c r="H72" s="429"/>
      <c r="I72" s="430"/>
      <c r="J72" s="431" t="s">
        <v>412</v>
      </c>
      <c r="K72" s="432"/>
      <c r="L72" s="430" t="b">
        <f t="shared" si="8"/>
        <v>0</v>
      </c>
      <c r="M72" s="430" t="str">
        <f>IFERROR(IF(G72&lt;&gt;"",INDEX('Overview - Section A'!$U$37:$U$44,MATCH(G72,'Overview - Section A'!$A$37:$A$44,1)),J72),"")</f>
        <v>a1Y36000002aoe7EAA</v>
      </c>
      <c r="N72" s="430"/>
      <c r="O72" s="430" t="s">
        <v>449</v>
      </c>
      <c r="P72" s="171"/>
      <c r="Q72" s="48"/>
    </row>
    <row r="73" spans="1:17" ht="47.1" customHeight="1">
      <c r="A73" s="406">
        <v>8</v>
      </c>
      <c r="B73" s="423" t="str">
        <f t="shared" si="7"/>
        <v/>
      </c>
      <c r="C73" s="424">
        <f>IFERROR(IF(K73&lt;&gt;"",K73,IF(A73=A72,IF(C72&lt;YEAR('Overview - Section A'!$E$8),C72+1,""),YEAR('Overview - Section A'!$E$7))),"")</f>
        <v>2018</v>
      </c>
      <c r="D73" s="425"/>
      <c r="E73" s="426"/>
      <c r="F73" s="427" t="str">
        <f t="shared" si="6"/>
        <v/>
      </c>
      <c r="G73" s="428"/>
      <c r="H73" s="429"/>
      <c r="I73" s="430"/>
      <c r="J73" s="431" t="s">
        <v>402</v>
      </c>
      <c r="K73" s="432"/>
      <c r="L73" s="430" t="b">
        <f t="shared" si="8"/>
        <v>0</v>
      </c>
      <c r="M73" s="430" t="str">
        <f>IFERROR(IF(G73&lt;&gt;"",INDEX('Overview - Section A'!$U$37:$U$44,MATCH(G73,'Overview - Section A'!$A$37:$A$44,1)),J73),"")</f>
        <v>a1Y36000002aoe2EAA</v>
      </c>
      <c r="N73" s="430"/>
      <c r="O73" s="430" t="s">
        <v>450</v>
      </c>
      <c r="P73" s="171"/>
      <c r="Q73" s="48"/>
    </row>
    <row r="74" spans="1:17" ht="47.1" customHeight="1">
      <c r="A74" s="406">
        <v>8</v>
      </c>
      <c r="B74" s="423" t="str">
        <f t="shared" si="7"/>
        <v/>
      </c>
      <c r="C74" s="424">
        <f>IFERROR(IF(K74&lt;&gt;"",K74,IF(A74=A73,IF(C73&lt;YEAR('Overview - Section A'!$E$8),C73+1,""),YEAR('Overview - Section A'!$E$7))),"")</f>
        <v>2019</v>
      </c>
      <c r="D74" s="425"/>
      <c r="E74" s="426"/>
      <c r="F74" s="427" t="str">
        <f t="shared" si="6"/>
        <v/>
      </c>
      <c r="G74" s="428"/>
      <c r="H74" s="429"/>
      <c r="I74" s="430"/>
      <c r="J74" s="431" t="s">
        <v>404</v>
      </c>
      <c r="K74" s="432"/>
      <c r="L74" s="430" t="b">
        <f t="shared" si="8"/>
        <v>0</v>
      </c>
      <c r="M74" s="430" t="str">
        <f>IFERROR(IF(G74&lt;&gt;"",INDEX('Overview - Section A'!$U$37:$U$44,MATCH(G74,'Overview - Section A'!$A$37:$A$44,1)),J74),"")</f>
        <v>a1Y36000002aoe3EAA</v>
      </c>
      <c r="N74" s="430"/>
      <c r="O74" s="430" t="s">
        <v>451</v>
      </c>
      <c r="P74" s="171"/>
      <c r="Q74" s="48"/>
    </row>
    <row r="75" spans="1:17" ht="47.1" customHeight="1">
      <c r="A75" s="406">
        <v>8</v>
      </c>
      <c r="B75" s="423" t="str">
        <f t="shared" si="7"/>
        <v/>
      </c>
      <c r="C75" s="424">
        <f>IFERROR(IF(K75&lt;&gt;"",K75,IF(A75=A74,IF(C74&lt;YEAR('Overview - Section A'!$E$8),C74+1,""),YEAR('Overview - Section A'!$E$7))),"")</f>
        <v>2020</v>
      </c>
      <c r="D75" s="425"/>
      <c r="E75" s="426"/>
      <c r="F75" s="427" t="str">
        <f t="shared" si="6"/>
        <v/>
      </c>
      <c r="G75" s="428"/>
      <c r="H75" s="429"/>
      <c r="I75" s="430"/>
      <c r="J75" s="431" t="s">
        <v>406</v>
      </c>
      <c r="K75" s="432"/>
      <c r="L75" s="430" t="b">
        <f t="shared" si="8"/>
        <v>0</v>
      </c>
      <c r="M75" s="430" t="str">
        <f>IFERROR(IF(G75&lt;&gt;"",INDEX('Overview - Section A'!$U$37:$U$44,MATCH(G75,'Overview - Section A'!$A$37:$A$44,1)),J75),"")</f>
        <v>a1Y36000002aoe4EAA</v>
      </c>
      <c r="N75" s="430"/>
      <c r="O75" s="430" t="s">
        <v>452</v>
      </c>
      <c r="P75" s="171"/>
      <c r="Q75" s="48"/>
    </row>
    <row r="76" spans="1:17" ht="47.1" customHeight="1">
      <c r="A76" s="406">
        <v>8</v>
      </c>
      <c r="B76" s="423" t="str">
        <f t="shared" si="7"/>
        <v/>
      </c>
      <c r="C76" s="424" t="str">
        <f>IFERROR(IF(K76&lt;&gt;"",K76,IF(A76=A75,IF(C75&lt;YEAR('Overview - Section A'!$E$8),C75+1,""),YEAR('Overview - Section A'!$E$7))),"")</f>
        <v/>
      </c>
      <c r="D76" s="425"/>
      <c r="E76" s="426"/>
      <c r="F76" s="427" t="str">
        <f t="shared" si="6"/>
        <v/>
      </c>
      <c r="G76" s="428"/>
      <c r="H76" s="429"/>
      <c r="I76" s="430"/>
      <c r="J76" s="431" t="s">
        <v>408</v>
      </c>
      <c r="K76" s="432"/>
      <c r="L76" s="430" t="b">
        <f t="shared" si="8"/>
        <v>0</v>
      </c>
      <c r="M76" s="430" t="str">
        <f>IFERROR(IF(G76&lt;&gt;"",INDEX('Overview - Section A'!$U$37:$U$44,MATCH(G76,'Overview - Section A'!$A$37:$A$44,1)),J76),"")</f>
        <v>a1Y36000002aoe5EAA</v>
      </c>
      <c r="N76" s="430"/>
      <c r="O76" s="430" t="s">
        <v>453</v>
      </c>
      <c r="P76" s="171"/>
      <c r="Q76" s="48"/>
    </row>
    <row r="77" spans="1:17" ht="47.1" customHeight="1">
      <c r="A77" s="406">
        <v>8</v>
      </c>
      <c r="B77" s="423" t="str">
        <f t="shared" si="7"/>
        <v/>
      </c>
      <c r="C77" s="424" t="str">
        <f>IFERROR(IF(K77&lt;&gt;"",K77,IF(A77=A76,IF(C76&lt;YEAR('Overview - Section A'!$E$8),C76+1,""),YEAR('Overview - Section A'!$E$7))),"")</f>
        <v/>
      </c>
      <c r="D77" s="425"/>
      <c r="E77" s="426"/>
      <c r="F77" s="427" t="str">
        <f t="shared" si="6"/>
        <v/>
      </c>
      <c r="G77" s="428"/>
      <c r="H77" s="429"/>
      <c r="I77" s="430"/>
      <c r="J77" s="431" t="s">
        <v>410</v>
      </c>
      <c r="K77" s="432"/>
      <c r="L77" s="430" t="b">
        <f t="shared" si="8"/>
        <v>0</v>
      </c>
      <c r="M77" s="430" t="str">
        <f>IFERROR(IF(G77&lt;&gt;"",INDEX('Overview - Section A'!$U$37:$U$44,MATCH(G77,'Overview - Section A'!$A$37:$A$44,1)),J77),"")</f>
        <v>a1Y36000002aoe6EAA</v>
      </c>
      <c r="N77" s="430"/>
      <c r="O77" s="430" t="s">
        <v>454</v>
      </c>
      <c r="P77" s="171"/>
      <c r="Q77" s="48"/>
    </row>
    <row r="78" spans="1:17" ht="47.1" customHeight="1">
      <c r="A78" s="406">
        <v>8</v>
      </c>
      <c r="B78" s="423" t="str">
        <f t="shared" si="7"/>
        <v/>
      </c>
      <c r="C78" s="424" t="str">
        <f>IFERROR(IF(K78&lt;&gt;"",K78,IF(A78=A77,IF(C77&lt;YEAR('Overview - Section A'!$E$8),C77+1,""),YEAR('Overview - Section A'!$E$7))),"")</f>
        <v/>
      </c>
      <c r="D78" s="425"/>
      <c r="E78" s="426"/>
      <c r="F78" s="427" t="str">
        <f t="shared" si="6"/>
        <v/>
      </c>
      <c r="G78" s="428"/>
      <c r="H78" s="429"/>
      <c r="I78" s="430"/>
      <c r="J78" s="431" t="s">
        <v>412</v>
      </c>
      <c r="K78" s="432"/>
      <c r="L78" s="430" t="b">
        <f t="shared" si="8"/>
        <v>0</v>
      </c>
      <c r="M78" s="430" t="str">
        <f>IFERROR(IF(G78&lt;&gt;"",INDEX('Overview - Section A'!$U$37:$U$44,MATCH(G78,'Overview - Section A'!$A$37:$A$44,1)),J78),"")</f>
        <v>a1Y36000002aoe7EAA</v>
      </c>
      <c r="N78" s="430"/>
      <c r="O78" s="430" t="s">
        <v>455</v>
      </c>
      <c r="P78" s="171"/>
      <c r="Q78" s="48"/>
    </row>
    <row r="79" spans="1:17" ht="47.1" customHeight="1">
      <c r="A79" s="406">
        <v>9</v>
      </c>
      <c r="B79" s="423" t="str">
        <f t="shared" si="7"/>
        <v/>
      </c>
      <c r="C79" s="424">
        <f>IFERROR(IF(K79&lt;&gt;"",K79,IF(A79=A78,IF(C78&lt;YEAR('Overview - Section A'!$E$8),C78+1,""),YEAR('Overview - Section A'!$E$7))),"")</f>
        <v>2018</v>
      </c>
      <c r="D79" s="425"/>
      <c r="E79" s="426"/>
      <c r="F79" s="427" t="str">
        <f t="shared" si="6"/>
        <v/>
      </c>
      <c r="G79" s="428"/>
      <c r="H79" s="429"/>
      <c r="I79" s="430"/>
      <c r="J79" s="431" t="s">
        <v>402</v>
      </c>
      <c r="K79" s="432"/>
      <c r="L79" s="430" t="b">
        <f t="shared" si="8"/>
        <v>0</v>
      </c>
      <c r="M79" s="430" t="str">
        <f>IFERROR(IF(G79&lt;&gt;"",INDEX('Overview - Section A'!$U$37:$U$44,MATCH(G79,'Overview - Section A'!$A$37:$A$44,1)),J79),"")</f>
        <v>a1Y36000002aoe2EAA</v>
      </c>
      <c r="N79" s="430"/>
      <c r="O79" s="430" t="s">
        <v>456</v>
      </c>
      <c r="P79" s="171"/>
      <c r="Q79" s="48"/>
    </row>
    <row r="80" spans="1:17" ht="47.1" customHeight="1">
      <c r="A80" s="406">
        <v>9</v>
      </c>
      <c r="B80" s="423" t="str">
        <f t="shared" si="7"/>
        <v/>
      </c>
      <c r="C80" s="424">
        <f>IFERROR(IF(K80&lt;&gt;"",K80,IF(A80=A79,IF(C79&lt;YEAR('Overview - Section A'!$E$8),C79+1,""),YEAR('Overview - Section A'!$E$7))),"")</f>
        <v>2019</v>
      </c>
      <c r="D80" s="425"/>
      <c r="E80" s="426"/>
      <c r="F80" s="427" t="str">
        <f t="shared" si="6"/>
        <v/>
      </c>
      <c r="G80" s="428"/>
      <c r="H80" s="429"/>
      <c r="I80" s="430"/>
      <c r="J80" s="431" t="s">
        <v>404</v>
      </c>
      <c r="K80" s="432"/>
      <c r="L80" s="430" t="b">
        <f t="shared" si="8"/>
        <v>0</v>
      </c>
      <c r="M80" s="430" t="str">
        <f>IFERROR(IF(G80&lt;&gt;"",INDEX('Overview - Section A'!$U$37:$U$44,MATCH(G80,'Overview - Section A'!$A$37:$A$44,1)),J80),"")</f>
        <v>a1Y36000002aoe3EAA</v>
      </c>
      <c r="N80" s="430"/>
      <c r="O80" s="430" t="s">
        <v>457</v>
      </c>
      <c r="P80" s="171"/>
      <c r="Q80" s="48"/>
    </row>
    <row r="81" spans="1:17" ht="47.1" customHeight="1">
      <c r="A81" s="406">
        <v>9</v>
      </c>
      <c r="B81" s="423" t="str">
        <f t="shared" si="7"/>
        <v/>
      </c>
      <c r="C81" s="424">
        <f>IFERROR(IF(K81&lt;&gt;"",K81,IF(A81=A80,IF(C80&lt;YEAR('Overview - Section A'!$E$8),C80+1,""),YEAR('Overview - Section A'!$E$7))),"")</f>
        <v>2020</v>
      </c>
      <c r="D81" s="425"/>
      <c r="E81" s="426"/>
      <c r="F81" s="427" t="str">
        <f t="shared" si="6"/>
        <v/>
      </c>
      <c r="G81" s="428"/>
      <c r="H81" s="429"/>
      <c r="I81" s="430"/>
      <c r="J81" s="431" t="s">
        <v>406</v>
      </c>
      <c r="K81" s="432"/>
      <c r="L81" s="430" t="b">
        <f t="shared" si="8"/>
        <v>0</v>
      </c>
      <c r="M81" s="430" t="str">
        <f>IFERROR(IF(G81&lt;&gt;"",INDEX('Overview - Section A'!$U$37:$U$44,MATCH(G81,'Overview - Section A'!$A$37:$A$44,1)),J81),"")</f>
        <v>a1Y36000002aoe4EAA</v>
      </c>
      <c r="N81" s="430"/>
      <c r="O81" s="430" t="s">
        <v>458</v>
      </c>
      <c r="P81" s="171"/>
      <c r="Q81" s="48"/>
    </row>
    <row r="82" spans="1:17" ht="47.1" customHeight="1">
      <c r="A82" s="406">
        <v>9</v>
      </c>
      <c r="B82" s="423" t="str">
        <f t="shared" si="7"/>
        <v/>
      </c>
      <c r="C82" s="424" t="str">
        <f>IFERROR(IF(K82&lt;&gt;"",K82,IF(A82=A81,IF(C81&lt;YEAR('Overview - Section A'!$E$8),C81+1,""),YEAR('Overview - Section A'!$E$7))),"")</f>
        <v/>
      </c>
      <c r="D82" s="425"/>
      <c r="E82" s="426"/>
      <c r="F82" s="427" t="str">
        <f t="shared" si="6"/>
        <v/>
      </c>
      <c r="G82" s="428"/>
      <c r="H82" s="429"/>
      <c r="I82" s="430"/>
      <c r="J82" s="431" t="s">
        <v>408</v>
      </c>
      <c r="K82" s="432"/>
      <c r="L82" s="430" t="b">
        <f t="shared" si="8"/>
        <v>0</v>
      </c>
      <c r="M82" s="430" t="str">
        <f>IFERROR(IF(G82&lt;&gt;"",INDEX('Overview - Section A'!$U$37:$U$44,MATCH(G82,'Overview - Section A'!$A$37:$A$44,1)),J82),"")</f>
        <v>a1Y36000002aoe5EAA</v>
      </c>
      <c r="N82" s="430"/>
      <c r="O82" s="430" t="s">
        <v>459</v>
      </c>
      <c r="P82" s="171"/>
      <c r="Q82" s="48"/>
    </row>
    <row r="83" spans="1:17" ht="47.1" customHeight="1">
      <c r="A83" s="406">
        <v>9</v>
      </c>
      <c r="B83" s="423" t="str">
        <f t="shared" si="7"/>
        <v/>
      </c>
      <c r="C83" s="424" t="str">
        <f>IFERROR(IF(K83&lt;&gt;"",K83,IF(A83=A82,IF(C82&lt;YEAR('Overview - Section A'!$E$8),C82+1,""),YEAR('Overview - Section A'!$E$7))),"")</f>
        <v/>
      </c>
      <c r="D83" s="425"/>
      <c r="E83" s="426"/>
      <c r="F83" s="427" t="str">
        <f t="shared" si="6"/>
        <v/>
      </c>
      <c r="G83" s="428"/>
      <c r="H83" s="429"/>
      <c r="I83" s="430"/>
      <c r="J83" s="431" t="s">
        <v>410</v>
      </c>
      <c r="K83" s="432"/>
      <c r="L83" s="430" t="b">
        <f t="shared" si="8"/>
        <v>0</v>
      </c>
      <c r="M83" s="430" t="str">
        <f>IFERROR(IF(G83&lt;&gt;"",INDEX('Overview - Section A'!$U$37:$U$44,MATCH(G83,'Overview - Section A'!$A$37:$A$44,1)),J83),"")</f>
        <v>a1Y36000002aoe6EAA</v>
      </c>
      <c r="N83" s="430"/>
      <c r="O83" s="430" t="s">
        <v>460</v>
      </c>
      <c r="P83" s="171"/>
      <c r="Q83" s="48"/>
    </row>
    <row r="84" spans="1:17" ht="47.1" customHeight="1">
      <c r="A84" s="406">
        <v>9</v>
      </c>
      <c r="B84" s="423" t="str">
        <f t="shared" si="7"/>
        <v/>
      </c>
      <c r="C84" s="424" t="str">
        <f>IFERROR(IF(K84&lt;&gt;"",K84,IF(A84=A83,IF(C83&lt;YEAR('Overview - Section A'!$E$8),C83+1,""),YEAR('Overview - Section A'!$E$7))),"")</f>
        <v/>
      </c>
      <c r="D84" s="425"/>
      <c r="E84" s="426"/>
      <c r="F84" s="427" t="str">
        <f t="shared" si="6"/>
        <v/>
      </c>
      <c r="G84" s="428"/>
      <c r="H84" s="429"/>
      <c r="I84" s="430"/>
      <c r="J84" s="431" t="s">
        <v>412</v>
      </c>
      <c r="K84" s="432"/>
      <c r="L84" s="430" t="b">
        <f t="shared" si="8"/>
        <v>0</v>
      </c>
      <c r="M84" s="430" t="str">
        <f>IFERROR(IF(G84&lt;&gt;"",INDEX('Overview - Section A'!$U$37:$U$44,MATCH(G84,'Overview - Section A'!$A$37:$A$44,1)),J84),"")</f>
        <v>a1Y36000002aoe7EAA</v>
      </c>
      <c r="N84" s="430"/>
      <c r="O84" s="430" t="s">
        <v>461</v>
      </c>
      <c r="P84" s="171"/>
      <c r="Q84" s="48"/>
    </row>
    <row r="85" spans="1:17" ht="47.1" customHeight="1">
      <c r="A85" s="406">
        <v>10</v>
      </c>
      <c r="B85" s="423" t="str">
        <f t="shared" si="7"/>
        <v/>
      </c>
      <c r="C85" s="424">
        <f>IFERROR(IF(K85&lt;&gt;"",K85,IF(A85=A84,IF(C84&lt;YEAR('Overview - Section A'!$E$8),C84+1,""),YEAR('Overview - Section A'!$E$7))),"")</f>
        <v>2018</v>
      </c>
      <c r="D85" s="425"/>
      <c r="E85" s="426"/>
      <c r="F85" s="427" t="str">
        <f t="shared" si="6"/>
        <v/>
      </c>
      <c r="G85" s="428"/>
      <c r="H85" s="429"/>
      <c r="I85" s="430"/>
      <c r="J85" s="431" t="s">
        <v>402</v>
      </c>
      <c r="K85" s="432"/>
      <c r="L85" s="430" t="b">
        <f t="shared" si="8"/>
        <v>0</v>
      </c>
      <c r="M85" s="430" t="str">
        <f>IFERROR(IF(G85&lt;&gt;"",INDEX('Overview - Section A'!$U$37:$U$44,MATCH(G85,'Overview - Section A'!$A$37:$A$44,1)),J85),"")</f>
        <v>a1Y36000002aoe2EAA</v>
      </c>
      <c r="N85" s="430"/>
      <c r="O85" s="430" t="s">
        <v>462</v>
      </c>
      <c r="P85" s="171"/>
      <c r="Q85" s="48"/>
    </row>
    <row r="86" spans="1:17" ht="47.1" customHeight="1">
      <c r="A86" s="406">
        <v>10</v>
      </c>
      <c r="B86" s="423" t="str">
        <f t="shared" si="7"/>
        <v/>
      </c>
      <c r="C86" s="424">
        <f>IFERROR(IF(K86&lt;&gt;"",K86,IF(A86=A85,IF(C85&lt;YEAR('Overview - Section A'!$E$8),C85+1,""),YEAR('Overview - Section A'!$E$7))),"")</f>
        <v>2019</v>
      </c>
      <c r="D86" s="425"/>
      <c r="E86" s="426"/>
      <c r="F86" s="427" t="str">
        <f t="shared" si="6"/>
        <v/>
      </c>
      <c r="G86" s="428"/>
      <c r="H86" s="429"/>
      <c r="I86" s="430"/>
      <c r="J86" s="431" t="s">
        <v>404</v>
      </c>
      <c r="K86" s="432"/>
      <c r="L86" s="430" t="b">
        <f t="shared" si="8"/>
        <v>0</v>
      </c>
      <c r="M86" s="430" t="str">
        <f>IFERROR(IF(G86&lt;&gt;"",INDEX('Overview - Section A'!$U$37:$U$44,MATCH(G86,'Overview - Section A'!$A$37:$A$44,1)),J86),"")</f>
        <v>a1Y36000002aoe3EAA</v>
      </c>
      <c r="N86" s="430"/>
      <c r="O86" s="430" t="s">
        <v>463</v>
      </c>
      <c r="P86" s="171"/>
      <c r="Q86" s="48"/>
    </row>
    <row r="87" spans="1:17" ht="47.1" customHeight="1">
      <c r="A87" s="406">
        <v>10</v>
      </c>
      <c r="B87" s="423" t="str">
        <f t="shared" si="7"/>
        <v/>
      </c>
      <c r="C87" s="424">
        <f>IFERROR(IF(K87&lt;&gt;"",K87,IF(A87=A86,IF(C86&lt;YEAR('Overview - Section A'!$E$8),C86+1,""),YEAR('Overview - Section A'!$E$7))),"")</f>
        <v>2020</v>
      </c>
      <c r="D87" s="425"/>
      <c r="E87" s="426"/>
      <c r="F87" s="427" t="str">
        <f t="shared" si="6"/>
        <v/>
      </c>
      <c r="G87" s="428"/>
      <c r="H87" s="429"/>
      <c r="I87" s="430"/>
      <c r="J87" s="431" t="s">
        <v>406</v>
      </c>
      <c r="K87" s="432"/>
      <c r="L87" s="430" t="b">
        <f t="shared" si="8"/>
        <v>0</v>
      </c>
      <c r="M87" s="430" t="str">
        <f>IFERROR(IF(G87&lt;&gt;"",INDEX('Overview - Section A'!$U$37:$U$44,MATCH(G87,'Overview - Section A'!$A$37:$A$44,1)),J87),"")</f>
        <v>a1Y36000002aoe4EAA</v>
      </c>
      <c r="N87" s="430"/>
      <c r="O87" s="430" t="s">
        <v>464</v>
      </c>
      <c r="P87" s="171"/>
      <c r="Q87" s="48"/>
    </row>
    <row r="88" spans="1:17" ht="47.1" customHeight="1">
      <c r="A88" s="406">
        <v>10</v>
      </c>
      <c r="B88" s="423" t="str">
        <f t="shared" si="7"/>
        <v/>
      </c>
      <c r="C88" s="424" t="str">
        <f>IFERROR(IF(K88&lt;&gt;"",K88,IF(A88=A87,IF(C87&lt;YEAR('Overview - Section A'!$E$8),C87+1,""),YEAR('Overview - Section A'!$E$7))),"")</f>
        <v/>
      </c>
      <c r="D88" s="425"/>
      <c r="E88" s="426"/>
      <c r="F88" s="427" t="str">
        <f t="shared" si="6"/>
        <v/>
      </c>
      <c r="G88" s="428"/>
      <c r="H88" s="429"/>
      <c r="I88" s="430"/>
      <c r="J88" s="431" t="s">
        <v>408</v>
      </c>
      <c r="K88" s="432"/>
      <c r="L88" s="430" t="b">
        <f t="shared" si="8"/>
        <v>0</v>
      </c>
      <c r="M88" s="430" t="str">
        <f>IFERROR(IF(G88&lt;&gt;"",INDEX('Overview - Section A'!$U$37:$U$44,MATCH(G88,'Overview - Section A'!$A$37:$A$44,1)),J88),"")</f>
        <v>a1Y36000002aoe5EAA</v>
      </c>
      <c r="N88" s="430"/>
      <c r="O88" s="430" t="s">
        <v>465</v>
      </c>
      <c r="P88" s="171"/>
      <c r="Q88" s="48"/>
    </row>
    <row r="89" spans="1:17" ht="47.1" customHeight="1">
      <c r="A89" s="406">
        <v>10</v>
      </c>
      <c r="B89" s="423" t="str">
        <f t="shared" si="7"/>
        <v/>
      </c>
      <c r="C89" s="424" t="str">
        <f>IFERROR(IF(K89&lt;&gt;"",K89,IF(A89=A88,IF(C88&lt;YEAR('Overview - Section A'!$E$8),C88+1,""),YEAR('Overview - Section A'!$E$7))),"")</f>
        <v/>
      </c>
      <c r="D89" s="425"/>
      <c r="E89" s="426"/>
      <c r="F89" s="427" t="str">
        <f t="shared" si="6"/>
        <v/>
      </c>
      <c r="G89" s="428"/>
      <c r="H89" s="429"/>
      <c r="I89" s="430"/>
      <c r="J89" s="431" t="s">
        <v>410</v>
      </c>
      <c r="K89" s="432"/>
      <c r="L89" s="430" t="b">
        <f t="shared" si="8"/>
        <v>0</v>
      </c>
      <c r="M89" s="430" t="str">
        <f>IFERROR(IF(G89&lt;&gt;"",INDEX('Overview - Section A'!$U$37:$U$44,MATCH(G89,'Overview - Section A'!$A$37:$A$44,1)),J89),"")</f>
        <v>a1Y36000002aoe6EAA</v>
      </c>
      <c r="N89" s="430"/>
      <c r="O89" s="430" t="s">
        <v>466</v>
      </c>
      <c r="P89" s="171"/>
      <c r="Q89" s="48"/>
    </row>
    <row r="90" spans="1:17" ht="47.1" customHeight="1">
      <c r="A90" s="406">
        <v>10</v>
      </c>
      <c r="B90" s="423" t="str">
        <f t="shared" si="7"/>
        <v/>
      </c>
      <c r="C90" s="424" t="str">
        <f>IFERROR(IF(K90&lt;&gt;"",K90,IF(A90=A89,IF(C89&lt;YEAR('Overview - Section A'!$E$8),C89+1,""),YEAR('Overview - Section A'!$E$7))),"")</f>
        <v/>
      </c>
      <c r="D90" s="425"/>
      <c r="E90" s="426"/>
      <c r="F90" s="427" t="str">
        <f t="shared" si="6"/>
        <v/>
      </c>
      <c r="G90" s="428"/>
      <c r="H90" s="429"/>
      <c r="I90" s="430"/>
      <c r="J90" s="431" t="s">
        <v>412</v>
      </c>
      <c r="K90" s="432"/>
      <c r="L90" s="430" t="b">
        <f t="shared" si="8"/>
        <v>0</v>
      </c>
      <c r="M90" s="430" t="str">
        <f>IFERROR(IF(G90&lt;&gt;"",INDEX('Overview - Section A'!$U$37:$U$44,MATCH(G90,'Overview - Section A'!$A$37:$A$44,1)),J90),"")</f>
        <v>a1Y36000002aoe7EAA</v>
      </c>
      <c r="N90" s="430"/>
      <c r="O90" s="430" t="s">
        <v>467</v>
      </c>
      <c r="P90" s="171"/>
      <c r="Q90" s="48"/>
    </row>
    <row r="91" spans="1:17" ht="47.1" customHeight="1">
      <c r="A91" s="406">
        <v>11</v>
      </c>
      <c r="B91" s="423" t="str">
        <f t="shared" si="7"/>
        <v/>
      </c>
      <c r="C91" s="424">
        <f>IFERROR(IF(K91&lt;&gt;"",K91,IF(A91=A90,IF(C90&lt;YEAR('Overview - Section A'!$E$8),C90+1,""),YEAR('Overview - Section A'!$E$7))),"")</f>
        <v>2018</v>
      </c>
      <c r="D91" s="425"/>
      <c r="E91" s="426"/>
      <c r="F91" s="427" t="str">
        <f t="shared" si="6"/>
        <v/>
      </c>
      <c r="G91" s="428"/>
      <c r="H91" s="429"/>
      <c r="I91" s="430"/>
      <c r="J91" s="431" t="s">
        <v>402</v>
      </c>
      <c r="K91" s="432"/>
      <c r="L91" s="430" t="b">
        <f t="shared" si="8"/>
        <v>0</v>
      </c>
      <c r="M91" s="430" t="str">
        <f>IFERROR(IF(G91&lt;&gt;"",INDEX('Overview - Section A'!$U$37:$U$44,MATCH(G91,'Overview - Section A'!$A$37:$A$44,1)),J91),"")</f>
        <v>a1Y36000002aoe2EAA</v>
      </c>
      <c r="N91" s="430"/>
      <c r="O91" s="430" t="s">
        <v>468</v>
      </c>
      <c r="P91" s="171"/>
      <c r="Q91" s="48"/>
    </row>
    <row r="92" spans="1:17" ht="47.1" customHeight="1">
      <c r="A92" s="406">
        <v>11</v>
      </c>
      <c r="B92" s="423" t="str">
        <f t="shared" si="7"/>
        <v/>
      </c>
      <c r="C92" s="424">
        <f>IFERROR(IF(K92&lt;&gt;"",K92,IF(A92=A91,IF(C91&lt;YEAR('Overview - Section A'!$E$8),C91+1,""),YEAR('Overview - Section A'!$E$7))),"")</f>
        <v>2019</v>
      </c>
      <c r="D92" s="425"/>
      <c r="E92" s="426"/>
      <c r="F92" s="427" t="str">
        <f t="shared" si="6"/>
        <v/>
      </c>
      <c r="G92" s="428"/>
      <c r="H92" s="429"/>
      <c r="I92" s="430"/>
      <c r="J92" s="431" t="s">
        <v>404</v>
      </c>
      <c r="K92" s="432"/>
      <c r="L92" s="430" t="b">
        <f t="shared" si="8"/>
        <v>0</v>
      </c>
      <c r="M92" s="430" t="str">
        <f>IFERROR(IF(G92&lt;&gt;"",INDEX('Overview - Section A'!$U$37:$U$44,MATCH(G92,'Overview - Section A'!$A$37:$A$44,1)),J92),"")</f>
        <v>a1Y36000002aoe3EAA</v>
      </c>
      <c r="N92" s="430"/>
      <c r="O92" s="430" t="s">
        <v>469</v>
      </c>
      <c r="P92" s="171"/>
      <c r="Q92" s="48"/>
    </row>
    <row r="93" spans="1:17" ht="47.1" customHeight="1">
      <c r="A93" s="406">
        <v>11</v>
      </c>
      <c r="B93" s="423" t="str">
        <f t="shared" si="7"/>
        <v/>
      </c>
      <c r="C93" s="424">
        <f>IFERROR(IF(K93&lt;&gt;"",K93,IF(A93=A92,IF(C92&lt;YEAR('Overview - Section A'!$E$8),C92+1,""),YEAR('Overview - Section A'!$E$7))),"")</f>
        <v>2020</v>
      </c>
      <c r="D93" s="425"/>
      <c r="E93" s="426"/>
      <c r="F93" s="427" t="str">
        <f t="shared" si="6"/>
        <v/>
      </c>
      <c r="G93" s="428"/>
      <c r="H93" s="429"/>
      <c r="I93" s="430"/>
      <c r="J93" s="431" t="s">
        <v>406</v>
      </c>
      <c r="K93" s="432"/>
      <c r="L93" s="430" t="b">
        <f t="shared" si="8"/>
        <v>0</v>
      </c>
      <c r="M93" s="430" t="str">
        <f>IFERROR(IF(G93&lt;&gt;"",INDEX('Overview - Section A'!$U$37:$U$44,MATCH(G93,'Overview - Section A'!$A$37:$A$44,1)),J93),"")</f>
        <v>a1Y36000002aoe4EAA</v>
      </c>
      <c r="N93" s="430"/>
      <c r="O93" s="430" t="s">
        <v>470</v>
      </c>
      <c r="P93" s="171"/>
      <c r="Q93" s="48"/>
    </row>
    <row r="94" spans="1:17" ht="47.1" customHeight="1">
      <c r="A94" s="406">
        <v>11</v>
      </c>
      <c r="B94" s="423" t="str">
        <f t="shared" ref="B94:B120" si="9">IF(A94=A93,"",VLOOKUP(A94,$A$10:$V$26,22,FALSE))</f>
        <v/>
      </c>
      <c r="C94" s="424" t="str">
        <f>IFERROR(IF(K94&lt;&gt;"",K94,IF(A94=A93,IF(C93&lt;YEAR('Overview - Section A'!$E$8),C93+1,""),YEAR('Overview - Section A'!$E$7))),"")</f>
        <v/>
      </c>
      <c r="D94" s="425"/>
      <c r="E94" s="426"/>
      <c r="F94" s="427" t="str">
        <f t="shared" si="6"/>
        <v/>
      </c>
      <c r="G94" s="428"/>
      <c r="H94" s="429"/>
      <c r="I94" s="430"/>
      <c r="J94" s="431" t="s">
        <v>408</v>
      </c>
      <c r="K94" s="432"/>
      <c r="L94" s="430" t="b">
        <f t="shared" ref="L94:L120" si="10">IFERROR(IF(VLOOKUP(A94,$A$10:$V$26,22,FALSE)&lt;&gt;"",TRUE,FALSE),FALSE)</f>
        <v>0</v>
      </c>
      <c r="M94" s="430" t="str">
        <f>IFERROR(IF(G94&lt;&gt;"",INDEX('Overview - Section A'!$U$37:$U$44,MATCH(G94,'Overview - Section A'!$A$37:$A$44,1)),J94),"")</f>
        <v>a1Y36000002aoe5EAA</v>
      </c>
      <c r="N94" s="430"/>
      <c r="O94" s="430" t="s">
        <v>471</v>
      </c>
      <c r="P94" s="171"/>
      <c r="Q94" s="48"/>
    </row>
    <row r="95" spans="1:17" ht="47.1" customHeight="1">
      <c r="A95" s="406">
        <v>11</v>
      </c>
      <c r="B95" s="423" t="str">
        <f t="shared" si="9"/>
        <v/>
      </c>
      <c r="C95" s="424" t="str">
        <f>IFERROR(IF(K95&lt;&gt;"",K95,IF(A95=A94,IF(C94&lt;YEAR('Overview - Section A'!$E$8),C94+1,""),YEAR('Overview - Section A'!$E$7))),"")</f>
        <v/>
      </c>
      <c r="D95" s="425"/>
      <c r="E95" s="426"/>
      <c r="F95" s="427" t="str">
        <f t="shared" ref="F95:F120" si="11">IF(IF(AND(D95="",E95=""),N95,IFERROR((D95/E95)*100,""))=0,"",IF(AND(D95="",E95=""),N95,IFERROR((D95/E95)*100,"")))</f>
        <v/>
      </c>
      <c r="G95" s="428"/>
      <c r="H95" s="429"/>
      <c r="I95" s="430"/>
      <c r="J95" s="431" t="s">
        <v>410</v>
      </c>
      <c r="K95" s="432"/>
      <c r="L95" s="430" t="b">
        <f t="shared" si="10"/>
        <v>0</v>
      </c>
      <c r="M95" s="430" t="str">
        <f>IFERROR(IF(G95&lt;&gt;"",INDEX('Overview - Section A'!$U$37:$U$44,MATCH(G95,'Overview - Section A'!$A$37:$A$44,1)),J95),"")</f>
        <v>a1Y36000002aoe6EAA</v>
      </c>
      <c r="N95" s="430"/>
      <c r="O95" s="430" t="s">
        <v>472</v>
      </c>
      <c r="P95" s="171"/>
      <c r="Q95" s="48"/>
    </row>
    <row r="96" spans="1:17" ht="47.1" customHeight="1">
      <c r="A96" s="406">
        <v>11</v>
      </c>
      <c r="B96" s="423" t="str">
        <f t="shared" si="9"/>
        <v/>
      </c>
      <c r="C96" s="424" t="str">
        <f>IFERROR(IF(K96&lt;&gt;"",K96,IF(A96=A95,IF(C95&lt;YEAR('Overview - Section A'!$E$8),C95+1,""),YEAR('Overview - Section A'!$E$7))),"")</f>
        <v/>
      </c>
      <c r="D96" s="425"/>
      <c r="E96" s="426"/>
      <c r="F96" s="427" t="str">
        <f t="shared" si="11"/>
        <v/>
      </c>
      <c r="G96" s="428"/>
      <c r="H96" s="429"/>
      <c r="I96" s="430"/>
      <c r="J96" s="431" t="s">
        <v>412</v>
      </c>
      <c r="K96" s="432"/>
      <c r="L96" s="430" t="b">
        <f t="shared" si="10"/>
        <v>0</v>
      </c>
      <c r="M96" s="430" t="str">
        <f>IFERROR(IF(G96&lt;&gt;"",INDEX('Overview - Section A'!$U$37:$U$44,MATCH(G96,'Overview - Section A'!$A$37:$A$44,1)),J96),"")</f>
        <v>a1Y36000002aoe7EAA</v>
      </c>
      <c r="N96" s="430"/>
      <c r="O96" s="430" t="s">
        <v>473</v>
      </c>
      <c r="P96" s="171"/>
      <c r="Q96" s="48"/>
    </row>
    <row r="97" spans="1:17" ht="47.1" customHeight="1">
      <c r="A97" s="406">
        <v>12</v>
      </c>
      <c r="B97" s="423" t="str">
        <f t="shared" si="9"/>
        <v/>
      </c>
      <c r="C97" s="424">
        <f>IFERROR(IF(K97&lt;&gt;"",K97,IF(A97=A96,IF(C96&lt;YEAR('Overview - Section A'!$E$8),C96+1,""),YEAR('Overview - Section A'!$E$7))),"")</f>
        <v>2018</v>
      </c>
      <c r="D97" s="425"/>
      <c r="E97" s="426"/>
      <c r="F97" s="427" t="str">
        <f t="shared" si="11"/>
        <v/>
      </c>
      <c r="G97" s="428"/>
      <c r="H97" s="429"/>
      <c r="I97" s="430"/>
      <c r="J97" s="431" t="s">
        <v>402</v>
      </c>
      <c r="K97" s="432"/>
      <c r="L97" s="430" t="b">
        <f t="shared" si="10"/>
        <v>0</v>
      </c>
      <c r="M97" s="430" t="str">
        <f>IFERROR(IF(G97&lt;&gt;"",INDEX('Overview - Section A'!$U$37:$U$44,MATCH(G97,'Overview - Section A'!$A$37:$A$44,1)),J97),"")</f>
        <v>a1Y36000002aoe2EAA</v>
      </c>
      <c r="N97" s="430"/>
      <c r="O97" s="430" t="s">
        <v>474</v>
      </c>
      <c r="P97" s="171"/>
      <c r="Q97" s="48"/>
    </row>
    <row r="98" spans="1:17" ht="47.1" customHeight="1">
      <c r="A98" s="406">
        <v>12</v>
      </c>
      <c r="B98" s="423" t="str">
        <f t="shared" si="9"/>
        <v/>
      </c>
      <c r="C98" s="424">
        <f>IFERROR(IF(K98&lt;&gt;"",K98,IF(A98=A97,IF(C97&lt;YEAR('Overview - Section A'!$E$8),C97+1,""),YEAR('Overview - Section A'!$E$7))),"")</f>
        <v>2019</v>
      </c>
      <c r="D98" s="425"/>
      <c r="E98" s="426"/>
      <c r="F98" s="427" t="str">
        <f t="shared" si="11"/>
        <v/>
      </c>
      <c r="G98" s="428"/>
      <c r="H98" s="429"/>
      <c r="I98" s="430"/>
      <c r="J98" s="431" t="s">
        <v>404</v>
      </c>
      <c r="K98" s="432"/>
      <c r="L98" s="430" t="b">
        <f t="shared" si="10"/>
        <v>0</v>
      </c>
      <c r="M98" s="430" t="str">
        <f>IFERROR(IF(G98&lt;&gt;"",INDEX('Overview - Section A'!$U$37:$U$44,MATCH(G98,'Overview - Section A'!$A$37:$A$44,1)),J98),"")</f>
        <v>a1Y36000002aoe3EAA</v>
      </c>
      <c r="N98" s="430"/>
      <c r="O98" s="430" t="s">
        <v>475</v>
      </c>
      <c r="P98" s="171"/>
      <c r="Q98" s="48"/>
    </row>
    <row r="99" spans="1:17" ht="47.1" customHeight="1">
      <c r="A99" s="406">
        <v>12</v>
      </c>
      <c r="B99" s="423" t="str">
        <f t="shared" si="9"/>
        <v/>
      </c>
      <c r="C99" s="424">
        <f>IFERROR(IF(K99&lt;&gt;"",K99,IF(A99=A98,IF(C98&lt;YEAR('Overview - Section A'!$E$8),C98+1,""),YEAR('Overview - Section A'!$E$7))),"")</f>
        <v>2020</v>
      </c>
      <c r="D99" s="425"/>
      <c r="E99" s="426"/>
      <c r="F99" s="427" t="str">
        <f t="shared" si="11"/>
        <v/>
      </c>
      <c r="G99" s="428"/>
      <c r="H99" s="429"/>
      <c r="I99" s="430"/>
      <c r="J99" s="431" t="s">
        <v>406</v>
      </c>
      <c r="K99" s="432"/>
      <c r="L99" s="430" t="b">
        <f t="shared" si="10"/>
        <v>0</v>
      </c>
      <c r="M99" s="430" t="str">
        <f>IFERROR(IF(G99&lt;&gt;"",INDEX('Overview - Section A'!$U$37:$U$44,MATCH(G99,'Overview - Section A'!$A$37:$A$44,1)),J99),"")</f>
        <v>a1Y36000002aoe4EAA</v>
      </c>
      <c r="N99" s="430"/>
      <c r="O99" s="430" t="s">
        <v>476</v>
      </c>
      <c r="P99" s="171"/>
      <c r="Q99" s="48"/>
    </row>
    <row r="100" spans="1:17" ht="47.1" customHeight="1">
      <c r="A100" s="406">
        <v>12</v>
      </c>
      <c r="B100" s="423" t="str">
        <f t="shared" si="9"/>
        <v/>
      </c>
      <c r="C100" s="424" t="str">
        <f>IFERROR(IF(K100&lt;&gt;"",K100,IF(A100=A99,IF(C99&lt;YEAR('Overview - Section A'!$E$8),C99+1,""),YEAR('Overview - Section A'!$E$7))),"")</f>
        <v/>
      </c>
      <c r="D100" s="425"/>
      <c r="E100" s="426"/>
      <c r="F100" s="427" t="str">
        <f t="shared" si="11"/>
        <v/>
      </c>
      <c r="G100" s="428"/>
      <c r="H100" s="429"/>
      <c r="I100" s="430"/>
      <c r="J100" s="431" t="s">
        <v>408</v>
      </c>
      <c r="K100" s="432"/>
      <c r="L100" s="430" t="b">
        <f t="shared" si="10"/>
        <v>0</v>
      </c>
      <c r="M100" s="430" t="str">
        <f>IFERROR(IF(G100&lt;&gt;"",INDEX('Overview - Section A'!$U$37:$U$44,MATCH(G100,'Overview - Section A'!$A$37:$A$44,1)),J100),"")</f>
        <v>a1Y36000002aoe5EAA</v>
      </c>
      <c r="N100" s="430"/>
      <c r="O100" s="430" t="s">
        <v>477</v>
      </c>
      <c r="P100" s="171"/>
      <c r="Q100" s="48"/>
    </row>
    <row r="101" spans="1:17" ht="47.1" customHeight="1">
      <c r="A101" s="406">
        <v>12</v>
      </c>
      <c r="B101" s="423" t="str">
        <f t="shared" si="9"/>
        <v/>
      </c>
      <c r="C101" s="424" t="str">
        <f>IFERROR(IF(K101&lt;&gt;"",K101,IF(A101=A100,IF(C100&lt;YEAR('Overview - Section A'!$E$8),C100+1,""),YEAR('Overview - Section A'!$E$7))),"")</f>
        <v/>
      </c>
      <c r="D101" s="425"/>
      <c r="E101" s="426"/>
      <c r="F101" s="427" t="str">
        <f t="shared" si="11"/>
        <v/>
      </c>
      <c r="G101" s="428"/>
      <c r="H101" s="429"/>
      <c r="I101" s="430"/>
      <c r="J101" s="431" t="s">
        <v>410</v>
      </c>
      <c r="K101" s="432"/>
      <c r="L101" s="430" t="b">
        <f t="shared" si="10"/>
        <v>0</v>
      </c>
      <c r="M101" s="430" t="str">
        <f>IFERROR(IF(G101&lt;&gt;"",INDEX('Overview - Section A'!$U$37:$U$44,MATCH(G101,'Overview - Section A'!$A$37:$A$44,1)),J101),"")</f>
        <v>a1Y36000002aoe6EAA</v>
      </c>
      <c r="N101" s="430"/>
      <c r="O101" s="430" t="s">
        <v>478</v>
      </c>
      <c r="P101" s="171"/>
      <c r="Q101" s="48"/>
    </row>
    <row r="102" spans="1:17" ht="47.1" customHeight="1">
      <c r="A102" s="406">
        <v>12</v>
      </c>
      <c r="B102" s="423" t="str">
        <f t="shared" si="9"/>
        <v/>
      </c>
      <c r="C102" s="424" t="str">
        <f>IFERROR(IF(K102&lt;&gt;"",K102,IF(A102=A101,IF(C101&lt;YEAR('Overview - Section A'!$E$8),C101+1,""),YEAR('Overview - Section A'!$E$7))),"")</f>
        <v/>
      </c>
      <c r="D102" s="425"/>
      <c r="E102" s="426"/>
      <c r="F102" s="427" t="str">
        <f t="shared" si="11"/>
        <v/>
      </c>
      <c r="G102" s="428"/>
      <c r="H102" s="429"/>
      <c r="I102" s="430"/>
      <c r="J102" s="431" t="s">
        <v>412</v>
      </c>
      <c r="K102" s="432"/>
      <c r="L102" s="430" t="b">
        <f t="shared" si="10"/>
        <v>0</v>
      </c>
      <c r="M102" s="430" t="str">
        <f>IFERROR(IF(G102&lt;&gt;"",INDEX('Overview - Section A'!$U$37:$U$44,MATCH(G102,'Overview - Section A'!$A$37:$A$44,1)),J102),"")</f>
        <v>a1Y36000002aoe7EAA</v>
      </c>
      <c r="N102" s="430"/>
      <c r="O102" s="430" t="s">
        <v>479</v>
      </c>
      <c r="P102" s="171"/>
      <c r="Q102" s="48"/>
    </row>
    <row r="103" spans="1:17" ht="47.1" customHeight="1">
      <c r="A103" s="406">
        <v>13</v>
      </c>
      <c r="B103" s="423" t="str">
        <f t="shared" si="9"/>
        <v/>
      </c>
      <c r="C103" s="424">
        <f>IFERROR(IF(K103&lt;&gt;"",K103,IF(A103=A102,IF(C102&lt;YEAR('Overview - Section A'!$E$8),C102+1,""),YEAR('Overview - Section A'!$E$7))),"")</f>
        <v>2018</v>
      </c>
      <c r="D103" s="425"/>
      <c r="E103" s="426"/>
      <c r="F103" s="427" t="str">
        <f t="shared" si="11"/>
        <v/>
      </c>
      <c r="G103" s="428"/>
      <c r="H103" s="429"/>
      <c r="I103" s="430"/>
      <c r="J103" s="431" t="s">
        <v>402</v>
      </c>
      <c r="K103" s="432"/>
      <c r="L103" s="430" t="b">
        <f t="shared" si="10"/>
        <v>0</v>
      </c>
      <c r="M103" s="430" t="str">
        <f>IFERROR(IF(G103&lt;&gt;"",INDEX('Overview - Section A'!$U$37:$U$44,MATCH(G103,'Overview - Section A'!$A$37:$A$44,1)),J103),"")</f>
        <v>a1Y36000002aoe2EAA</v>
      </c>
      <c r="N103" s="430"/>
      <c r="O103" s="430" t="s">
        <v>480</v>
      </c>
      <c r="P103" s="171"/>
      <c r="Q103" s="48"/>
    </row>
    <row r="104" spans="1:17" ht="47.1" customHeight="1">
      <c r="A104" s="406">
        <v>13</v>
      </c>
      <c r="B104" s="423" t="str">
        <f t="shared" si="9"/>
        <v/>
      </c>
      <c r="C104" s="424">
        <f>IFERROR(IF(K104&lt;&gt;"",K104,IF(A104=A103,IF(C103&lt;YEAR('Overview - Section A'!$E$8),C103+1,""),YEAR('Overview - Section A'!$E$7))),"")</f>
        <v>2019</v>
      </c>
      <c r="D104" s="425"/>
      <c r="E104" s="426"/>
      <c r="F104" s="427" t="str">
        <f t="shared" si="11"/>
        <v/>
      </c>
      <c r="G104" s="428"/>
      <c r="H104" s="429"/>
      <c r="I104" s="430"/>
      <c r="J104" s="431" t="s">
        <v>404</v>
      </c>
      <c r="K104" s="432"/>
      <c r="L104" s="430" t="b">
        <f t="shared" si="10"/>
        <v>0</v>
      </c>
      <c r="M104" s="430" t="str">
        <f>IFERROR(IF(G104&lt;&gt;"",INDEX('Overview - Section A'!$U$37:$U$44,MATCH(G104,'Overview - Section A'!$A$37:$A$44,1)),J104),"")</f>
        <v>a1Y36000002aoe3EAA</v>
      </c>
      <c r="N104" s="430"/>
      <c r="O104" s="430" t="s">
        <v>481</v>
      </c>
      <c r="P104" s="171"/>
      <c r="Q104" s="48"/>
    </row>
    <row r="105" spans="1:17" ht="47.1" customHeight="1">
      <c r="A105" s="406">
        <v>13</v>
      </c>
      <c r="B105" s="423" t="str">
        <f t="shared" si="9"/>
        <v/>
      </c>
      <c r="C105" s="424">
        <f>IFERROR(IF(K105&lt;&gt;"",K105,IF(A105=A104,IF(C104&lt;YEAR('Overview - Section A'!$E$8),C104+1,""),YEAR('Overview - Section A'!$E$7))),"")</f>
        <v>2020</v>
      </c>
      <c r="D105" s="425"/>
      <c r="E105" s="426"/>
      <c r="F105" s="427" t="str">
        <f t="shared" si="11"/>
        <v/>
      </c>
      <c r="G105" s="428"/>
      <c r="H105" s="429"/>
      <c r="I105" s="430"/>
      <c r="J105" s="431" t="s">
        <v>406</v>
      </c>
      <c r="K105" s="432"/>
      <c r="L105" s="430" t="b">
        <f t="shared" si="10"/>
        <v>0</v>
      </c>
      <c r="M105" s="430" t="str">
        <f>IFERROR(IF(G105&lt;&gt;"",INDEX('Overview - Section A'!$U$37:$U$44,MATCH(G105,'Overview - Section A'!$A$37:$A$44,1)),J105),"")</f>
        <v>a1Y36000002aoe4EAA</v>
      </c>
      <c r="N105" s="430"/>
      <c r="O105" s="430" t="s">
        <v>482</v>
      </c>
      <c r="P105" s="171"/>
      <c r="Q105" s="48"/>
    </row>
    <row r="106" spans="1:17" ht="47.1" customHeight="1">
      <c r="A106" s="406">
        <v>13</v>
      </c>
      <c r="B106" s="423" t="str">
        <f t="shared" si="9"/>
        <v/>
      </c>
      <c r="C106" s="424" t="str">
        <f>IFERROR(IF(K106&lt;&gt;"",K106,IF(A106=A105,IF(C105&lt;YEAR('Overview - Section A'!$E$8),C105+1,""),YEAR('Overview - Section A'!$E$7))),"")</f>
        <v/>
      </c>
      <c r="D106" s="425"/>
      <c r="E106" s="426"/>
      <c r="F106" s="427" t="str">
        <f t="shared" si="11"/>
        <v/>
      </c>
      <c r="G106" s="428"/>
      <c r="H106" s="429"/>
      <c r="I106" s="430"/>
      <c r="J106" s="431" t="s">
        <v>408</v>
      </c>
      <c r="K106" s="432"/>
      <c r="L106" s="430" t="b">
        <f t="shared" si="10"/>
        <v>0</v>
      </c>
      <c r="M106" s="430" t="str">
        <f>IFERROR(IF(G106&lt;&gt;"",INDEX('Overview - Section A'!$U$37:$U$44,MATCH(G106,'Overview - Section A'!$A$37:$A$44,1)),J106),"")</f>
        <v>a1Y36000002aoe5EAA</v>
      </c>
      <c r="N106" s="430"/>
      <c r="O106" s="430" t="s">
        <v>483</v>
      </c>
      <c r="P106" s="171"/>
      <c r="Q106" s="48"/>
    </row>
    <row r="107" spans="1:17" ht="47.1" customHeight="1">
      <c r="A107" s="406">
        <v>13</v>
      </c>
      <c r="B107" s="423" t="str">
        <f t="shared" si="9"/>
        <v/>
      </c>
      <c r="C107" s="424" t="str">
        <f>IFERROR(IF(K107&lt;&gt;"",K107,IF(A107=A106,IF(C106&lt;YEAR('Overview - Section A'!$E$8),C106+1,""),YEAR('Overview - Section A'!$E$7))),"")</f>
        <v/>
      </c>
      <c r="D107" s="425"/>
      <c r="E107" s="426"/>
      <c r="F107" s="427" t="str">
        <f t="shared" si="11"/>
        <v/>
      </c>
      <c r="G107" s="428"/>
      <c r="H107" s="429"/>
      <c r="I107" s="430"/>
      <c r="J107" s="431" t="s">
        <v>410</v>
      </c>
      <c r="K107" s="432"/>
      <c r="L107" s="430" t="b">
        <f t="shared" si="10"/>
        <v>0</v>
      </c>
      <c r="M107" s="430" t="str">
        <f>IFERROR(IF(G107&lt;&gt;"",INDEX('Overview - Section A'!$U$37:$U$44,MATCH(G107,'Overview - Section A'!$A$37:$A$44,1)),J107),"")</f>
        <v>a1Y36000002aoe6EAA</v>
      </c>
      <c r="N107" s="430"/>
      <c r="O107" s="430" t="s">
        <v>484</v>
      </c>
      <c r="P107" s="171"/>
      <c r="Q107" s="48"/>
    </row>
    <row r="108" spans="1:17" ht="47.1" customHeight="1">
      <c r="A108" s="406">
        <v>13</v>
      </c>
      <c r="B108" s="423" t="str">
        <f t="shared" si="9"/>
        <v/>
      </c>
      <c r="C108" s="424" t="str">
        <f>IFERROR(IF(K108&lt;&gt;"",K108,IF(A108=A107,IF(C107&lt;YEAR('Overview - Section A'!$E$8),C107+1,""),YEAR('Overview - Section A'!$E$7))),"")</f>
        <v/>
      </c>
      <c r="D108" s="425"/>
      <c r="E108" s="426"/>
      <c r="F108" s="427" t="str">
        <f t="shared" si="11"/>
        <v/>
      </c>
      <c r="G108" s="428"/>
      <c r="H108" s="429"/>
      <c r="I108" s="430"/>
      <c r="J108" s="431" t="s">
        <v>412</v>
      </c>
      <c r="K108" s="432"/>
      <c r="L108" s="430" t="b">
        <f t="shared" si="10"/>
        <v>0</v>
      </c>
      <c r="M108" s="430" t="str">
        <f>IFERROR(IF(G108&lt;&gt;"",INDEX('Overview - Section A'!$U$37:$U$44,MATCH(G108,'Overview - Section A'!$A$37:$A$44,1)),J108),"")</f>
        <v>a1Y36000002aoe7EAA</v>
      </c>
      <c r="N108" s="430"/>
      <c r="O108" s="430" t="s">
        <v>485</v>
      </c>
      <c r="P108" s="171"/>
      <c r="Q108" s="48"/>
    </row>
    <row r="109" spans="1:17" ht="47.1" customHeight="1">
      <c r="A109" s="406">
        <v>14</v>
      </c>
      <c r="B109" s="423" t="str">
        <f t="shared" si="9"/>
        <v/>
      </c>
      <c r="C109" s="424">
        <f>IFERROR(IF(K109&lt;&gt;"",K109,IF(A109=A108,IF(C108&lt;YEAR('Overview - Section A'!$E$8),C108+1,""),YEAR('Overview - Section A'!$E$7))),"")</f>
        <v>2018</v>
      </c>
      <c r="D109" s="425"/>
      <c r="E109" s="426"/>
      <c r="F109" s="427" t="str">
        <f t="shared" si="11"/>
        <v/>
      </c>
      <c r="G109" s="428"/>
      <c r="H109" s="429"/>
      <c r="I109" s="430"/>
      <c r="J109" s="431" t="s">
        <v>402</v>
      </c>
      <c r="K109" s="432"/>
      <c r="L109" s="430" t="b">
        <f t="shared" si="10"/>
        <v>0</v>
      </c>
      <c r="M109" s="430" t="str">
        <f>IFERROR(IF(G109&lt;&gt;"",INDEX('Overview - Section A'!$U$37:$U$44,MATCH(G109,'Overview - Section A'!$A$37:$A$44,1)),J109),"")</f>
        <v>a1Y36000002aoe2EAA</v>
      </c>
      <c r="N109" s="430"/>
      <c r="O109" s="430" t="s">
        <v>486</v>
      </c>
      <c r="P109" s="171"/>
      <c r="Q109" s="48"/>
    </row>
    <row r="110" spans="1:17" ht="47.1" customHeight="1">
      <c r="A110" s="406">
        <v>14</v>
      </c>
      <c r="B110" s="423" t="str">
        <f t="shared" si="9"/>
        <v/>
      </c>
      <c r="C110" s="424">
        <f>IFERROR(IF(K110&lt;&gt;"",K110,IF(A110=A109,IF(C109&lt;YEAR('Overview - Section A'!$E$8),C109+1,""),YEAR('Overview - Section A'!$E$7))),"")</f>
        <v>2019</v>
      </c>
      <c r="D110" s="425"/>
      <c r="E110" s="426"/>
      <c r="F110" s="427" t="str">
        <f t="shared" si="11"/>
        <v/>
      </c>
      <c r="G110" s="428"/>
      <c r="H110" s="429"/>
      <c r="I110" s="430"/>
      <c r="J110" s="431" t="s">
        <v>404</v>
      </c>
      <c r="K110" s="432"/>
      <c r="L110" s="430" t="b">
        <f t="shared" si="10"/>
        <v>0</v>
      </c>
      <c r="M110" s="430" t="str">
        <f>IFERROR(IF(G110&lt;&gt;"",INDEX('Overview - Section A'!$U$37:$U$44,MATCH(G110,'Overview - Section A'!$A$37:$A$44,1)),J110),"")</f>
        <v>a1Y36000002aoe3EAA</v>
      </c>
      <c r="N110" s="430"/>
      <c r="O110" s="430" t="s">
        <v>487</v>
      </c>
      <c r="P110" s="171"/>
      <c r="Q110" s="48"/>
    </row>
    <row r="111" spans="1:17" ht="47.1" customHeight="1">
      <c r="A111" s="406">
        <v>14</v>
      </c>
      <c r="B111" s="423" t="str">
        <f t="shared" si="9"/>
        <v/>
      </c>
      <c r="C111" s="424">
        <f>IFERROR(IF(K111&lt;&gt;"",K111,IF(A111=A110,IF(C110&lt;YEAR('Overview - Section A'!$E$8),C110+1,""),YEAR('Overview - Section A'!$E$7))),"")</f>
        <v>2020</v>
      </c>
      <c r="D111" s="425"/>
      <c r="E111" s="426"/>
      <c r="F111" s="427" t="str">
        <f t="shared" si="11"/>
        <v/>
      </c>
      <c r="G111" s="428"/>
      <c r="H111" s="429"/>
      <c r="I111" s="430"/>
      <c r="J111" s="431" t="s">
        <v>406</v>
      </c>
      <c r="K111" s="432"/>
      <c r="L111" s="430" t="b">
        <f t="shared" si="10"/>
        <v>0</v>
      </c>
      <c r="M111" s="430" t="str">
        <f>IFERROR(IF(G111&lt;&gt;"",INDEX('Overview - Section A'!$U$37:$U$44,MATCH(G111,'Overview - Section A'!$A$37:$A$44,1)),J111),"")</f>
        <v>a1Y36000002aoe4EAA</v>
      </c>
      <c r="N111" s="430"/>
      <c r="O111" s="430" t="s">
        <v>488</v>
      </c>
      <c r="P111" s="171"/>
      <c r="Q111" s="48"/>
    </row>
    <row r="112" spans="1:17" ht="47.1" customHeight="1">
      <c r="A112" s="406">
        <v>14</v>
      </c>
      <c r="B112" s="423" t="str">
        <f t="shared" si="9"/>
        <v/>
      </c>
      <c r="C112" s="424" t="str">
        <f>IFERROR(IF(K112&lt;&gt;"",K112,IF(A112=A111,IF(C111&lt;YEAR('Overview - Section A'!$E$8),C111+1,""),YEAR('Overview - Section A'!$E$7))),"")</f>
        <v/>
      </c>
      <c r="D112" s="425"/>
      <c r="E112" s="426"/>
      <c r="F112" s="427" t="str">
        <f t="shared" si="11"/>
        <v/>
      </c>
      <c r="G112" s="428"/>
      <c r="H112" s="429"/>
      <c r="I112" s="430"/>
      <c r="J112" s="431" t="s">
        <v>408</v>
      </c>
      <c r="K112" s="432"/>
      <c r="L112" s="430" t="b">
        <f t="shared" si="10"/>
        <v>0</v>
      </c>
      <c r="M112" s="430" t="str">
        <f>IFERROR(IF(G112&lt;&gt;"",INDEX('Overview - Section A'!$U$37:$U$44,MATCH(G112,'Overview - Section A'!$A$37:$A$44,1)),J112),"")</f>
        <v>a1Y36000002aoe5EAA</v>
      </c>
      <c r="N112" s="430"/>
      <c r="O112" s="430" t="s">
        <v>489</v>
      </c>
      <c r="P112" s="171"/>
      <c r="Q112" s="48"/>
    </row>
    <row r="113" spans="1:17" ht="47.1" customHeight="1">
      <c r="A113" s="406">
        <v>14</v>
      </c>
      <c r="B113" s="423" t="str">
        <f t="shared" si="9"/>
        <v/>
      </c>
      <c r="C113" s="424" t="str">
        <f>IFERROR(IF(K113&lt;&gt;"",K113,IF(A113=A112,IF(C112&lt;YEAR('Overview - Section A'!$E$8),C112+1,""),YEAR('Overview - Section A'!$E$7))),"")</f>
        <v/>
      </c>
      <c r="D113" s="425"/>
      <c r="E113" s="426"/>
      <c r="F113" s="427" t="str">
        <f t="shared" si="11"/>
        <v/>
      </c>
      <c r="G113" s="428"/>
      <c r="H113" s="429"/>
      <c r="I113" s="430"/>
      <c r="J113" s="431" t="s">
        <v>410</v>
      </c>
      <c r="K113" s="432"/>
      <c r="L113" s="430" t="b">
        <f t="shared" si="10"/>
        <v>0</v>
      </c>
      <c r="M113" s="430" t="str">
        <f>IFERROR(IF(G113&lt;&gt;"",INDEX('Overview - Section A'!$U$37:$U$44,MATCH(G113,'Overview - Section A'!$A$37:$A$44,1)),J113),"")</f>
        <v>a1Y36000002aoe6EAA</v>
      </c>
      <c r="N113" s="430"/>
      <c r="O113" s="430" t="s">
        <v>490</v>
      </c>
      <c r="P113" s="171"/>
      <c r="Q113" s="48"/>
    </row>
    <row r="114" spans="1:17" ht="47.1" customHeight="1">
      <c r="A114" s="406">
        <v>14</v>
      </c>
      <c r="B114" s="423" t="str">
        <f t="shared" si="9"/>
        <v/>
      </c>
      <c r="C114" s="424" t="str">
        <f>IFERROR(IF(K114&lt;&gt;"",K114,IF(A114=A113,IF(C113&lt;YEAR('Overview - Section A'!$E$8),C113+1,""),YEAR('Overview - Section A'!$E$7))),"")</f>
        <v/>
      </c>
      <c r="D114" s="425"/>
      <c r="E114" s="426"/>
      <c r="F114" s="427" t="str">
        <f t="shared" si="11"/>
        <v/>
      </c>
      <c r="G114" s="428"/>
      <c r="H114" s="429"/>
      <c r="I114" s="430"/>
      <c r="J114" s="431" t="s">
        <v>412</v>
      </c>
      <c r="K114" s="432"/>
      <c r="L114" s="430" t="b">
        <f t="shared" si="10"/>
        <v>0</v>
      </c>
      <c r="M114" s="430" t="str">
        <f>IFERROR(IF(G114&lt;&gt;"",INDEX('Overview - Section A'!$U$37:$U$44,MATCH(G114,'Overview - Section A'!$A$37:$A$44,1)),J114),"")</f>
        <v>a1Y36000002aoe7EAA</v>
      </c>
      <c r="N114" s="430"/>
      <c r="O114" s="430" t="s">
        <v>491</v>
      </c>
      <c r="P114" s="171"/>
      <c r="Q114" s="48"/>
    </row>
    <row r="115" spans="1:17" ht="47.1" customHeight="1">
      <c r="A115" s="406">
        <v>15</v>
      </c>
      <c r="B115" s="423" t="str">
        <f t="shared" si="9"/>
        <v/>
      </c>
      <c r="C115" s="424">
        <f>IFERROR(IF(K115&lt;&gt;"",K115,IF(A115=A114,IF(C114&lt;YEAR('Overview - Section A'!$E$8),C114+1,""),YEAR('Overview - Section A'!$E$7))),"")</f>
        <v>2018</v>
      </c>
      <c r="D115" s="425"/>
      <c r="E115" s="426"/>
      <c r="F115" s="427" t="str">
        <f t="shared" si="11"/>
        <v/>
      </c>
      <c r="G115" s="428"/>
      <c r="H115" s="429"/>
      <c r="I115" s="430"/>
      <c r="J115" s="431" t="s">
        <v>402</v>
      </c>
      <c r="K115" s="432"/>
      <c r="L115" s="430" t="b">
        <f t="shared" si="10"/>
        <v>0</v>
      </c>
      <c r="M115" s="430" t="str">
        <f>IFERROR(IF(G115&lt;&gt;"",INDEX('Overview - Section A'!$U$37:$U$44,MATCH(G115,'Overview - Section A'!$A$37:$A$44,1)),J115),"")</f>
        <v>a1Y36000002aoe2EAA</v>
      </c>
      <c r="N115" s="430"/>
      <c r="O115" s="430" t="s">
        <v>492</v>
      </c>
      <c r="P115" s="171"/>
      <c r="Q115" s="48"/>
    </row>
    <row r="116" spans="1:17" ht="47.1" customHeight="1">
      <c r="A116" s="406">
        <v>15</v>
      </c>
      <c r="B116" s="423" t="str">
        <f t="shared" si="9"/>
        <v/>
      </c>
      <c r="C116" s="424">
        <f>IFERROR(IF(K116&lt;&gt;"",K116,IF(A116=A115,IF(C115&lt;YEAR('Overview - Section A'!$E$8),C115+1,""),YEAR('Overview - Section A'!$E$7))),"")</f>
        <v>2019</v>
      </c>
      <c r="D116" s="425"/>
      <c r="E116" s="426"/>
      <c r="F116" s="427" t="str">
        <f t="shared" si="11"/>
        <v/>
      </c>
      <c r="G116" s="428"/>
      <c r="H116" s="429"/>
      <c r="I116" s="430"/>
      <c r="J116" s="431" t="s">
        <v>404</v>
      </c>
      <c r="K116" s="432"/>
      <c r="L116" s="430" t="b">
        <f t="shared" si="10"/>
        <v>0</v>
      </c>
      <c r="M116" s="430" t="str">
        <f>IFERROR(IF(G116&lt;&gt;"",INDEX('Overview - Section A'!$U$37:$U$44,MATCH(G116,'Overview - Section A'!$A$37:$A$44,1)),J116),"")</f>
        <v>a1Y36000002aoe3EAA</v>
      </c>
      <c r="N116" s="430"/>
      <c r="O116" s="430" t="s">
        <v>493</v>
      </c>
      <c r="P116" s="171"/>
      <c r="Q116" s="48"/>
    </row>
    <row r="117" spans="1:17" ht="47.1" customHeight="1">
      <c r="A117" s="406">
        <v>15</v>
      </c>
      <c r="B117" s="423" t="str">
        <f t="shared" si="9"/>
        <v/>
      </c>
      <c r="C117" s="424">
        <f>IFERROR(IF(K117&lt;&gt;"",K117,IF(A117=A116,IF(C116&lt;YEAR('Overview - Section A'!$E$8),C116+1,""),YEAR('Overview - Section A'!$E$7))),"")</f>
        <v>2020</v>
      </c>
      <c r="D117" s="425"/>
      <c r="E117" s="426"/>
      <c r="F117" s="427" t="str">
        <f t="shared" si="11"/>
        <v/>
      </c>
      <c r="G117" s="428"/>
      <c r="H117" s="429"/>
      <c r="I117" s="430"/>
      <c r="J117" s="431" t="s">
        <v>406</v>
      </c>
      <c r="K117" s="432"/>
      <c r="L117" s="430" t="b">
        <f t="shared" si="10"/>
        <v>0</v>
      </c>
      <c r="M117" s="430" t="str">
        <f>IFERROR(IF(G117&lt;&gt;"",INDEX('Overview - Section A'!$U$37:$U$44,MATCH(G117,'Overview - Section A'!$A$37:$A$44,1)),J117),"")</f>
        <v>a1Y36000002aoe4EAA</v>
      </c>
      <c r="N117" s="430"/>
      <c r="O117" s="430" t="s">
        <v>494</v>
      </c>
      <c r="P117" s="171"/>
      <c r="Q117" s="48"/>
    </row>
    <row r="118" spans="1:17" ht="47.1" customHeight="1">
      <c r="A118" s="406">
        <v>15</v>
      </c>
      <c r="B118" s="423" t="str">
        <f t="shared" si="9"/>
        <v/>
      </c>
      <c r="C118" s="424" t="str">
        <f>IFERROR(IF(K118&lt;&gt;"",K118,IF(A118=A117,IF(C117&lt;YEAR('Overview - Section A'!$E$8),C117+1,""),YEAR('Overview - Section A'!$E$7))),"")</f>
        <v/>
      </c>
      <c r="D118" s="425"/>
      <c r="E118" s="426"/>
      <c r="F118" s="427" t="str">
        <f t="shared" si="11"/>
        <v/>
      </c>
      <c r="G118" s="428"/>
      <c r="H118" s="429"/>
      <c r="I118" s="430"/>
      <c r="J118" s="431" t="s">
        <v>408</v>
      </c>
      <c r="K118" s="432"/>
      <c r="L118" s="430" t="b">
        <f t="shared" si="10"/>
        <v>0</v>
      </c>
      <c r="M118" s="430" t="str">
        <f>IFERROR(IF(G118&lt;&gt;"",INDEX('Overview - Section A'!$U$37:$U$44,MATCH(G118,'Overview - Section A'!$A$37:$A$44,1)),J118),"")</f>
        <v>a1Y36000002aoe5EAA</v>
      </c>
      <c r="N118" s="430"/>
      <c r="O118" s="430" t="s">
        <v>495</v>
      </c>
      <c r="P118" s="171"/>
      <c r="Q118" s="48"/>
    </row>
    <row r="119" spans="1:17" ht="47.1" customHeight="1">
      <c r="A119" s="406">
        <v>15</v>
      </c>
      <c r="B119" s="423" t="str">
        <f t="shared" si="9"/>
        <v/>
      </c>
      <c r="C119" s="424" t="str">
        <f>IFERROR(IF(K119&lt;&gt;"",K119,IF(A119=A118,IF(C118&lt;YEAR('Overview - Section A'!$E$8),C118+1,""),YEAR('Overview - Section A'!$E$7))),"")</f>
        <v/>
      </c>
      <c r="D119" s="425"/>
      <c r="E119" s="426"/>
      <c r="F119" s="427" t="str">
        <f t="shared" si="11"/>
        <v/>
      </c>
      <c r="G119" s="428"/>
      <c r="H119" s="429"/>
      <c r="I119" s="430"/>
      <c r="J119" s="431" t="s">
        <v>410</v>
      </c>
      <c r="K119" s="432"/>
      <c r="L119" s="430" t="b">
        <f t="shared" si="10"/>
        <v>0</v>
      </c>
      <c r="M119" s="430" t="str">
        <f>IFERROR(IF(G119&lt;&gt;"",INDEX('Overview - Section A'!$U$37:$U$44,MATCH(G119,'Overview - Section A'!$A$37:$A$44,1)),J119),"")</f>
        <v>a1Y36000002aoe6EAA</v>
      </c>
      <c r="N119" s="430"/>
      <c r="O119" s="430" t="s">
        <v>496</v>
      </c>
      <c r="P119" s="171"/>
      <c r="Q119" s="48"/>
    </row>
    <row r="120" spans="1:17" ht="47.1" customHeight="1">
      <c r="A120" s="406">
        <v>15</v>
      </c>
      <c r="B120" s="423" t="str">
        <f t="shared" si="9"/>
        <v/>
      </c>
      <c r="C120" s="424" t="str">
        <f>IFERROR(IF(K120&lt;&gt;"",K120,IF(A120=A119,IF(C119&lt;YEAR('Overview - Section A'!$E$8),C119+1,""),YEAR('Overview - Section A'!$E$7))),"")</f>
        <v/>
      </c>
      <c r="D120" s="425"/>
      <c r="E120" s="426"/>
      <c r="F120" s="427" t="str">
        <f t="shared" si="11"/>
        <v/>
      </c>
      <c r="G120" s="428"/>
      <c r="H120" s="429"/>
      <c r="I120" s="430"/>
      <c r="J120" s="431" t="s">
        <v>412</v>
      </c>
      <c r="K120" s="432"/>
      <c r="L120" s="430" t="b">
        <f t="shared" si="10"/>
        <v>0</v>
      </c>
      <c r="M120" s="430" t="str">
        <f>IFERROR(IF(G120&lt;&gt;"",INDEX('Overview - Section A'!$U$37:$U$44,MATCH(G120,'Overview - Section A'!$A$37:$A$44,1)),J120),"")</f>
        <v>a1Y36000002aoe7EAA</v>
      </c>
      <c r="N120" s="430"/>
      <c r="O120" s="430" t="s">
        <v>497</v>
      </c>
      <c r="P120" s="171"/>
      <c r="Q120" s="48"/>
    </row>
    <row r="121" spans="1:17" ht="1.35" customHeight="1" thickBot="1">
      <c r="A121" s="65"/>
      <c r="B121" s="66"/>
      <c r="C121" s="66"/>
      <c r="D121" s="66"/>
      <c r="E121" s="66"/>
      <c r="F121" s="66"/>
      <c r="G121" s="66"/>
      <c r="H121" s="66"/>
      <c r="I121" s="66"/>
      <c r="J121" s="66"/>
      <c r="K121" s="66"/>
      <c r="L121" s="66"/>
      <c r="M121" s="66"/>
      <c r="N121" s="66"/>
      <c r="O121" s="172"/>
      <c r="P121" s="173"/>
    </row>
    <row r="122" spans="1:17">
      <c r="O122" s="135"/>
      <c r="P122" s="135"/>
    </row>
    <row r="129" spans="1:1">
      <c r="A129" s="67" t="s">
        <v>86</v>
      </c>
    </row>
  </sheetData>
  <sheetProtection sheet="1" objects="1" scenarios="1" formatCells="0" sort="0" autoFilter="0"/>
  <mergeCells count="3">
    <mergeCell ref="A28:H28"/>
    <mergeCell ref="A8:AD8"/>
    <mergeCell ref="A1:Q2"/>
  </mergeCells>
  <conditionalFormatting sqref="A30:C120">
    <cfRule type="expression" dxfId="25" priority="17">
      <formula>MOD($A30,2)=0</formula>
    </cfRule>
    <cfRule type="expression" dxfId="24" priority="18">
      <formula>MOD($A30,2)=1</formula>
    </cfRule>
  </conditionalFormatting>
  <conditionalFormatting sqref="B10:C25">
    <cfRule type="expression" dxfId="23" priority="15">
      <formula>AND($C10&lt;&gt;"",$B10&lt;&gt;"")</formula>
    </cfRule>
  </conditionalFormatting>
  <conditionalFormatting sqref="D30:H30 D34:H36 F31:F33 H31:H33 D40:H42 F37:F39 H37:H39 D46:H48 F43:F45 H43:H45 D52:D54 F49:F51 H49:H51 D58:H120 F55:F57 H55:H57 F52:H54">
    <cfRule type="expression" dxfId="22" priority="12">
      <formula>AND(INDEX($AD$10:$AD$10,MATCH($A30,$A$10:$A$10,0))="Deactivate")</formula>
    </cfRule>
  </conditionalFormatting>
  <conditionalFormatting sqref="D10:R25">
    <cfRule type="expression" dxfId="21" priority="11">
      <formula>$AD$8="Deactivate"</formula>
    </cfRule>
  </conditionalFormatting>
  <dataValidations count="18">
    <dataValidation type="list" allowBlank="1" showInputMessage="1" showErrorMessage="1" sqref="B10:B25">
      <formula1>OutcomeIndicator</formula1>
    </dataValidation>
    <dataValidation type="custom" allowBlank="1" showInputMessage="1" showErrorMessage="1" errorTitle="Outcome Indicator" error="Should not have both a Standard Indicator and Custom Indicator on same line." sqref="C10:C25">
      <formula1>B10=""</formula1>
    </dataValidation>
    <dataValidation type="list" allowBlank="1" showInputMessage="1" showErrorMessage="1" sqref="H10:H25">
      <formula1>ResponsiblePR</formula1>
    </dataValidation>
    <dataValidation type="list" allowBlank="1" showInputMessage="1" showErrorMessage="1" sqref="Q10:Q25">
      <formula1>Country</formula1>
    </dataValidation>
    <dataValidation type="textLength" allowBlank="1" showInputMessage="1" showErrorMessage="1" errorTitle="Entered information is too long" error="Information entered here is limited to 20 characters. Please capture further details in Comments." sqref="D10:D25">
      <formula1>0</formula1>
      <formula2>20</formula2>
    </dataValidation>
    <dataValidation type="textLength" allowBlank="1" showInputMessage="1" showErrorMessage="1" errorTitle="Entered information is too long" error="Information entered here is limited to 4000 characters. Please capture further details in Comments." sqref="F10:F25">
      <formula1>0</formula1>
      <formula2>4000</formula2>
    </dataValidation>
    <dataValidation type="textLength" allowBlank="1" showInputMessage="1" showErrorMessage="1" errorTitle="Entered information is too long" error="Information entered here is limited to 32768 characters. Please capture further details in Comments." sqref="R10:R25">
      <formula1>0</formula1>
      <formula2>32768</formula2>
    </dataValidation>
    <dataValidation type="decimal" allowBlank="1" showInputMessage="1" showErrorMessage="1" errorTitle="X-Author for Excel" error="Please enter a valid numeric value. Valid range for Outcome Indicator Number is -1E+18 to 1E+18." promptTitle="X-Author for Excel" sqref="A30:A120 A10:A25">
      <formula1>-1000000000000000000</formula1>
      <formula2>1000000000000000000</formula2>
    </dataValidation>
    <dataValidation type="decimal" allowBlank="1" showInputMessage="1" showErrorMessage="1" errorTitle="X-Author for Excel" error="Please enter a valid numeric value. Valid range for Target N# is -10000000000 to 10000000000." promptTitle="X-Author for Excel" sqref="D30:D120">
      <formula1>-10000000000</formula1>
      <formula2>10000000000</formula2>
    </dataValidation>
    <dataValidation type="decimal" allowBlank="1" showInputMessage="1" showErrorMessage="1" errorTitle="X-Author for Excel" error="Please enter a valid numeric value. Valid range for Target D# is -10000000000 to 10000000000." promptTitle="X-Author for Excel" sqref="E30:E120">
      <formula1>-10000000000</formula1>
      <formula2>10000000000</formula2>
    </dataValidation>
    <dataValidation type="date" allowBlank="1" showInputMessage="1" showErrorMessage="1" errorTitle="X-Author for Excel" error="Please enter a valid date." promptTitle="X-Author for Excel" sqref="G30:G120">
      <formula1>1</formula1>
      <formula2>767376</formula2>
    </dataValidation>
    <dataValidation type="list" allowBlank="1" showInputMessage="1" showErrorMessage="1" errorTitle="X-Author for Excel" error="Please select a value from the drop-down." promptTitle="X-Author for Excel" sqref="H30:H120">
      <formula1>IF(IFERROR(ROWS(INDIRECT(SUBSTITUTE("AIM_Outcome_Indicator_Targets_Result__c.AIM_Mark_if_target_is_TBD__c"," ","_"))),-1) &lt; 0, XAuthorInvalidPicklistData,INDIRECT(SUBSTITUTE("AIM_Outcome_Indicator_Targets_Result__c.AIM_Mark_if_target_is_TBD__c"," ","_")))</formula1>
    </dataValidation>
    <dataValidation type="custom" allowBlank="1" showInputMessage="1" showErrorMessage="1" errorTitle="X-Author for Excel" error="Id and Lookup fields are not editable." promptTitle="X-Author for Excel" sqref="J30:J120 O30:O120 AC10:AC25 W10:Y25">
      <formula1>""</formula1>
    </dataValidation>
    <dataValidation type="list" allowBlank="1" showInputMessage="1" showErrorMessage="1" errorTitle="X-Author for Excel" error="Please select a value from the drop-down." promptTitle="X-Author for Excel" sqref="K30:K120">
      <formula1>IF(IFERROR(ROWS(INDIRECT(SUBSTITUTE("AIM_Outcome_Indicator_Targets_Result__c.AIM_Year_of_Target__c"," ","_"))),-1) &lt; 0, XAuthorInvalidPicklistData,INDIRECT(SUBSTITUTE("AIM_Outcome_Indicator_Targets_Result__c.AIM_Year_of_Target__c"," ","_")))</formula1>
    </dataValidation>
    <dataValidation type="list" allowBlank="1" showInputMessage="1" showErrorMessage="1" errorTitle="X-Author for Excel" error="Please select either TRUE or FALSE from the dropdown." promptTitle="X-Author for Excel" sqref="L30:L120 U10:U25">
      <formula1>"TRUE,FALSE"</formula1>
    </dataValidation>
    <dataValidation type="decimal" allowBlank="1" showInputMessage="1" showErrorMessage="1" errorTitle="X-Author for Excel" error="Please enter a valid numeric value. Valid range for Target % is -99999.99 to 99999.99." promptTitle="X-Author for Excel" sqref="N30:N120">
      <formula1>-99999.99</formula1>
      <formula2>99999.99</formula2>
    </dataValidation>
    <dataValidation type="list" allowBlank="1" showInputMessage="1" showErrorMessage="1" errorTitle="X-Author for Excel" error="Please select a value from the drop-down." promptTitle="X-Author for Excel" sqref="E10:E25">
      <formula1>IF(IFERROR(ROWS(INDIRECT(SUBSTITUTE("AIM_Outcome_Indicator__c.AIM_Baseline_Year__c"," ","_"))),-1) &lt; 0, XAuthorInvalidPicklistData,INDIRECT(SUBSTITUTE("AIM_Outcome_Indicator__c.AIM_Baseline_Year__c"," ","_")))</formula1>
    </dataValidation>
    <dataValidation type="list" allowBlank="1" showInputMessage="1" showErrorMessage="1" errorTitle="X-Author for Excel" error="Please select a value from the drop-down." promptTitle="X-Author for Excel" sqref="AD10:AD25">
      <formula1>IF(IFERROR(ROWS(INDIRECT(SUBSTITUTE("AIM_Outcome_Indicator__c.AIM_Deactivate_indicator__c"," ","_"))),-1) &lt; 0, XAuthorInvalidPicklistData,INDIRECT(SUBSTITUTE("AIM_Outcome_Indicator__c.AIM_Deactivate_indicator__c"," ","_")))</formula1>
    </dataValidation>
  </dataValidations>
  <hyperlinks>
    <hyperlink ref="B4" location="'Outcome Indicators - Section C'!A8" display="Outcome Indicators"/>
    <hyperlink ref="C4" location="_6017e447_f4b2_4605_8be3_67be82447dcf" display="Outcome Indicator Targets"/>
    <hyperlink ref="A129" location="'Outcome Indicators - Section C'!A4" display="'Outcome Indicators - Section C'!A4"/>
  </hyperlinks>
  <pageMargins left="0.7" right="0.7" top="0.75" bottom="0.75" header="0.3" footer="0.3"/>
  <pageSetup paperSize="8" scale="46" fitToHeight="0" orientation="landscape" r:id="rId1"/>
  <colBreaks count="1" manualBreakCount="1">
    <brk id="31" max="1048575" man="1"/>
  </colBreaks>
  <extLst>
    <ext xmlns:x14="http://schemas.microsoft.com/office/spreadsheetml/2009/9/main" uri="{78C0D931-6437-407d-A8EE-F0AAD7539E65}">
      <x14:conditionalFormattings>
        <x14:conditionalFormatting xmlns:xm="http://schemas.microsoft.com/office/excel/2006/main">
          <x14:cfRule type="expression" priority="16" id="{F8B86FC9-38F2-421F-BC8E-80A7C8DC9982}">
            <xm:f>INDEX('Overview - Section A'!$E$35:$E$36,MATCH($J30,'Overview - Section A'!$I$35:$I$36,0))&gt;'Overview - Section A'!$E$8</xm:f>
            <x14:dxf>
              <font>
                <color theme="1"/>
              </font>
              <fill>
                <patternFill patternType="darkGray">
                  <bgColor theme="1" tint="0.499984740745262"/>
                </patternFill>
              </fill>
            </x14:dxf>
          </x14:cfRule>
          <xm:sqref>A30:H30 A34:H36 A31:C33 F31:F33 H31:H33 A40:H42 A37:C39 F37:F39 H37:H39 A46:H48 A43:C45 F43:F45 H43:H45 A52:D54 A49:C51 F49:F51 H49:H51 A58:H121 A55:C57 F55:F57 H55:H57 F52:H54</xm:sqref>
        </x14:conditionalFormatting>
        <x14:conditionalFormatting xmlns:xm="http://schemas.microsoft.com/office/excel/2006/main">
          <x14:cfRule type="expression" priority="14" id="{087DD156-1FF4-40B2-B2C5-19DF8DEF4B67}">
            <xm:f>OR('Overview - Section A'!$AN$5="Grant Making", 'Overview - Section A'!$AN$5="Grant Revision")</xm:f>
            <x14:dxf>
              <font>
                <color theme="1"/>
              </font>
              <fill>
                <patternFill patternType="darkGray">
                  <fgColor auto="1"/>
                  <bgColor theme="1" tint="0.499984740745262"/>
                </patternFill>
              </fill>
              <border>
                <left/>
                <right/>
                <top/>
                <bottom/>
              </border>
            </x14:dxf>
          </x14:cfRule>
          <xm:sqref>H9:H25</xm:sqref>
        </x14:conditionalFormatting>
        <x14:conditionalFormatting xmlns:xm="http://schemas.microsoft.com/office/excel/2006/main">
          <x14:cfRule type="expression" priority="13" id="{9D7C2314-2898-4BC8-9CC1-348D5F2391D5}">
            <xm:f>OR('Overview - Section A'!$AN$5="Grant Making", 'Overview - Section A'!$AN$5="Funding Request")</xm:f>
            <x14:dxf>
              <fill>
                <patternFill patternType="darkGray">
                  <fgColor auto="1"/>
                  <bgColor theme="1" tint="0.499984740745262"/>
                </patternFill>
              </fill>
            </x14:dxf>
          </x14:cfRule>
          <xm:sqref>AD9:AD25</xm:sqref>
        </x14:conditionalFormatting>
        <x14:conditionalFormatting xmlns:xm="http://schemas.microsoft.com/office/excel/2006/main">
          <x14:cfRule type="expression" priority="10" id="{BE8AE284-109D-4413-ABAC-8466481271A0}">
            <xm:f>INDEX('/Users/jacques2/Desktop/Users\HP\Desktop\Shared TB LAO17 FR_UPDATE_290317\1. LAOTB17FR_Core documents\[FR735-LAO-T_PF_31March17.xlsx]Overview - Section A'!#REF!,MATCH($J31,'/Users/jacques2/Desktop/Users\HP\Desktop\Shared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D31:E33</xm:sqref>
        </x14:conditionalFormatting>
        <x14:conditionalFormatting xmlns:xm="http://schemas.microsoft.com/office/excel/2006/main">
          <x14:cfRule type="expression" priority="9" id="{63D5A7AE-F9BA-4AE1-BAB0-C1602DCA369A}">
            <xm:f>INDEX('/Users/jacques2/Desktop/Users\HP\Desktop\Shared TB LAO17 FR_UPDATE_290317\1. LAOTB17FR_Core documents\[FR735-LAO-T_PF_31March17.xlsx]Overview - Section A'!#REF!,MATCH($J31,'/Users/jacques2/Desktop/Users\HP\Desktop\Shared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G31:G33</xm:sqref>
        </x14:conditionalFormatting>
        <x14:conditionalFormatting xmlns:xm="http://schemas.microsoft.com/office/excel/2006/main">
          <x14:cfRule type="expression" priority="8" id="{6FCDE731-B504-4424-8D42-E4DDD38F1A76}">
            <xm:f>INDEX('/Users/jacques2/Desktop/Users\HP\Desktop\Shared TB LAO17 FR_UPDATE_290317\1. LAOTB17FR_Core documents\[FR735-LAO-T_PF_31March17.xlsx]Overview - Section A'!#REF!,MATCH($J37,'/Users/jacques2/Desktop/Users\HP\Desktop\Shared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D37:E39</xm:sqref>
        </x14:conditionalFormatting>
        <x14:conditionalFormatting xmlns:xm="http://schemas.microsoft.com/office/excel/2006/main">
          <x14:cfRule type="expression" priority="7" id="{F6B0F3A6-4AF1-46ED-935E-4298AF85E4E9}">
            <xm:f>INDEX('/Users/jacques2/Desktop/Users\HP\Desktop\Shared TB LAO17 FR_UPDATE_290317\1. LAOTB17FR_Core documents\[FR735-LAO-T_PF_31March17.xlsx]Overview - Section A'!#REF!,MATCH($J37,'/Users/jacques2/Desktop/Users\HP\Desktop\Shared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G37:G39</xm:sqref>
        </x14:conditionalFormatting>
        <x14:conditionalFormatting xmlns:xm="http://schemas.microsoft.com/office/excel/2006/main">
          <x14:cfRule type="expression" priority="6" id="{FBAB16D5-A240-41B6-81AC-9A45E24BAC1F}">
            <xm:f>INDEX('/Users/jacques2/Desktop/Users\HP\Desktop\Shared TB LAO17 FR_UPDATE_290317\1. LAOTB17FR_Core documents\[FR735-LAO-T_PF_31March17.xlsx]Overview - Section A'!#REF!,MATCH($J43,'/Users/jacques2/Desktop/Users\HP\Desktop\Shared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D43:E45</xm:sqref>
        </x14:conditionalFormatting>
        <x14:conditionalFormatting xmlns:xm="http://schemas.microsoft.com/office/excel/2006/main">
          <x14:cfRule type="expression" priority="5" id="{F181E340-16E3-48D0-9F61-B5ADE4749ADD}">
            <xm:f>INDEX('/Users/jacques2/Desktop/Users\HP\Desktop\Shared TB LAO17 FR_UPDATE_290317\1. LAOTB17FR_Core documents\[FR735-LAO-T_PF_31March17.xlsx]Overview - Section A'!#REF!,MATCH($J43,'/Users/jacques2/Desktop/Users\HP\Desktop\Shared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G43:G45</xm:sqref>
        </x14:conditionalFormatting>
        <x14:conditionalFormatting xmlns:xm="http://schemas.microsoft.com/office/excel/2006/main">
          <x14:cfRule type="expression" priority="4" id="{5A473B3B-9450-4F11-A9C4-B1B305E225EB}">
            <xm:f>INDEX('/Users/jacques2/Desktop/Users\HP\Desktop\Shared TB LAO17 FR_UPDATE_290317\1. LAOTB17FR_Core documents\[FR735-LAO-T_PF_31March17.xlsx]Overview - Section A'!#REF!,MATCH($J49,'/Users/jacques2/Desktop/Users\HP\Desktop\Shared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D49:E51 E52:E54</xm:sqref>
        </x14:conditionalFormatting>
        <x14:conditionalFormatting xmlns:xm="http://schemas.microsoft.com/office/excel/2006/main">
          <x14:cfRule type="expression" priority="3" id="{FD09F160-A1F2-4401-B982-EF4D72FEC498}">
            <xm:f>INDEX('/Users/jacques2/Desktop/Users\HP\Desktop\Shared TB LAO17 FR_UPDATE_290317\1. LAOTB17FR_Core documents\[FR735-LAO-T_PF_31March17.xlsx]Overview - Section A'!#REF!,MATCH($J49,'/Users/jacques2/Desktop/Users\HP\Desktop\Shared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G49:G51</xm:sqref>
        </x14:conditionalFormatting>
        <x14:conditionalFormatting xmlns:xm="http://schemas.microsoft.com/office/excel/2006/main">
          <x14:cfRule type="expression" priority="2" id="{310C0E7C-F5F4-436F-8356-59613156F760}">
            <xm:f>INDEX('/Users/jacques2/Desktop/Users\HP\Desktop\Shared TB LAO17 FR_UPDATE_290317\1. LAOTB17FR_Core documents\[FR735-LAO-T_PF_31March17.xlsx]Overview - Section A'!#REF!,MATCH($J55,'/Users/jacques2/Desktop/Users\HP\Desktop\Shared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D55:E57</xm:sqref>
        </x14:conditionalFormatting>
        <x14:conditionalFormatting xmlns:xm="http://schemas.microsoft.com/office/excel/2006/main">
          <x14:cfRule type="expression" priority="1" id="{B0F0ED51-C4F2-409B-8180-0D95C86A1AB7}">
            <xm:f>INDEX('/Users/jacques2/Desktop/Users\HP\Desktop\Shared TB LAO17 FR_UPDATE_290317\1. LAOTB17FR_Core documents\[FR735-LAO-T_PF_31March17.xlsx]Overview - Section A'!#REF!,MATCH($J55,'/Users/jacques2/Desktop/Users\HP\Desktop\Shared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G55:G57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'Overview - Section A'!$AO$25:$AO$32</xm:f>
          </x14:formula1>
          <xm:sqref>J10:N25</xm:sqref>
        </x14:dataValidation>
      </x14:dataValidations>
    </ext>
  </extLst>
</worksheet>
</file>

<file path=xl/worksheets/sheet5.xml><?xml version="1.0" encoding="utf-8"?>
<worksheet xmlns="http://schemas.openxmlformats.org/spreadsheetml/2006/main" xmlns:r="http://schemas.openxmlformats.org/officeDocument/2006/relationships">
  <sheetPr codeName="Sheet4" enableFormatConditionsCalculation="0">
    <pageSetUpPr fitToPage="1"/>
  </sheetPr>
  <dimension ref="A1:AR213"/>
  <sheetViews>
    <sheetView showGridLines="0" tabSelected="1" topLeftCell="A94" zoomScale="125" zoomScaleNormal="70" zoomScaleSheetLayoutView="30" zoomScalePageLayoutView="70" workbookViewId="0">
      <selection activeCell="C82" sqref="C1:C1048576"/>
    </sheetView>
  </sheetViews>
  <sheetFormatPr defaultColWidth="11" defaultRowHeight="15.75"/>
  <cols>
    <col min="1" max="1" width="11.5" style="6" customWidth="1"/>
    <col min="2" max="2" width="24.125" style="6" customWidth="1"/>
    <col min="3" max="3" width="34.375" style="6" customWidth="1"/>
    <col min="4" max="4" width="30.625" style="6" customWidth="1"/>
    <col min="5" max="5" width="26.875" style="6" customWidth="1"/>
    <col min="6" max="6" width="25" style="6" customWidth="1"/>
    <col min="7" max="7" width="20.125" style="6" customWidth="1"/>
    <col min="8" max="8" width="15.625" style="6" customWidth="1"/>
    <col min="9" max="11" width="27.625" style="6" hidden="1" customWidth="1"/>
    <col min="12" max="12" width="26.625" style="6" hidden="1" customWidth="1"/>
    <col min="13" max="14" width="27.625" style="6" hidden="1" customWidth="1"/>
    <col min="15" max="15" width="0.125" style="6" customWidth="1"/>
    <col min="16" max="16" width="20.625" style="6" customWidth="1"/>
    <col min="17" max="17" width="22.5" style="6" customWidth="1"/>
    <col min="18" max="18" width="21.625" style="6" customWidth="1"/>
    <col min="19" max="20" width="20.625" style="6" customWidth="1"/>
    <col min="21" max="21" width="21.125" style="6" customWidth="1"/>
    <col min="22" max="22" width="25.125" style="6" customWidth="1"/>
    <col min="23" max="23" width="77" style="6" customWidth="1"/>
    <col min="24" max="24" width="27.5" style="4" hidden="1" customWidth="1"/>
    <col min="25" max="25" width="19.625" style="4" hidden="1" customWidth="1"/>
    <col min="26" max="26" width="23.125" style="4" hidden="1" customWidth="1"/>
    <col min="27" max="27" width="20.125" style="4" hidden="1" customWidth="1"/>
    <col min="28" max="28" width="14.125" style="4" hidden="1" customWidth="1"/>
    <col min="29" max="29" width="15.125" style="4" hidden="1" customWidth="1"/>
    <col min="30" max="32" width="11" style="4" hidden="1" customWidth="1"/>
    <col min="33" max="33" width="26" style="4" hidden="1" customWidth="1"/>
    <col min="34" max="34" width="12" style="4" hidden="1" customWidth="1"/>
    <col min="35" max="35" width="14.625" style="4" hidden="1" customWidth="1"/>
    <col min="36" max="36" width="22.5" style="4" hidden="1" customWidth="1"/>
    <col min="37" max="40" width="22.625" style="4" hidden="1" customWidth="1"/>
    <col min="41" max="41" width="26.125" style="4" customWidth="1"/>
    <col min="42" max="42" width="0.375" style="9" customWidth="1"/>
    <col min="43" max="43" width="12.5" style="9" customWidth="1"/>
    <col min="44" max="44" width="12.625" style="9" customWidth="1"/>
    <col min="45" max="16384" width="11" style="6"/>
  </cols>
  <sheetData>
    <row r="1" spans="1:44" ht="21" customHeight="1">
      <c r="A1" s="566" t="s">
        <v>180</v>
      </c>
      <c r="B1" s="567"/>
      <c r="C1" s="567"/>
      <c r="D1" s="567"/>
      <c r="E1" s="567"/>
      <c r="F1" s="567"/>
      <c r="G1" s="567"/>
      <c r="H1" s="567"/>
      <c r="I1" s="567"/>
      <c r="J1" s="567"/>
      <c r="K1" s="567"/>
      <c r="L1" s="567"/>
      <c r="M1" s="567"/>
      <c r="N1" s="567"/>
      <c r="O1" s="567"/>
      <c r="P1" s="567"/>
      <c r="Q1" s="567"/>
      <c r="R1" s="567"/>
      <c r="S1" s="567"/>
      <c r="T1" s="567"/>
      <c r="U1" s="567"/>
      <c r="V1" s="568"/>
    </row>
    <row r="2" spans="1:44" ht="41.25" customHeight="1" thickBot="1">
      <c r="A2" s="569"/>
      <c r="B2" s="570"/>
      <c r="C2" s="570"/>
      <c r="D2" s="570"/>
      <c r="E2" s="570"/>
      <c r="F2" s="570"/>
      <c r="G2" s="570"/>
      <c r="H2" s="570"/>
      <c r="I2" s="570"/>
      <c r="J2" s="570"/>
      <c r="K2" s="570"/>
      <c r="L2" s="570"/>
      <c r="M2" s="570"/>
      <c r="N2" s="570"/>
      <c r="O2" s="570"/>
      <c r="P2" s="570"/>
      <c r="Q2" s="570"/>
      <c r="R2" s="570"/>
      <c r="S2" s="570"/>
      <c r="T2" s="570"/>
      <c r="U2" s="570"/>
      <c r="V2" s="571"/>
    </row>
    <row r="3" spans="1:44" ht="16.5" thickBot="1"/>
    <row r="4" spans="1:44" ht="61.5" customHeight="1" thickBot="1">
      <c r="A4" s="43" t="s">
        <v>37</v>
      </c>
      <c r="B4" s="33" t="s">
        <v>24</v>
      </c>
      <c r="C4" s="42" t="s">
        <v>30</v>
      </c>
    </row>
    <row r="7" spans="1:44" ht="16.5" thickBot="1">
      <c r="D7" s="63"/>
      <c r="E7" s="63"/>
    </row>
    <row r="8" spans="1:44" ht="33" customHeight="1" thickBot="1">
      <c r="A8" s="546" t="s">
        <v>24</v>
      </c>
      <c r="B8" s="547"/>
      <c r="C8" s="547"/>
      <c r="D8" s="547"/>
      <c r="E8" s="547"/>
      <c r="F8" s="547"/>
      <c r="G8" s="547"/>
      <c r="H8" s="547"/>
      <c r="I8" s="547"/>
      <c r="J8" s="547"/>
      <c r="K8" s="547"/>
      <c r="L8" s="547"/>
      <c r="M8" s="547"/>
      <c r="N8" s="547"/>
      <c r="O8" s="547"/>
      <c r="P8" s="547"/>
      <c r="Q8" s="547"/>
      <c r="R8" s="547"/>
      <c r="S8" s="547"/>
      <c r="T8" s="547"/>
      <c r="U8" s="547"/>
      <c r="V8" s="547"/>
      <c r="W8" s="547"/>
      <c r="X8" s="547"/>
      <c r="Y8" s="547"/>
      <c r="Z8" s="547"/>
      <c r="AA8" s="547"/>
      <c r="AB8" s="547"/>
      <c r="AC8" s="547"/>
      <c r="AD8" s="547"/>
      <c r="AE8" s="547"/>
      <c r="AF8" s="547"/>
      <c r="AG8" s="547"/>
      <c r="AH8" s="547"/>
      <c r="AI8" s="547"/>
      <c r="AJ8" s="547"/>
      <c r="AK8" s="547"/>
      <c r="AL8" s="547"/>
      <c r="AM8" s="547"/>
      <c r="AN8" s="547"/>
      <c r="AO8" s="547"/>
      <c r="AP8" s="13"/>
    </row>
    <row r="9" spans="1:44" ht="80.25" customHeight="1">
      <c r="A9" s="449" t="s">
        <v>26</v>
      </c>
      <c r="B9" s="449" t="s">
        <v>76</v>
      </c>
      <c r="C9" s="449" t="s">
        <v>77</v>
      </c>
      <c r="D9" s="449" t="s">
        <v>10</v>
      </c>
      <c r="E9" s="449" t="s">
        <v>2</v>
      </c>
      <c r="F9" s="449" t="s">
        <v>3</v>
      </c>
      <c r="G9" s="449" t="s">
        <v>4</v>
      </c>
      <c r="H9" s="449" t="s">
        <v>33</v>
      </c>
      <c r="I9" s="449"/>
      <c r="J9" s="449"/>
      <c r="K9" s="449"/>
      <c r="L9" s="449"/>
      <c r="M9" s="449"/>
      <c r="N9" s="402" t="s">
        <v>266</v>
      </c>
      <c r="O9" s="449"/>
      <c r="P9" s="449" t="s">
        <v>18</v>
      </c>
      <c r="Q9" s="449" t="s">
        <v>19</v>
      </c>
      <c r="R9" s="449" t="s">
        <v>20</v>
      </c>
      <c r="S9" s="477" t="s">
        <v>262</v>
      </c>
      <c r="T9" s="477" t="s">
        <v>11</v>
      </c>
      <c r="U9" s="449" t="s">
        <v>148</v>
      </c>
      <c r="V9" s="449" t="s">
        <v>170</v>
      </c>
      <c r="W9" s="449" t="s">
        <v>9</v>
      </c>
      <c r="X9" s="478" t="s">
        <v>76</v>
      </c>
      <c r="Y9" s="479" t="s">
        <v>116</v>
      </c>
      <c r="Z9" s="479"/>
      <c r="AA9" s="479" t="s">
        <v>154</v>
      </c>
      <c r="AB9" s="479" t="s">
        <v>262</v>
      </c>
      <c r="AC9" s="479" t="s">
        <v>60</v>
      </c>
      <c r="AD9" s="479"/>
      <c r="AE9" s="479" t="s">
        <v>93</v>
      </c>
      <c r="AF9" s="479" t="s">
        <v>62</v>
      </c>
      <c r="AG9" s="479" t="s">
        <v>166</v>
      </c>
      <c r="AH9" s="480" t="s">
        <v>179</v>
      </c>
      <c r="AI9" s="480" t="s">
        <v>197</v>
      </c>
      <c r="AJ9" s="480" t="s">
        <v>209</v>
      </c>
      <c r="AK9" s="480" t="s">
        <v>48</v>
      </c>
      <c r="AL9" s="480" t="s">
        <v>236</v>
      </c>
      <c r="AM9" s="480" t="s">
        <v>264</v>
      </c>
      <c r="AN9" s="480" t="s">
        <v>280</v>
      </c>
      <c r="AO9" s="401" t="s">
        <v>297</v>
      </c>
      <c r="AP9" s="133"/>
      <c r="AQ9" s="137"/>
      <c r="AR9" s="137"/>
    </row>
    <row r="10" spans="1:44" ht="47.1" hidden="1" customHeight="1">
      <c r="A10" s="406" t="s">
        <v>84</v>
      </c>
      <c r="B10" s="407" t="str">
        <f>IFERROR(IF(AND(C10="",D10=""),"",VLOOKUP(AI10,'Reference Records'!$D$68:$F$81,3,FALSE)),"")</f>
        <v/>
      </c>
      <c r="C10" s="407" t="str">
        <f>IFERROR(VLOOKUP(AJ10,'Reference Records'!$B$28:$C$65,2,FALSE),"")</f>
        <v/>
      </c>
      <c r="D10" s="441" t="s">
        <v>206</v>
      </c>
      <c r="E10" s="425" t="s">
        <v>72</v>
      </c>
      <c r="F10" s="426" t="s">
        <v>73</v>
      </c>
      <c r="G10" s="481" t="str">
        <f>IF(IF(AND(E10="",F10=""),IF(AL10="0.00","",AL10),IFERROR((E10/F10)*100,""))=0,"",IF(AND(E10="",F10=""),IF(AL10="0.00","",AL10),IFERROR((E10/F10)*100,"")))</f>
        <v/>
      </c>
      <c r="H10" s="429" t="s">
        <v>74</v>
      </c>
      <c r="I10" s="474"/>
      <c r="J10" s="474"/>
      <c r="K10" s="474"/>
      <c r="L10" s="474"/>
      <c r="M10" s="474"/>
      <c r="N10" s="482" t="str">
        <f>IFERROR(IF(AM10="","",VLOOKUP(AM10,'Overview - Section A'!$P$30:$Q$31,2,FALSE)),"")</f>
        <v/>
      </c>
      <c r="O10" s="474"/>
      <c r="P10" s="429" t="s">
        <v>52</v>
      </c>
      <c r="Q10" s="410" t="str">
        <f t="array" ref="Q10">IFERROR(IF(INDEX('Reference Records'!$D$28:$D$65,MATCH(LEFT(C10,255),LEFT('Reference Records'!$C$28:$C$65,255),0))=0,"",INDEX('Reference Records'!$D$28:$D$65,MATCH(LEFT(C10,255),LEFT('Reference Records'!$C$28:$C$65,255),0))),"")</f>
        <v/>
      </c>
      <c r="R10" s="483"/>
      <c r="S10" s="474" t="str">
        <f>IF('Overview - Section A'!$AN$5="Funding Request",IF(N10="Funding Request Place Holder","",N10),"")</f>
        <v/>
      </c>
      <c r="T10" s="474" t="str">
        <f>IFERROR(IF(AK10="","",AK10),"")</f>
        <v>[Country (Name)]</v>
      </c>
      <c r="U10" s="429" t="s">
        <v>146</v>
      </c>
      <c r="V10" s="429" t="s">
        <v>147</v>
      </c>
      <c r="W10" s="441" t="s">
        <v>53</v>
      </c>
      <c r="X10" s="478" t="str">
        <f>IFERROR(IF(VLOOKUP(B10,'Reference Records'!$C$68:$D$81,2,FALSE)=0,"",VLOOKUP(B10,'Reference Records'!$C$68:$D$81,2,FALSE)),"")</f>
        <v/>
      </c>
      <c r="Y10" s="459" t="str">
        <f>IF(Q10&lt;&gt;"",C10&amp;D10,"")</f>
        <v/>
      </c>
      <c r="Z10" s="459"/>
      <c r="AA10" s="459" t="str">
        <f>C10&amp;D10</f>
        <v>[Custom Coverage Indicator Name - EN]</v>
      </c>
      <c r="AB10" s="459" t="str">
        <f>IFERROR(IF('Overview - Section A'!$AN$5="Funding Request",VLOOKUP(S10,'Overview - Section A'!$M$30:$P$31,4,FALSE),IF(AM10="","",AM10)),"")</f>
        <v>[Responsible PR]</v>
      </c>
      <c r="AC10" s="459" t="b">
        <f>IFERROR(IF(OR(C10&lt;&gt;"",D10&lt;&gt;""),TRUE,FALSE),FALSE)</f>
        <v>1</v>
      </c>
      <c r="AD10" s="459"/>
      <c r="AE10" s="459" t="str">
        <f t="array" ref="AE10">IFERROR(IF(INDEX('Overview - Section A'!$H$92:$H$109,MATCH(LEFT(B10,255),LEFT('Overview - Section A'!$E$92:$E$109,255),0))=0,"",INDEX('Overview - Section A'!$H$92:$H$109,MATCH(LEFT(B10,255),LEFT('Overview - Section A'!$E$92:$E$109,255),0))),"")</f>
        <v>a1P36000002KFTmEAO</v>
      </c>
      <c r="AF10" s="459" t="s">
        <v>61</v>
      </c>
      <c r="AG10" s="459" t="str">
        <f t="array" ref="AG10">IFERROR(IF(INDEX('Reference Records'!$G$28:$G$65,MATCH(LEFT(C10,255),LEFT('Reference Records'!$C$28:$C$65,255),0))=0,"",INDEX('Reference Records'!$G$28:$G$65,MATCH(LEFT(C10,255),LEFT('Reference Records'!$C$28:$C$65,255),0))),"")</f>
        <v/>
      </c>
      <c r="AH10" s="459" t="str">
        <f>IFERROR(IF('Overview - Section A'!$AN$5="Funding Request",IF('Reference Records'!$B$157&lt;&gt;"",VLOOKUP(T10,'Reference Records'!$B$157:$C$158,2,FALSE),VLOOKUP(T10,'Reference Records'!$A$170:$C$171,3,FALSE)),VLOOKUP(T10,'Reference Records'!$A$174:$C$176,3,FALSE)),"")</f>
        <v>[Record ID]</v>
      </c>
      <c r="AI10" s="484" t="s">
        <v>196</v>
      </c>
      <c r="AJ10" s="459" t="s">
        <v>208</v>
      </c>
      <c r="AK10" s="459" t="s">
        <v>202</v>
      </c>
      <c r="AL10" s="485" t="s">
        <v>234</v>
      </c>
      <c r="AM10" s="484" t="s">
        <v>261</v>
      </c>
      <c r="AN10" s="459" t="s">
        <v>61</v>
      </c>
      <c r="AO10" s="429" t="s">
        <v>298</v>
      </c>
      <c r="AP10" s="133"/>
      <c r="AQ10" s="137"/>
      <c r="AR10" s="137"/>
    </row>
    <row r="11" spans="1:44" ht="47.1" customHeight="1">
      <c r="A11" s="406">
        <v>1</v>
      </c>
      <c r="B11" s="407" t="str">
        <f>IFERROR(IF(AND(C11="",D11=""),"",VLOOKUP(AI11,'Reference Records'!$D$68:$F$81,3,FALSE)),"")</f>
        <v>TB care and prevention</v>
      </c>
      <c r="C11" s="407" t="str">
        <f>IFERROR(VLOOKUP(AJ11,'Reference Records'!$B$28:$C$65,2,FALSE),"")</f>
        <v>TCP-1(M): Number of notified cases of all forms of TB-(i.e. bacteriologically confirmed + clinically diagnosed), includes new and relapse cases</v>
      </c>
      <c r="D11" s="441"/>
      <c r="E11" s="425">
        <v>4967</v>
      </c>
      <c r="F11" s="426"/>
      <c r="G11" s="481" t="str">
        <f t="shared" ref="G11:G37" si="0">IF(IF(AND(E11="",F11=""),IF(AL11="0.00","",AL11),IFERROR((E11/F11)*100,""))=0,"",IF(AND(E11="",F11=""),IF(AL11="0.00","",AL11),IFERROR((E11/F11)*100,"")))</f>
        <v/>
      </c>
      <c r="H11" s="429" t="s">
        <v>333</v>
      </c>
      <c r="I11" s="474"/>
      <c r="J11" s="474"/>
      <c r="K11" s="474"/>
      <c r="L11" s="474"/>
      <c r="M11" s="474"/>
      <c r="N11" s="482" t="str">
        <f>IFERROR(IF(AM11="","",VLOOKUP(AM11,'Overview - Section A'!$P$30:$Q$31,2,FALSE)),"")</f>
        <v/>
      </c>
      <c r="O11" s="474"/>
      <c r="P11" s="429" t="s">
        <v>697</v>
      </c>
      <c r="Q11" s="410" t="str">
        <f t="array" ref="Q11">IFERROR(IF(INDEX('Reference Records'!$D$28:$D$65,MATCH(LEFT(C11,255),LEFT('Reference Records'!$C$28:$C$65,255),0))=0,"",INDEX('Reference Records'!$D$28:$D$65,MATCH(LEFT(C11,255),LEFT('Reference Records'!$C$28:$C$65,255),0))),"")</f>
        <v>HIV test status,Gender,Age,TB case definition</v>
      </c>
      <c r="R11" s="483"/>
      <c r="S11" s="474" t="str">
        <f>IF('Overview - Section A'!$AN$5="Funding Request",IF(N11="Funding Request Place Holder","",N11),"")</f>
        <v/>
      </c>
      <c r="T11" s="474" t="str">
        <f t="shared" ref="T11:T37" si="1">IFERROR(IF(AK11="","",AK11),"")</f>
        <v>Lao (Peoples Democratic Republic)</v>
      </c>
      <c r="U11" s="429" t="s">
        <v>311</v>
      </c>
      <c r="V11" s="429" t="s">
        <v>315</v>
      </c>
      <c r="W11" s="441"/>
      <c r="X11" s="478" t="str">
        <f>IFERROR(IF(VLOOKUP(B11,'Reference Records'!$C$68:$D$81,2,FALSE)=0,"",VLOOKUP(B11,'Reference Records'!$C$68:$D$81,2,FALSE)),"")</f>
        <v>MCI-00008</v>
      </c>
      <c r="Y11" s="459" t="str">
        <f t="shared" ref="Y11:Y37" si="2">IF(Q11&lt;&gt;"",C11&amp;D11,"")</f>
        <v>TCP-1(M): Number of notified cases of all forms of TB-(i.e. bacteriologically confirmed + clinically diagnosed), includes new and relapse cases</v>
      </c>
      <c r="Z11" s="459"/>
      <c r="AA11" s="459" t="str">
        <f t="shared" ref="AA11:AA37" si="3">C11&amp;D11</f>
        <v>TCP-1(M): Number of notified cases of all forms of TB-(i.e. bacteriologically confirmed + clinically diagnosed), includes new and relapse cases</v>
      </c>
      <c r="AB11" s="459" t="str">
        <f>IFERROR(IF('Overview - Section A'!$AN$5="Funding Request",VLOOKUP(S11,'Overview - Section A'!$M$30:$P$31,4,FALSE),IF(AM11="","",AM11)),"")</f>
        <v>a1236000007Yzj6AAC</v>
      </c>
      <c r="AC11" s="459" t="b">
        <f t="shared" ref="AC11:AC37" si="4">IFERROR(IF(OR(C11&lt;&gt;"",D11&lt;&gt;""),TRUE,FALSE),FALSE)</f>
        <v>1</v>
      </c>
      <c r="AD11" s="459"/>
      <c r="AE11" s="459" t="str">
        <f t="array" ref="AE11">IFERROR(IF(INDEX('Overview - Section A'!$H$92:$H$109,MATCH(LEFT(B11,255),LEFT('Overview - Section A'!$E$92:$E$109,255),0))=0,"",INDEX('Overview - Section A'!$H$92:$H$109,MATCH(LEFT(B11,255),LEFT('Overview - Section A'!$E$92:$E$109,255),0))),"")</f>
        <v>a1P36000002KFTREA4</v>
      </c>
      <c r="AF11" s="459" t="s">
        <v>732</v>
      </c>
      <c r="AG11" s="459" t="str">
        <f t="array" ref="AG11">IFERROR(IF(INDEX('Reference Records'!$G$28:$G$65,MATCH(LEFT(C11,255),LEFT('Reference Records'!$C$28:$C$65,255),0))=0,"",INDEX('Reference Records'!$G$28:$G$65,MATCH(LEFT(C11,255),LEFT('Reference Records'!$C$28:$C$65,255),0))),"")</f>
        <v>a1O36000001EGJ5EAO</v>
      </c>
      <c r="AH11" s="459" t="str">
        <f>IFERROR(IF('Overview - Section A'!$AN$5="Funding Request",IF('Reference Records'!$B$157&lt;&gt;"",VLOOKUP(T11,'Reference Records'!$B$157:$C$158,2,FALSE),VLOOKUP(T11,'Reference Records'!$A$170:$C$171,3,FALSE)),VLOOKUP(T11,'Reference Records'!$A$174:$C$176,3,FALSE)),"")</f>
        <v>a1A360000013M0HEAU</v>
      </c>
      <c r="AI11" s="484" t="s">
        <v>529</v>
      </c>
      <c r="AJ11" s="459" t="s">
        <v>734</v>
      </c>
      <c r="AK11" s="459" t="s">
        <v>367</v>
      </c>
      <c r="AL11" s="485"/>
      <c r="AM11" s="484" t="s">
        <v>376</v>
      </c>
      <c r="AN11" s="459" t="s">
        <v>365</v>
      </c>
      <c r="AO11" s="429"/>
      <c r="AP11" s="133"/>
      <c r="AQ11" s="137"/>
      <c r="AR11" s="137"/>
    </row>
    <row r="12" spans="1:44" ht="47.1" customHeight="1">
      <c r="A12" s="406">
        <v>2</v>
      </c>
      <c r="B12" s="407" t="str">
        <f>IFERROR(IF(AND(C12="",D12=""),"",VLOOKUP(AI12,'Reference Records'!$D$68:$F$81,3,FALSE)),"")</f>
        <v>TB care and prevention</v>
      </c>
      <c r="C12" s="407" t="str">
        <f>IFERROR(VLOOKUP(AJ12,'Reference Records'!$B$28:$C$65,2,FALSE),"")</f>
        <v>TCP-2(M): Treatment success rate- all forms:  Percentage of TB cases, all forms, bacteriologically confirmed plus clinically diagnosed, successfully treated (cured plus treatment completed) among all TB cases registered for treatment during a specified period, new and relapse cases</v>
      </c>
      <c r="D12" s="441"/>
      <c r="E12" s="425">
        <v>3987</v>
      </c>
      <c r="F12" s="426">
        <v>4544</v>
      </c>
      <c r="G12" s="481">
        <f t="shared" si="0"/>
        <v>87.742077464788736</v>
      </c>
      <c r="H12" s="429" t="s">
        <v>332</v>
      </c>
      <c r="I12" s="474"/>
      <c r="J12" s="474"/>
      <c r="K12" s="474"/>
      <c r="L12" s="474"/>
      <c r="M12" s="474"/>
      <c r="N12" s="482" t="str">
        <f>IFERROR(IF(AM12="","",VLOOKUP(AM12,'Overview - Section A'!$P$30:$Q$31,2,FALSE)),"")</f>
        <v/>
      </c>
      <c r="O12" s="474"/>
      <c r="P12" s="429" t="s">
        <v>371</v>
      </c>
      <c r="Q12" s="410" t="str">
        <f t="array" ref="Q12">IFERROR(IF(INDEX('Reference Records'!$D$28:$D$65,MATCH(LEFT(C12,255),LEFT('Reference Records'!$C$28:$C$65,255),0))=0,"",INDEX('Reference Records'!$D$28:$D$65,MATCH(LEFT(C12,255),LEFT('Reference Records'!$C$28:$C$65,255),0))),"")</f>
        <v>Gender,HIV test status,Age</v>
      </c>
      <c r="R12" s="483"/>
      <c r="S12" s="474" t="str">
        <f>IF('Overview - Section A'!$AN$5="Funding Request",IF(N12="Funding Request Place Holder","",N12),"")</f>
        <v/>
      </c>
      <c r="T12" s="474" t="str">
        <f t="shared" si="1"/>
        <v>Lao (Peoples Democratic Republic)</v>
      </c>
      <c r="U12" s="429" t="s">
        <v>311</v>
      </c>
      <c r="V12" s="429" t="s">
        <v>315</v>
      </c>
      <c r="W12" s="441"/>
      <c r="X12" s="478" t="str">
        <f>IFERROR(IF(VLOOKUP(B12,'Reference Records'!$C$68:$D$81,2,FALSE)=0,"",VLOOKUP(B12,'Reference Records'!$C$68:$D$81,2,FALSE)),"")</f>
        <v>MCI-00008</v>
      </c>
      <c r="Y12" s="459" t="str">
        <f t="shared" si="2"/>
        <v>TCP-2(M): Treatment success rate- all forms:  Percentage of TB cases, all forms, bacteriologically confirmed plus clinically diagnosed, successfully treated (cured plus treatment completed) among all TB cases registered for treatment during a specified period, new and relapse cases</v>
      </c>
      <c r="Z12" s="459"/>
      <c r="AA12" s="459" t="str">
        <f t="shared" si="3"/>
        <v>TCP-2(M): Treatment success rate- all forms:  Percentage of TB cases, all forms, bacteriologically confirmed plus clinically diagnosed, successfully treated (cured plus treatment completed) among all TB cases registered for treatment during a specified period, new and relapse cases</v>
      </c>
      <c r="AB12" s="459" t="str">
        <f>IFERROR(IF('Overview - Section A'!$AN$5="Funding Request",VLOOKUP(S12,'Overview - Section A'!$M$30:$P$31,4,FALSE),IF(AM12="","",AM12)),"")</f>
        <v>a1236000007Yzj6AAC</v>
      </c>
      <c r="AC12" s="459" t="b">
        <f t="shared" si="4"/>
        <v>1</v>
      </c>
      <c r="AD12" s="459"/>
      <c r="AE12" s="459" t="str">
        <f t="array" ref="AE12">IFERROR(IF(INDEX('Overview - Section A'!$H$92:$H$109,MATCH(LEFT(B12,255),LEFT('Overview - Section A'!$E$92:$E$109,255),0))=0,"",INDEX('Overview - Section A'!$H$92:$H$109,MATCH(LEFT(B12,255),LEFT('Overview - Section A'!$E$92:$E$109,255),0))),"")</f>
        <v>a1P36000002KFTREA4</v>
      </c>
      <c r="AF12" s="459" t="s">
        <v>735</v>
      </c>
      <c r="AG12" s="459" t="str">
        <f t="array" ref="AG12">IFERROR(IF(INDEX('Reference Records'!$G$28:$G$65,MATCH(LEFT(C12,255),LEFT('Reference Records'!$C$28:$C$65,255),0))=0,"",INDEX('Reference Records'!$G$28:$G$65,MATCH(LEFT(C12,255),LEFT('Reference Records'!$C$28:$C$65,255),0))),"")</f>
        <v>a1O36000001EGJ7EAO</v>
      </c>
      <c r="AH12" s="459" t="str">
        <f>IFERROR(IF('Overview - Section A'!$AN$5="Funding Request",IF('Reference Records'!$B$157&lt;&gt;"",VLOOKUP(T12,'Reference Records'!$B$157:$C$158,2,FALSE),VLOOKUP(T12,'Reference Records'!$A$170:$C$171,3,FALSE)),VLOOKUP(T12,'Reference Records'!$A$174:$C$176,3,FALSE)),"")</f>
        <v>a1A360000013M0HEAU</v>
      </c>
      <c r="AI12" s="484" t="s">
        <v>529</v>
      </c>
      <c r="AJ12" s="459" t="s">
        <v>737</v>
      </c>
      <c r="AK12" s="459" t="s">
        <v>367</v>
      </c>
      <c r="AL12" s="485">
        <v>87.742077464788693</v>
      </c>
      <c r="AM12" s="484" t="s">
        <v>376</v>
      </c>
      <c r="AN12" s="459" t="s">
        <v>365</v>
      </c>
      <c r="AO12" s="429"/>
      <c r="AP12" s="133"/>
      <c r="AQ12" s="137"/>
      <c r="AR12" s="137"/>
    </row>
    <row r="13" spans="1:44" ht="47.1" customHeight="1">
      <c r="A13" s="406">
        <v>3</v>
      </c>
      <c r="B13" s="407" t="str">
        <f>IFERROR(IF(AND(C13="",D13=""),"",VLOOKUP(AI13,'Reference Records'!$D$68:$F$81,3,FALSE)),"")</f>
        <v>TB care and prevention</v>
      </c>
      <c r="C13" s="407" t="str">
        <f>IFERROR(VLOOKUP(AJ13,'Reference Records'!$B$28:$C$65,2,FALSE),"")</f>
        <v>TCP-3: Percentage of laboratories showing adequate performance in external quality assurance for smear microscopy among the total number of laboratories that undertake smear microscopy during the reporting period</v>
      </c>
      <c r="D13" s="441"/>
      <c r="E13" s="425">
        <v>148</v>
      </c>
      <c r="F13" s="426">
        <v>162</v>
      </c>
      <c r="G13" s="481">
        <f t="shared" si="0"/>
        <v>91.358024691358025</v>
      </c>
      <c r="H13" s="429" t="s">
        <v>333</v>
      </c>
      <c r="I13" s="474"/>
      <c r="J13" s="474"/>
      <c r="K13" s="474"/>
      <c r="L13" s="474"/>
      <c r="M13" s="474"/>
      <c r="N13" s="482" t="str">
        <f>IFERROR(IF(AM13="","",VLOOKUP(AM13,'Overview - Section A'!$P$30:$Q$31,2,FALSE)),"")</f>
        <v/>
      </c>
      <c r="O13" s="474"/>
      <c r="P13" s="429" t="s">
        <v>697</v>
      </c>
      <c r="Q13" s="410" t="str">
        <f t="array" ref="Q13">IFERROR(IF(INDEX('Reference Records'!$D$28:$D$65,MATCH(LEFT(C13,255),LEFT('Reference Records'!$C$28:$C$65,255),0))=0,"",INDEX('Reference Records'!$D$28:$D$65,MATCH(LEFT(C13,255),LEFT('Reference Records'!$C$28:$C$65,255),0))),"")</f>
        <v/>
      </c>
      <c r="R13" s="483"/>
      <c r="S13" s="474" t="str">
        <f>IF('Overview - Section A'!$AN$5="Funding Request",IF(N13="Funding Request Place Holder","",N13),"")</f>
        <v/>
      </c>
      <c r="T13" s="474" t="str">
        <f t="shared" si="1"/>
        <v>Lao (Peoples Democratic Republic)</v>
      </c>
      <c r="U13" s="429" t="s">
        <v>311</v>
      </c>
      <c r="V13" s="429" t="s">
        <v>315</v>
      </c>
      <c r="W13" s="441"/>
      <c r="X13" s="478" t="str">
        <f>IFERROR(IF(VLOOKUP(B13,'Reference Records'!$C$68:$D$81,2,FALSE)=0,"",VLOOKUP(B13,'Reference Records'!$C$68:$D$81,2,FALSE)),"")</f>
        <v>MCI-00008</v>
      </c>
      <c r="Y13" s="459" t="str">
        <f t="shared" si="2"/>
        <v/>
      </c>
      <c r="Z13" s="459"/>
      <c r="AA13" s="459" t="str">
        <f t="shared" si="3"/>
        <v>TCP-3: Percentage of laboratories showing adequate performance in external quality assurance for smear microscopy among the total number of laboratories that undertake smear microscopy during the reporting period</v>
      </c>
      <c r="AB13" s="459" t="str">
        <f>IFERROR(IF('Overview - Section A'!$AN$5="Funding Request",VLOOKUP(S13,'Overview - Section A'!$M$30:$P$31,4,FALSE),IF(AM13="","",AM13)),"")</f>
        <v>a1236000007Yzj6AAC</v>
      </c>
      <c r="AC13" s="459" t="b">
        <f t="shared" si="4"/>
        <v>1</v>
      </c>
      <c r="AD13" s="459"/>
      <c r="AE13" s="459" t="str">
        <f t="array" ref="AE13">IFERROR(IF(INDEX('Overview - Section A'!$H$92:$H$109,MATCH(LEFT(B13,255),LEFT('Overview - Section A'!$E$92:$E$109,255),0))=0,"",INDEX('Overview - Section A'!$H$92:$H$109,MATCH(LEFT(B13,255),LEFT('Overview - Section A'!$E$92:$E$109,255),0))),"")</f>
        <v>a1P36000002KFTREA4</v>
      </c>
      <c r="AF13" s="459" t="s">
        <v>738</v>
      </c>
      <c r="AG13" s="459" t="str">
        <f t="array" ref="AG13">IFERROR(IF(INDEX('Reference Records'!$G$28:$G$65,MATCH(LEFT(C13,255),LEFT('Reference Records'!$C$28:$C$65,255),0))=0,"",INDEX('Reference Records'!$G$28:$G$65,MATCH(LEFT(C13,255),LEFT('Reference Records'!$C$28:$C$65,255),0))),"")</f>
        <v>a1O36000001EGFZEA4</v>
      </c>
      <c r="AH13" s="459" t="str">
        <f>IFERROR(IF('Overview - Section A'!$AN$5="Funding Request",IF('Reference Records'!$B$157&lt;&gt;"",VLOOKUP(T13,'Reference Records'!$B$157:$C$158,2,FALSE),VLOOKUP(T13,'Reference Records'!$A$170:$C$171,3,FALSE)),VLOOKUP(T13,'Reference Records'!$A$174:$C$176,3,FALSE)),"")</f>
        <v>a1A360000013M0HEAU</v>
      </c>
      <c r="AI13" s="484" t="s">
        <v>529</v>
      </c>
      <c r="AJ13" s="459" t="s">
        <v>740</v>
      </c>
      <c r="AK13" s="459" t="s">
        <v>367</v>
      </c>
      <c r="AL13" s="485">
        <v>91.358024691357997</v>
      </c>
      <c r="AM13" s="484" t="s">
        <v>376</v>
      </c>
      <c r="AN13" s="459" t="s">
        <v>365</v>
      </c>
      <c r="AO13" s="429"/>
      <c r="AP13" s="133"/>
      <c r="AQ13" s="137"/>
      <c r="AR13" s="137"/>
    </row>
    <row r="14" spans="1:44" ht="47.1" customHeight="1">
      <c r="A14" s="406">
        <v>4</v>
      </c>
      <c r="B14" s="407" t="str">
        <f>IFERROR(IF(AND(C14="",D14=""),"",VLOOKUP(AI14,'Reference Records'!$D$68:$F$81,3,FALSE)),"")</f>
        <v>TB care and prevention</v>
      </c>
      <c r="C14" s="407" t="str">
        <f>IFERROR(VLOOKUP(AJ14,'Reference Records'!$B$28:$C$65,2,FALSE),"")</f>
        <v>TCP-4: Percentage of reporting units reporting no stock-outs of anti-TB drugs on the last day of the quarter</v>
      </c>
      <c r="D14" s="441"/>
      <c r="E14" s="425">
        <v>149</v>
      </c>
      <c r="F14" s="426">
        <v>162</v>
      </c>
      <c r="G14" s="481">
        <f t="shared" si="0"/>
        <v>91.975308641975303</v>
      </c>
      <c r="H14" s="429" t="s">
        <v>333</v>
      </c>
      <c r="I14" s="474"/>
      <c r="J14" s="474"/>
      <c r="K14" s="474"/>
      <c r="L14" s="474"/>
      <c r="M14" s="474"/>
      <c r="N14" s="482" t="str">
        <f>IFERROR(IF(AM14="","",VLOOKUP(AM14,'Overview - Section A'!$P$30:$Q$31,2,FALSE)),"")</f>
        <v/>
      </c>
      <c r="O14" s="474"/>
      <c r="P14" s="429" t="s">
        <v>697</v>
      </c>
      <c r="Q14" s="410" t="str">
        <f t="array" ref="Q14">IFERROR(IF(INDEX('Reference Records'!$D$28:$D$65,MATCH(LEFT(C14,255),LEFT('Reference Records'!$C$28:$C$65,255),0))=0,"",INDEX('Reference Records'!$D$28:$D$65,MATCH(LEFT(C14,255),LEFT('Reference Records'!$C$28:$C$65,255),0))),"")</f>
        <v/>
      </c>
      <c r="R14" s="483"/>
      <c r="S14" s="474" t="str">
        <f>IF('Overview - Section A'!$AN$5="Funding Request",IF(N14="Funding Request Place Holder","",N14),"")</f>
        <v/>
      </c>
      <c r="T14" s="474" t="str">
        <f t="shared" si="1"/>
        <v>Lao (Peoples Democratic Republic)</v>
      </c>
      <c r="U14" s="429" t="s">
        <v>311</v>
      </c>
      <c r="V14" s="429" t="s">
        <v>315</v>
      </c>
      <c r="W14" s="441"/>
      <c r="X14" s="478" t="str">
        <f>IFERROR(IF(VLOOKUP(B14,'Reference Records'!$C$68:$D$81,2,FALSE)=0,"",VLOOKUP(B14,'Reference Records'!$C$68:$D$81,2,FALSE)),"")</f>
        <v>MCI-00008</v>
      </c>
      <c r="Y14" s="459" t="str">
        <f t="shared" si="2"/>
        <v/>
      </c>
      <c r="Z14" s="459"/>
      <c r="AA14" s="459" t="str">
        <f t="shared" si="3"/>
        <v>TCP-4: Percentage of reporting units reporting no stock-outs of anti-TB drugs on the last day of the quarter</v>
      </c>
      <c r="AB14" s="459" t="str">
        <f>IFERROR(IF('Overview - Section A'!$AN$5="Funding Request",VLOOKUP(S14,'Overview - Section A'!$M$30:$P$31,4,FALSE),IF(AM14="","",AM14)),"")</f>
        <v>a1236000007Yzj6AAC</v>
      </c>
      <c r="AC14" s="459" t="b">
        <f t="shared" si="4"/>
        <v>1</v>
      </c>
      <c r="AD14" s="459"/>
      <c r="AE14" s="459" t="str">
        <f t="array" ref="AE14">IFERROR(IF(INDEX('Overview - Section A'!$H$92:$H$109,MATCH(LEFT(B14,255),LEFT('Overview - Section A'!$E$92:$E$109,255),0))=0,"",INDEX('Overview - Section A'!$H$92:$H$109,MATCH(LEFT(B14,255),LEFT('Overview - Section A'!$E$92:$E$109,255),0))),"")</f>
        <v>a1P36000002KFTREA4</v>
      </c>
      <c r="AF14" s="459" t="s">
        <v>741</v>
      </c>
      <c r="AG14" s="459" t="str">
        <f t="array" ref="AG14">IFERROR(IF(INDEX('Reference Records'!$G$28:$G$65,MATCH(LEFT(C14,255),LEFT('Reference Records'!$C$28:$C$65,255),0))=0,"",INDEX('Reference Records'!$G$28:$G$65,MATCH(LEFT(C14,255),LEFT('Reference Records'!$C$28:$C$65,255),0))),"")</f>
        <v>a1O36000001EGFaEAO</v>
      </c>
      <c r="AH14" s="459" t="str">
        <f>IFERROR(IF('Overview - Section A'!$AN$5="Funding Request",IF('Reference Records'!$B$157&lt;&gt;"",VLOOKUP(T14,'Reference Records'!$B$157:$C$158,2,FALSE),VLOOKUP(T14,'Reference Records'!$A$170:$C$171,3,FALSE)),VLOOKUP(T14,'Reference Records'!$A$174:$C$176,3,FALSE)),"")</f>
        <v>a1A360000013M0HEAU</v>
      </c>
      <c r="AI14" s="484" t="s">
        <v>529</v>
      </c>
      <c r="AJ14" s="459" t="s">
        <v>743</v>
      </c>
      <c r="AK14" s="459" t="s">
        <v>367</v>
      </c>
      <c r="AL14" s="485">
        <v>91.975308641975303</v>
      </c>
      <c r="AM14" s="484" t="s">
        <v>376</v>
      </c>
      <c r="AN14" s="459" t="s">
        <v>365</v>
      </c>
      <c r="AO14" s="429"/>
      <c r="AP14" s="133"/>
      <c r="AQ14" s="137"/>
      <c r="AR14" s="137"/>
    </row>
    <row r="15" spans="1:44" ht="47.1" customHeight="1">
      <c r="A15" s="406">
        <v>5</v>
      </c>
      <c r="B15" s="407" t="str">
        <f>IFERROR(IF(AND(C15="",D15=""),"",VLOOKUP(AI15,'Reference Records'!$D$68:$F$81,3,FALSE)),"")</f>
        <v>TB care and prevention</v>
      </c>
      <c r="C15" s="407" t="str">
        <f>IFERROR(VLOOKUP(AJ15,'Reference Records'!$B$28:$C$65,2,FALSE),"")</f>
        <v>TCP-5: Number of children &lt;5 in contact with TB patients who began isonizide preventive therapy</v>
      </c>
      <c r="D15" s="441"/>
      <c r="E15" s="425">
        <v>622</v>
      </c>
      <c r="F15" s="426">
        <v>4967</v>
      </c>
      <c r="G15" s="481">
        <f t="shared" si="0"/>
        <v>12.522649486611638</v>
      </c>
      <c r="H15" s="429" t="s">
        <v>333</v>
      </c>
      <c r="I15" s="474"/>
      <c r="J15" s="474"/>
      <c r="K15" s="474"/>
      <c r="L15" s="474"/>
      <c r="M15" s="474"/>
      <c r="N15" s="482" t="str">
        <f>IFERROR(IF(AM15="","",VLOOKUP(AM15,'Overview - Section A'!$P$30:$Q$31,2,FALSE)),"")</f>
        <v/>
      </c>
      <c r="O15" s="474"/>
      <c r="P15" s="429" t="s">
        <v>697</v>
      </c>
      <c r="Q15" s="410" t="str">
        <f t="array" ref="Q15">IFERROR(IF(INDEX('Reference Records'!$D$28:$D$65,MATCH(LEFT(C15,255),LEFT('Reference Records'!$C$28:$C$65,255),0))=0,"",INDEX('Reference Records'!$D$28:$D$65,MATCH(LEFT(C15,255),LEFT('Reference Records'!$C$28:$C$65,255),0))),"")</f>
        <v/>
      </c>
      <c r="R15" s="483"/>
      <c r="S15" s="474" t="str">
        <f>IF('Overview - Section A'!$AN$5="Funding Request",IF(N15="Funding Request Place Holder","",N15),"")</f>
        <v/>
      </c>
      <c r="T15" s="474" t="str">
        <f t="shared" si="1"/>
        <v>Lao (Peoples Democratic Republic)</v>
      </c>
      <c r="U15" s="429" t="s">
        <v>311</v>
      </c>
      <c r="V15" s="429" t="s">
        <v>315</v>
      </c>
      <c r="W15" s="441"/>
      <c r="X15" s="478" t="str">
        <f>IFERROR(IF(VLOOKUP(B15,'Reference Records'!$C$68:$D$81,2,FALSE)=0,"",VLOOKUP(B15,'Reference Records'!$C$68:$D$81,2,FALSE)),"")</f>
        <v>MCI-00008</v>
      </c>
      <c r="Y15" s="459" t="str">
        <f t="shared" si="2"/>
        <v/>
      </c>
      <c r="Z15" s="459"/>
      <c r="AA15" s="459" t="str">
        <f t="shared" si="3"/>
        <v>TCP-5: Number of children &lt;5 in contact with TB patients who began isonizide preventive therapy</v>
      </c>
      <c r="AB15" s="459" t="str">
        <f>IFERROR(IF('Overview - Section A'!$AN$5="Funding Request",VLOOKUP(S15,'Overview - Section A'!$M$30:$P$31,4,FALSE),IF(AM15="","",AM15)),"")</f>
        <v>a1236000007Yzj6AAC</v>
      </c>
      <c r="AC15" s="459" t="b">
        <f t="shared" si="4"/>
        <v>1</v>
      </c>
      <c r="AD15" s="459"/>
      <c r="AE15" s="459" t="str">
        <f t="array" ref="AE15">IFERROR(IF(INDEX('Overview - Section A'!$H$92:$H$109,MATCH(LEFT(B15,255),LEFT('Overview - Section A'!$E$92:$E$109,255),0))=0,"",INDEX('Overview - Section A'!$H$92:$H$109,MATCH(LEFT(B15,255),LEFT('Overview - Section A'!$E$92:$E$109,255),0))),"")</f>
        <v>a1P36000002KFTREA4</v>
      </c>
      <c r="AF15" s="459" t="s">
        <v>744</v>
      </c>
      <c r="AG15" s="459" t="str">
        <f t="array" ref="AG15">IFERROR(IF(INDEX('Reference Records'!$G$28:$G$65,MATCH(LEFT(C15,255),LEFT('Reference Records'!$C$28:$C$65,255),0))=0,"",INDEX('Reference Records'!$G$28:$G$65,MATCH(LEFT(C15,255),LEFT('Reference Records'!$C$28:$C$65,255),0))),"")</f>
        <v>a1O36000001EGFbEAO</v>
      </c>
      <c r="AH15" s="459" t="str">
        <f>IFERROR(IF('Overview - Section A'!$AN$5="Funding Request",IF('Reference Records'!$B$157&lt;&gt;"",VLOOKUP(T15,'Reference Records'!$B$157:$C$158,2,FALSE),VLOOKUP(T15,'Reference Records'!$A$170:$C$171,3,FALSE)),VLOOKUP(T15,'Reference Records'!$A$174:$C$176,3,FALSE)),"")</f>
        <v>a1A360000013M0HEAU</v>
      </c>
      <c r="AI15" s="484" t="s">
        <v>529</v>
      </c>
      <c r="AJ15" s="459" t="s">
        <v>746</v>
      </c>
      <c r="AK15" s="459" t="s">
        <v>367</v>
      </c>
      <c r="AL15" s="485">
        <v>12.5226494866116</v>
      </c>
      <c r="AM15" s="484" t="s">
        <v>376</v>
      </c>
      <c r="AN15" s="459" t="s">
        <v>365</v>
      </c>
      <c r="AO15" s="429"/>
      <c r="AP15" s="133"/>
      <c r="AQ15" s="137"/>
      <c r="AR15" s="137"/>
    </row>
    <row r="16" spans="1:44" ht="47.1" customHeight="1">
      <c r="A16" s="406">
        <v>6</v>
      </c>
      <c r="B16" s="407" t="str">
        <f>IFERROR(IF(AND(C16="",D16=""),"",VLOOKUP(AI16,'Reference Records'!$D$68:$F$81,3,FALSE)),"")</f>
        <v>TB care and prevention</v>
      </c>
      <c r="C16" s="407" t="str">
        <f>IFERROR(VLOOKUP(AJ16,'Reference Records'!$B$28:$C$65,2,FALSE),"")</f>
        <v>TCP-6a: Number of TB cases (all forms) notified among prisoners</v>
      </c>
      <c r="D16" s="441"/>
      <c r="E16" s="425"/>
      <c r="F16" s="426"/>
      <c r="G16" s="481" t="str">
        <f t="shared" si="0"/>
        <v/>
      </c>
      <c r="H16" s="429" t="s">
        <v>333</v>
      </c>
      <c r="I16" s="474"/>
      <c r="J16" s="474"/>
      <c r="K16" s="474"/>
      <c r="L16" s="474"/>
      <c r="M16" s="474"/>
      <c r="N16" s="482" t="str">
        <f>IFERROR(IF(AM16="","",VLOOKUP(AM16,'Overview - Section A'!$P$30:$Q$31,2,FALSE)),"")</f>
        <v/>
      </c>
      <c r="O16" s="474"/>
      <c r="P16" s="429" t="s">
        <v>697</v>
      </c>
      <c r="Q16" s="410" t="str">
        <f t="array" ref="Q16">IFERROR(IF(INDEX('Reference Records'!$D$28:$D$65,MATCH(LEFT(C16,255),LEFT('Reference Records'!$C$28:$C$65,255),0))=0,"",INDEX('Reference Records'!$D$28:$D$65,MATCH(LEFT(C16,255),LEFT('Reference Records'!$C$28:$C$65,255),0))),"")</f>
        <v/>
      </c>
      <c r="R16" s="483"/>
      <c r="S16" s="474" t="str">
        <f>IF('Overview - Section A'!$AN$5="Funding Request",IF(N16="Funding Request Place Holder","",N16),"")</f>
        <v/>
      </c>
      <c r="T16" s="474" t="str">
        <f t="shared" si="1"/>
        <v>Lao (Peoples Democratic Republic)</v>
      </c>
      <c r="U16" s="429" t="s">
        <v>311</v>
      </c>
      <c r="V16" s="429" t="s">
        <v>315</v>
      </c>
      <c r="W16" s="441"/>
      <c r="X16" s="478" t="str">
        <f>IFERROR(IF(VLOOKUP(B16,'Reference Records'!$C$68:$D$81,2,FALSE)=0,"",VLOOKUP(B16,'Reference Records'!$C$68:$D$81,2,FALSE)),"")</f>
        <v>MCI-00008</v>
      </c>
      <c r="Y16" s="459" t="str">
        <f t="shared" si="2"/>
        <v/>
      </c>
      <c r="Z16" s="459"/>
      <c r="AA16" s="459" t="str">
        <f t="shared" si="3"/>
        <v>TCP-6a: Number of TB cases (all forms) notified among prisoners</v>
      </c>
      <c r="AB16" s="459" t="str">
        <f>IFERROR(IF('Overview - Section A'!$AN$5="Funding Request",VLOOKUP(S16,'Overview - Section A'!$M$30:$P$31,4,FALSE),IF(AM16="","",AM16)),"")</f>
        <v>a1236000007Yzj6AAC</v>
      </c>
      <c r="AC16" s="459" t="b">
        <f t="shared" si="4"/>
        <v>1</v>
      </c>
      <c r="AD16" s="459"/>
      <c r="AE16" s="459" t="str">
        <f t="array" ref="AE16">IFERROR(IF(INDEX('Overview - Section A'!$H$92:$H$109,MATCH(LEFT(B16,255),LEFT('Overview - Section A'!$E$92:$E$109,255),0))=0,"",INDEX('Overview - Section A'!$H$92:$H$109,MATCH(LEFT(B16,255),LEFT('Overview - Section A'!$E$92:$E$109,255),0))),"")</f>
        <v>a1P36000002KFTREA4</v>
      </c>
      <c r="AF16" s="459" t="s">
        <v>747</v>
      </c>
      <c r="AG16" s="459" t="str">
        <f t="array" ref="AG16">IFERROR(IF(INDEX('Reference Records'!$G$28:$G$65,MATCH(LEFT(C16,255),LEFT('Reference Records'!$C$28:$C$65,255),0))=0,"",INDEX('Reference Records'!$G$28:$G$65,MATCH(LEFT(C16,255),LEFT('Reference Records'!$C$28:$C$65,255),0))),"")</f>
        <v>a1O36000001qZ9NEAU</v>
      </c>
      <c r="AH16" s="459" t="str">
        <f>IFERROR(IF('Overview - Section A'!$AN$5="Funding Request",IF('Reference Records'!$B$157&lt;&gt;"",VLOOKUP(T16,'Reference Records'!$B$157:$C$158,2,FALSE),VLOOKUP(T16,'Reference Records'!$A$170:$C$171,3,FALSE)),VLOOKUP(T16,'Reference Records'!$A$174:$C$176,3,FALSE)),"")</f>
        <v>a1A360000013M0HEAU</v>
      </c>
      <c r="AI16" s="484" t="s">
        <v>529</v>
      </c>
      <c r="AJ16" s="459" t="s">
        <v>749</v>
      </c>
      <c r="AK16" s="459" t="s">
        <v>367</v>
      </c>
      <c r="AL16" s="485"/>
      <c r="AM16" s="484" t="s">
        <v>376</v>
      </c>
      <c r="AN16" s="459" t="s">
        <v>365</v>
      </c>
      <c r="AO16" s="429"/>
      <c r="AP16" s="133"/>
      <c r="AQ16" s="137"/>
      <c r="AR16" s="137"/>
    </row>
    <row r="17" spans="1:44" ht="47.1" customHeight="1">
      <c r="A17" s="406">
        <v>7</v>
      </c>
      <c r="B17" s="407" t="str">
        <f>IFERROR(IF(AND(C17="",D17=""),"",VLOOKUP(AI17,'Reference Records'!$D$68:$F$81,3,FALSE)),"")</f>
        <v>TB care and prevention</v>
      </c>
      <c r="C17" s="407" t="str">
        <f>IFERROR(VLOOKUP(AJ17,'Reference Records'!$B$28:$C$65,2,FALSE),"")</f>
        <v>TCP-6b: Number of TB cases (all forms) notified among key affected populations/ high risk groups (other than prisoners)</v>
      </c>
      <c r="D17" s="441"/>
      <c r="E17" s="425">
        <v>302</v>
      </c>
      <c r="F17" s="426">
        <v>4967</v>
      </c>
      <c r="G17" s="481">
        <f t="shared" si="0"/>
        <v>6.0801288504127244</v>
      </c>
      <c r="H17" s="429" t="s">
        <v>333</v>
      </c>
      <c r="I17" s="474"/>
      <c r="J17" s="474"/>
      <c r="K17" s="474"/>
      <c r="L17" s="474"/>
      <c r="M17" s="474"/>
      <c r="N17" s="482" t="str">
        <f>IFERROR(IF(AM17="","",VLOOKUP(AM17,'Overview - Section A'!$P$30:$Q$31,2,FALSE)),"")</f>
        <v/>
      </c>
      <c r="O17" s="474"/>
      <c r="P17" s="429" t="s">
        <v>697</v>
      </c>
      <c r="Q17" s="410" t="str">
        <f t="array" ref="Q17">IFERROR(IF(INDEX('Reference Records'!$D$28:$D$65,MATCH(LEFT(C17,255),LEFT('Reference Records'!$C$28:$C$65,255),0))=0,"",INDEX('Reference Records'!$D$28:$D$65,MATCH(LEFT(C17,255),LEFT('Reference Records'!$C$28:$C$65,255),0))),"")</f>
        <v>Target / Risk population group</v>
      </c>
      <c r="R17" s="483"/>
      <c r="S17" s="474" t="str">
        <f>IF('Overview - Section A'!$AN$5="Funding Request",IF(N17="Funding Request Place Holder","",N17),"")</f>
        <v/>
      </c>
      <c r="T17" s="474" t="str">
        <f t="shared" si="1"/>
        <v>Lao (Peoples Democratic Republic)</v>
      </c>
      <c r="U17" s="429" t="s">
        <v>311</v>
      </c>
      <c r="V17" s="429" t="s">
        <v>315</v>
      </c>
      <c r="W17" s="441"/>
      <c r="X17" s="478" t="str">
        <f>IFERROR(IF(VLOOKUP(B17,'Reference Records'!$C$68:$D$81,2,FALSE)=0,"",VLOOKUP(B17,'Reference Records'!$C$68:$D$81,2,FALSE)),"")</f>
        <v>MCI-00008</v>
      </c>
      <c r="Y17" s="459" t="str">
        <f t="shared" si="2"/>
        <v>TCP-6b: Number of TB cases (all forms) notified among key affected populations/ high risk groups (other than prisoners)</v>
      </c>
      <c r="Z17" s="459"/>
      <c r="AA17" s="459" t="str">
        <f t="shared" si="3"/>
        <v>TCP-6b: Number of TB cases (all forms) notified among key affected populations/ high risk groups (other than prisoners)</v>
      </c>
      <c r="AB17" s="459" t="str">
        <f>IFERROR(IF('Overview - Section A'!$AN$5="Funding Request",VLOOKUP(S17,'Overview - Section A'!$M$30:$P$31,4,FALSE),IF(AM17="","",AM17)),"")</f>
        <v>a1236000007Yzj6AAC</v>
      </c>
      <c r="AC17" s="459" t="b">
        <f t="shared" si="4"/>
        <v>1</v>
      </c>
      <c r="AD17" s="459"/>
      <c r="AE17" s="459" t="str">
        <f t="array" ref="AE17">IFERROR(IF(INDEX('Overview - Section A'!$H$92:$H$109,MATCH(LEFT(B17,255),LEFT('Overview - Section A'!$E$92:$E$109,255),0))=0,"",INDEX('Overview - Section A'!$H$92:$H$109,MATCH(LEFT(B17,255),LEFT('Overview - Section A'!$E$92:$E$109,255),0))),"")</f>
        <v>a1P36000002KFTREA4</v>
      </c>
      <c r="AF17" s="459" t="s">
        <v>750</v>
      </c>
      <c r="AG17" s="459" t="str">
        <f t="array" ref="AG17">IFERROR(IF(INDEX('Reference Records'!$G$28:$G$65,MATCH(LEFT(C17,255),LEFT('Reference Records'!$C$28:$C$65,255),0))=0,"",INDEX('Reference Records'!$G$28:$G$65,MATCH(LEFT(C17,255),LEFT('Reference Records'!$C$28:$C$65,255),0))),"")</f>
        <v>a1O36000001qZ9OEAU</v>
      </c>
      <c r="AH17" s="459" t="str">
        <f>IFERROR(IF('Overview - Section A'!$AN$5="Funding Request",IF('Reference Records'!$B$157&lt;&gt;"",VLOOKUP(T17,'Reference Records'!$B$157:$C$158,2,FALSE),VLOOKUP(T17,'Reference Records'!$A$170:$C$171,3,FALSE)),VLOOKUP(T17,'Reference Records'!$A$174:$C$176,3,FALSE)),"")</f>
        <v>a1A360000013M0HEAU</v>
      </c>
      <c r="AI17" s="484" t="s">
        <v>529</v>
      </c>
      <c r="AJ17" s="459" t="s">
        <v>752</v>
      </c>
      <c r="AK17" s="459" t="s">
        <v>367</v>
      </c>
      <c r="AL17" s="485">
        <v>6.08012885041272</v>
      </c>
      <c r="AM17" s="484" t="s">
        <v>376</v>
      </c>
      <c r="AN17" s="459" t="s">
        <v>365</v>
      </c>
      <c r="AO17" s="429"/>
      <c r="AP17" s="133"/>
      <c r="AQ17" s="137"/>
      <c r="AR17" s="137"/>
    </row>
    <row r="18" spans="1:44" ht="47.1" customHeight="1">
      <c r="A18" s="406">
        <v>8</v>
      </c>
      <c r="B18" s="407" t="str">
        <f>IFERROR(IF(AND(C18="",D18=""),"",VLOOKUP(AI18,'Reference Records'!$D$68:$F$81,3,FALSE)),"")</f>
        <v>TB care and prevention</v>
      </c>
      <c r="C18" s="407" t="str">
        <f>IFERROR(VLOOKUP(AJ18,'Reference Records'!$B$28:$C$65,2,FALSE),"")</f>
        <v>TCP-7a: Number of notified TB cases (all forms) contributed by non-national TB program providers – private/non-governmental facilities</v>
      </c>
      <c r="D18" s="441"/>
      <c r="E18" s="425">
        <v>225</v>
      </c>
      <c r="F18" s="426">
        <v>4967</v>
      </c>
      <c r="G18" s="481">
        <f t="shared" si="0"/>
        <v>4.5298973223273604</v>
      </c>
      <c r="H18" s="429" t="s">
        <v>333</v>
      </c>
      <c r="I18" s="474"/>
      <c r="J18" s="474"/>
      <c r="K18" s="474"/>
      <c r="L18" s="474"/>
      <c r="M18" s="474"/>
      <c r="N18" s="482" t="str">
        <f>IFERROR(IF(AM18="","",VLOOKUP(AM18,'Overview - Section A'!$P$30:$Q$31,2,FALSE)),"")</f>
        <v/>
      </c>
      <c r="O18" s="474"/>
      <c r="P18" s="429" t="s">
        <v>697</v>
      </c>
      <c r="Q18" s="410" t="str">
        <f t="array" ref="Q18">IFERROR(IF(INDEX('Reference Records'!$D$28:$D$65,MATCH(LEFT(C18,255),LEFT('Reference Records'!$C$28:$C$65,255),0))=0,"",INDEX('Reference Records'!$D$28:$D$65,MATCH(LEFT(C18,255),LEFT('Reference Records'!$C$28:$C$65,255),0))),"")</f>
        <v/>
      </c>
      <c r="R18" s="483"/>
      <c r="S18" s="474" t="str">
        <f>IF('Overview - Section A'!$AN$5="Funding Request",IF(N18="Funding Request Place Holder","",N18),"")</f>
        <v/>
      </c>
      <c r="T18" s="474" t="str">
        <f t="shared" si="1"/>
        <v>Lao (Peoples Democratic Republic)</v>
      </c>
      <c r="U18" s="429" t="s">
        <v>311</v>
      </c>
      <c r="V18" s="429" t="s">
        <v>315</v>
      </c>
      <c r="W18" s="441"/>
      <c r="X18" s="478" t="str">
        <f>IFERROR(IF(VLOOKUP(B18,'Reference Records'!$C$68:$D$81,2,FALSE)=0,"",VLOOKUP(B18,'Reference Records'!$C$68:$D$81,2,FALSE)),"")</f>
        <v>MCI-00008</v>
      </c>
      <c r="Y18" s="459" t="str">
        <f t="shared" si="2"/>
        <v/>
      </c>
      <c r="Z18" s="459"/>
      <c r="AA18" s="459" t="str">
        <f t="shared" si="3"/>
        <v>TCP-7a: Number of notified TB cases (all forms) contributed by non-national TB program providers – private/non-governmental facilities</v>
      </c>
      <c r="AB18" s="459" t="str">
        <f>IFERROR(IF('Overview - Section A'!$AN$5="Funding Request",VLOOKUP(S18,'Overview - Section A'!$M$30:$P$31,4,FALSE),IF(AM18="","",AM18)),"")</f>
        <v>a1236000007Yzj6AAC</v>
      </c>
      <c r="AC18" s="459" t="b">
        <f t="shared" si="4"/>
        <v>1</v>
      </c>
      <c r="AD18" s="459"/>
      <c r="AE18" s="459" t="str">
        <f t="array" ref="AE18">IFERROR(IF(INDEX('Overview - Section A'!$H$92:$H$109,MATCH(LEFT(B18,255),LEFT('Overview - Section A'!$E$92:$E$109,255),0))=0,"",INDEX('Overview - Section A'!$H$92:$H$109,MATCH(LEFT(B18,255),LEFT('Overview - Section A'!$E$92:$E$109,255),0))),"")</f>
        <v>a1P36000002KFTREA4</v>
      </c>
      <c r="AF18" s="459" t="s">
        <v>753</v>
      </c>
      <c r="AG18" s="459" t="str">
        <f t="array" ref="AG18">IFERROR(IF(INDEX('Reference Records'!$G$28:$G$65,MATCH(LEFT(C18,255),LEFT('Reference Records'!$C$28:$C$65,255),0))=0,"",INDEX('Reference Records'!$G$28:$G$65,MATCH(LEFT(C18,255),LEFT('Reference Records'!$C$28:$C$65,255),0))),"")</f>
        <v>a1O36000001qZ9iEAE</v>
      </c>
      <c r="AH18" s="459" t="str">
        <f>IFERROR(IF('Overview - Section A'!$AN$5="Funding Request",IF('Reference Records'!$B$157&lt;&gt;"",VLOOKUP(T18,'Reference Records'!$B$157:$C$158,2,FALSE),VLOOKUP(T18,'Reference Records'!$A$170:$C$171,3,FALSE)),VLOOKUP(T18,'Reference Records'!$A$174:$C$176,3,FALSE)),"")</f>
        <v>a1A360000013M0HEAU</v>
      </c>
      <c r="AI18" s="484" t="s">
        <v>529</v>
      </c>
      <c r="AJ18" s="459" t="s">
        <v>755</v>
      </c>
      <c r="AK18" s="459" t="s">
        <v>367</v>
      </c>
      <c r="AL18" s="485">
        <v>4.5298973223273604</v>
      </c>
      <c r="AM18" s="484" t="s">
        <v>376</v>
      </c>
      <c r="AN18" s="459" t="s">
        <v>365</v>
      </c>
      <c r="AO18" s="429"/>
      <c r="AP18" s="133"/>
      <c r="AQ18" s="137"/>
      <c r="AR18" s="137"/>
    </row>
    <row r="19" spans="1:44" ht="47.1" customHeight="1">
      <c r="A19" s="406">
        <v>9</v>
      </c>
      <c r="B19" s="407" t="str">
        <f>IFERROR(IF(AND(C19="",D19=""),"",VLOOKUP(AI19,'Reference Records'!$D$68:$F$81,3,FALSE)),"")</f>
        <v>TB care and prevention</v>
      </c>
      <c r="C19" s="407" t="str">
        <f>IFERROR(VLOOKUP(AJ19,'Reference Records'!$B$28:$C$65,2,FALSE),"")</f>
        <v>TCP-7b: Number of notified TB cases (all forms) contributed by non-national TB program providers – public sector</v>
      </c>
      <c r="D19" s="441"/>
      <c r="E19" s="425">
        <v>517</v>
      </c>
      <c r="F19" s="426">
        <v>4967</v>
      </c>
      <c r="G19" s="481">
        <f t="shared" si="0"/>
        <v>10.408697402858868</v>
      </c>
      <c r="H19" s="429" t="s">
        <v>333</v>
      </c>
      <c r="I19" s="474"/>
      <c r="J19" s="474"/>
      <c r="K19" s="474"/>
      <c r="L19" s="474"/>
      <c r="M19" s="474"/>
      <c r="N19" s="482" t="str">
        <f>IFERROR(IF(AM19="","",VLOOKUP(AM19,'Overview - Section A'!$P$30:$Q$31,2,FALSE)),"")</f>
        <v/>
      </c>
      <c r="O19" s="474"/>
      <c r="P19" s="429" t="s">
        <v>697</v>
      </c>
      <c r="Q19" s="410" t="str">
        <f t="array" ref="Q19">IFERROR(IF(INDEX('Reference Records'!$D$28:$D$65,MATCH(LEFT(C19,255),LEFT('Reference Records'!$C$28:$C$65,255),0))=0,"",INDEX('Reference Records'!$D$28:$D$65,MATCH(LEFT(C19,255),LEFT('Reference Records'!$C$28:$C$65,255),0))),"")</f>
        <v/>
      </c>
      <c r="R19" s="483"/>
      <c r="S19" s="474" t="str">
        <f>IF('Overview - Section A'!$AN$5="Funding Request",IF(N19="Funding Request Place Holder","",N19),"")</f>
        <v/>
      </c>
      <c r="T19" s="474" t="str">
        <f t="shared" si="1"/>
        <v>Lao (Peoples Democratic Republic)</v>
      </c>
      <c r="U19" s="429" t="s">
        <v>311</v>
      </c>
      <c r="V19" s="429" t="s">
        <v>315</v>
      </c>
      <c r="W19" s="441"/>
      <c r="X19" s="478" t="str">
        <f>IFERROR(IF(VLOOKUP(B19,'Reference Records'!$C$68:$D$81,2,FALSE)=0,"",VLOOKUP(B19,'Reference Records'!$C$68:$D$81,2,FALSE)),"")</f>
        <v>MCI-00008</v>
      </c>
      <c r="Y19" s="459" t="str">
        <f t="shared" si="2"/>
        <v/>
      </c>
      <c r="Z19" s="459"/>
      <c r="AA19" s="459" t="str">
        <f t="shared" si="3"/>
        <v>TCP-7b: Number of notified TB cases (all forms) contributed by non-national TB program providers – public sector</v>
      </c>
      <c r="AB19" s="459" t="str">
        <f>IFERROR(IF('Overview - Section A'!$AN$5="Funding Request",VLOOKUP(S19,'Overview - Section A'!$M$30:$P$31,4,FALSE),IF(AM19="","",AM19)),"")</f>
        <v>a1236000007Yzj6AAC</v>
      </c>
      <c r="AC19" s="459" t="b">
        <f t="shared" si="4"/>
        <v>1</v>
      </c>
      <c r="AD19" s="459"/>
      <c r="AE19" s="459" t="str">
        <f t="array" ref="AE19">IFERROR(IF(INDEX('Overview - Section A'!$H$92:$H$109,MATCH(LEFT(B19,255),LEFT('Overview - Section A'!$E$92:$E$109,255),0))=0,"",INDEX('Overview - Section A'!$H$92:$H$109,MATCH(LEFT(B19,255),LEFT('Overview - Section A'!$E$92:$E$109,255),0))),"")</f>
        <v>a1P36000002KFTREA4</v>
      </c>
      <c r="AF19" s="459" t="s">
        <v>756</v>
      </c>
      <c r="AG19" s="459" t="str">
        <f t="array" ref="AG19">IFERROR(IF(INDEX('Reference Records'!$G$28:$G$65,MATCH(LEFT(C19,255),LEFT('Reference Records'!$C$28:$C$65,255),0))=0,"",INDEX('Reference Records'!$G$28:$G$65,MATCH(LEFT(C19,255),LEFT('Reference Records'!$C$28:$C$65,255),0))),"")</f>
        <v>a1O36000001qZ9jEAE</v>
      </c>
      <c r="AH19" s="459" t="str">
        <f>IFERROR(IF('Overview - Section A'!$AN$5="Funding Request",IF('Reference Records'!$B$157&lt;&gt;"",VLOOKUP(T19,'Reference Records'!$B$157:$C$158,2,FALSE),VLOOKUP(T19,'Reference Records'!$A$170:$C$171,3,FALSE)),VLOOKUP(T19,'Reference Records'!$A$174:$C$176,3,FALSE)),"")</f>
        <v>a1A360000013M0HEAU</v>
      </c>
      <c r="AI19" s="484" t="s">
        <v>529</v>
      </c>
      <c r="AJ19" s="459" t="s">
        <v>758</v>
      </c>
      <c r="AK19" s="459" t="s">
        <v>367</v>
      </c>
      <c r="AL19" s="485">
        <v>10.4086974028589</v>
      </c>
      <c r="AM19" s="484" t="s">
        <v>376</v>
      </c>
      <c r="AN19" s="459" t="s">
        <v>365</v>
      </c>
      <c r="AO19" s="429"/>
      <c r="AP19" s="133"/>
      <c r="AQ19" s="137"/>
      <c r="AR19" s="137"/>
    </row>
    <row r="20" spans="1:44" ht="47.1" customHeight="1">
      <c r="A20" s="406">
        <v>10</v>
      </c>
      <c r="B20" s="407" t="str">
        <f>IFERROR(IF(AND(C20="",D20=""),"",VLOOKUP(AI20,'Reference Records'!$D$68:$F$81,3,FALSE)),"")</f>
        <v>TB care and prevention</v>
      </c>
      <c r="C20" s="407" t="str">
        <f>IFERROR(VLOOKUP(AJ20,'Reference Records'!$B$28:$C$65,2,FALSE),"")</f>
        <v>TCP-7c: Number of notified TB cases (all forms) contributed by non-national TB program providers – community referrals</v>
      </c>
      <c r="D20" s="441"/>
      <c r="E20" s="425">
        <v>173</v>
      </c>
      <c r="F20" s="426">
        <v>4967</v>
      </c>
      <c r="G20" s="481">
        <f t="shared" si="0"/>
        <v>3.4829877189450373</v>
      </c>
      <c r="H20" s="429" t="s">
        <v>333</v>
      </c>
      <c r="I20" s="474"/>
      <c r="J20" s="474"/>
      <c r="K20" s="474"/>
      <c r="L20" s="474"/>
      <c r="M20" s="474"/>
      <c r="N20" s="482" t="str">
        <f>IFERROR(IF(AM20="","",VLOOKUP(AM20,'Overview - Section A'!$P$30:$Q$31,2,FALSE)),"")</f>
        <v/>
      </c>
      <c r="O20" s="474"/>
      <c r="P20" s="429" t="s">
        <v>697</v>
      </c>
      <c r="Q20" s="410" t="str">
        <f t="array" ref="Q20">IFERROR(IF(INDEX('Reference Records'!$D$28:$D$65,MATCH(LEFT(C20,255),LEFT('Reference Records'!$C$28:$C$65,255),0))=0,"",INDEX('Reference Records'!$D$28:$D$65,MATCH(LEFT(C20,255),LEFT('Reference Records'!$C$28:$C$65,255),0))),"")</f>
        <v/>
      </c>
      <c r="R20" s="483"/>
      <c r="S20" s="474" t="str">
        <f>IF('Overview - Section A'!$AN$5="Funding Request",IF(N20="Funding Request Place Holder","",N20),"")</f>
        <v/>
      </c>
      <c r="T20" s="474" t="str">
        <f t="shared" si="1"/>
        <v>Lao (Peoples Democratic Republic)</v>
      </c>
      <c r="U20" s="429" t="s">
        <v>311</v>
      </c>
      <c r="V20" s="429" t="s">
        <v>315</v>
      </c>
      <c r="W20" s="441"/>
      <c r="X20" s="478" t="str">
        <f>IFERROR(IF(VLOOKUP(B20,'Reference Records'!$C$68:$D$81,2,FALSE)=0,"",VLOOKUP(B20,'Reference Records'!$C$68:$D$81,2,FALSE)),"")</f>
        <v>MCI-00008</v>
      </c>
      <c r="Y20" s="459" t="str">
        <f t="shared" si="2"/>
        <v/>
      </c>
      <c r="Z20" s="459"/>
      <c r="AA20" s="459" t="str">
        <f t="shared" si="3"/>
        <v>TCP-7c: Number of notified TB cases (all forms) contributed by non-national TB program providers – community referrals</v>
      </c>
      <c r="AB20" s="459" t="str">
        <f>IFERROR(IF('Overview - Section A'!$AN$5="Funding Request",VLOOKUP(S20,'Overview - Section A'!$M$30:$P$31,4,FALSE),IF(AM20="","",AM20)),"")</f>
        <v>a1236000007Yzj6AAC</v>
      </c>
      <c r="AC20" s="459" t="b">
        <f t="shared" si="4"/>
        <v>1</v>
      </c>
      <c r="AD20" s="459"/>
      <c r="AE20" s="459" t="str">
        <f t="array" ref="AE20">IFERROR(IF(INDEX('Overview - Section A'!$H$92:$H$109,MATCH(LEFT(B20,255),LEFT('Overview - Section A'!$E$92:$E$109,255),0))=0,"",INDEX('Overview - Section A'!$H$92:$H$109,MATCH(LEFT(B20,255),LEFT('Overview - Section A'!$E$92:$E$109,255),0))),"")</f>
        <v>a1P36000002KFTREA4</v>
      </c>
      <c r="AF20" s="459" t="s">
        <v>759</v>
      </c>
      <c r="AG20" s="459" t="str">
        <f t="array" ref="AG20">IFERROR(IF(INDEX('Reference Records'!$G$28:$G$65,MATCH(LEFT(C20,255),LEFT('Reference Records'!$C$28:$C$65,255),0))=0,"",INDEX('Reference Records'!$G$28:$G$65,MATCH(LEFT(C20,255),LEFT('Reference Records'!$C$28:$C$65,255),0))),"")</f>
        <v>a1O36000001qZ9kEAE</v>
      </c>
      <c r="AH20" s="459" t="str">
        <f>IFERROR(IF('Overview - Section A'!$AN$5="Funding Request",IF('Reference Records'!$B$157&lt;&gt;"",VLOOKUP(T20,'Reference Records'!$B$157:$C$158,2,FALSE),VLOOKUP(T20,'Reference Records'!$A$170:$C$171,3,FALSE)),VLOOKUP(T20,'Reference Records'!$A$174:$C$176,3,FALSE)),"")</f>
        <v>a1A360000013M0HEAU</v>
      </c>
      <c r="AI20" s="484" t="s">
        <v>529</v>
      </c>
      <c r="AJ20" s="459" t="s">
        <v>761</v>
      </c>
      <c r="AK20" s="459" t="s">
        <v>367</v>
      </c>
      <c r="AL20" s="485">
        <v>3.48298771894504</v>
      </c>
      <c r="AM20" s="484" t="s">
        <v>376</v>
      </c>
      <c r="AN20" s="459" t="s">
        <v>365</v>
      </c>
      <c r="AO20" s="429"/>
      <c r="AP20" s="133"/>
      <c r="AQ20" s="137"/>
      <c r="AR20" s="137"/>
    </row>
    <row r="21" spans="1:44" ht="47.1" customHeight="1">
      <c r="A21" s="406">
        <v>11</v>
      </c>
      <c r="B21" s="407" t="str">
        <f>IFERROR(IF(AND(C21="",D21=""),"",VLOOKUP(AI21,'Reference Records'!$D$68:$F$81,3,FALSE)),"")</f>
        <v>TB care and prevention</v>
      </c>
      <c r="C21" s="407" t="str">
        <f>IFERROR(VLOOKUP(AJ21,'Reference Records'!$B$28:$C$65,2,FALSE),"")</f>
        <v>TCP-8: Percentage of new and relapse TB patients tested using WHO recommended rapid tests at the time of diagnosis</v>
      </c>
      <c r="D21" s="441"/>
      <c r="E21" s="425">
        <v>19438</v>
      </c>
      <c r="F21" s="426">
        <v>41334</v>
      </c>
      <c r="G21" s="481">
        <f t="shared" si="0"/>
        <v>47.026660860308702</v>
      </c>
      <c r="H21" s="429" t="s">
        <v>333</v>
      </c>
      <c r="I21" s="474"/>
      <c r="J21" s="474"/>
      <c r="K21" s="474"/>
      <c r="L21" s="474"/>
      <c r="M21" s="474"/>
      <c r="N21" s="482" t="str">
        <f>IFERROR(IF(AM21="","",VLOOKUP(AM21,'Overview - Section A'!$P$30:$Q$31,2,FALSE)),"")</f>
        <v/>
      </c>
      <c r="O21" s="474"/>
      <c r="P21" s="429" t="s">
        <v>697</v>
      </c>
      <c r="Q21" s="410" t="str">
        <f t="array" ref="Q21">IFERROR(IF(INDEX('Reference Records'!$D$28:$D$65,MATCH(LEFT(C21,255),LEFT('Reference Records'!$C$28:$C$65,255),0))=0,"",INDEX('Reference Records'!$D$28:$D$65,MATCH(LEFT(C21,255),LEFT('Reference Records'!$C$28:$C$65,255),0))),"")</f>
        <v/>
      </c>
      <c r="R21" s="483"/>
      <c r="S21" s="474" t="str">
        <f>IF('Overview - Section A'!$AN$5="Funding Request",IF(N21="Funding Request Place Holder","",N21),"")</f>
        <v/>
      </c>
      <c r="T21" s="474" t="str">
        <f t="shared" si="1"/>
        <v>Lao (Peoples Democratic Republic)</v>
      </c>
      <c r="U21" s="429" t="s">
        <v>311</v>
      </c>
      <c r="V21" s="429" t="s">
        <v>315</v>
      </c>
      <c r="W21" s="441" t="s">
        <v>3376</v>
      </c>
      <c r="X21" s="478" t="str">
        <f>IFERROR(IF(VLOOKUP(B21,'Reference Records'!$C$68:$D$81,2,FALSE)=0,"",VLOOKUP(B21,'Reference Records'!$C$68:$D$81,2,FALSE)),"")</f>
        <v>MCI-00008</v>
      </c>
      <c r="Y21" s="459" t="str">
        <f t="shared" si="2"/>
        <v/>
      </c>
      <c r="Z21" s="459"/>
      <c r="AA21" s="459" t="str">
        <f t="shared" si="3"/>
        <v>TCP-8: Percentage of new and relapse TB patients tested using WHO recommended rapid tests at the time of diagnosis</v>
      </c>
      <c r="AB21" s="459" t="str">
        <f>IFERROR(IF('Overview - Section A'!$AN$5="Funding Request",VLOOKUP(S21,'Overview - Section A'!$M$30:$P$31,4,FALSE),IF(AM21="","",AM21)),"")</f>
        <v>a1236000007Yzj6AAC</v>
      </c>
      <c r="AC21" s="459" t="b">
        <f t="shared" si="4"/>
        <v>1</v>
      </c>
      <c r="AD21" s="459"/>
      <c r="AE21" s="459" t="str">
        <f t="array" ref="AE21">IFERROR(IF(INDEX('Overview - Section A'!$H$92:$H$109,MATCH(LEFT(B21,255),LEFT('Overview - Section A'!$E$92:$E$109,255),0))=0,"",INDEX('Overview - Section A'!$H$92:$H$109,MATCH(LEFT(B21,255),LEFT('Overview - Section A'!$E$92:$E$109,255),0))),"")</f>
        <v>a1P36000002KFTREA4</v>
      </c>
      <c r="AF21" s="459" t="s">
        <v>762</v>
      </c>
      <c r="AG21" s="459" t="str">
        <f t="array" ref="AG21">IFERROR(IF(INDEX('Reference Records'!$G$28:$G$65,MATCH(LEFT(C21,255),LEFT('Reference Records'!$C$28:$C$65,255),0))=0,"",INDEX('Reference Records'!$G$28:$G$65,MATCH(LEFT(C21,255),LEFT('Reference Records'!$C$28:$C$65,255),0))),"")</f>
        <v>a1O36000001qZ9PEAU</v>
      </c>
      <c r="AH21" s="459" t="str">
        <f>IFERROR(IF('Overview - Section A'!$AN$5="Funding Request",IF('Reference Records'!$B$157&lt;&gt;"",VLOOKUP(T21,'Reference Records'!$B$157:$C$158,2,FALSE),VLOOKUP(T21,'Reference Records'!$A$170:$C$171,3,FALSE)),VLOOKUP(T21,'Reference Records'!$A$174:$C$176,3,FALSE)),"")</f>
        <v>a1A360000013M0HEAU</v>
      </c>
      <c r="AI21" s="484" t="s">
        <v>529</v>
      </c>
      <c r="AJ21" s="459" t="s">
        <v>764</v>
      </c>
      <c r="AK21" s="459" t="s">
        <v>367</v>
      </c>
      <c r="AL21" s="485">
        <v>47.026660860308702</v>
      </c>
      <c r="AM21" s="484" t="s">
        <v>376</v>
      </c>
      <c r="AN21" s="459" t="s">
        <v>365</v>
      </c>
      <c r="AO21" s="429"/>
      <c r="AP21" s="133"/>
      <c r="AQ21" s="137"/>
      <c r="AR21" s="137"/>
    </row>
    <row r="22" spans="1:44" ht="47.1" customHeight="1">
      <c r="A22" s="406">
        <v>12</v>
      </c>
      <c r="B22" s="407" t="str">
        <f>IFERROR(IF(AND(C22="",D22=""),"",VLOOKUP(AI22,'Reference Records'!$D$68:$F$81,3,FALSE)),"")</f>
        <v>MDR-TB</v>
      </c>
      <c r="C22" s="407" t="str">
        <f>IFERROR(VLOOKUP(AJ22,'Reference Records'!$B$28:$C$65,2,FALSE),"")</f>
        <v>MDR TB-1: Percentage of previously treated TB patients receiving DST (bacteriologically positive cases only)</v>
      </c>
      <c r="D22" s="441"/>
      <c r="E22" s="425">
        <v>159</v>
      </c>
      <c r="F22" s="426">
        <v>159</v>
      </c>
      <c r="G22" s="481">
        <f t="shared" si="0"/>
        <v>100</v>
      </c>
      <c r="H22" s="429" t="s">
        <v>333</v>
      </c>
      <c r="I22" s="474"/>
      <c r="J22" s="474"/>
      <c r="K22" s="474"/>
      <c r="L22" s="474"/>
      <c r="M22" s="474"/>
      <c r="N22" s="482" t="str">
        <f>IFERROR(IF(AM22="","",VLOOKUP(AM22,'Overview - Section A'!$P$30:$Q$31,2,FALSE)),"")</f>
        <v/>
      </c>
      <c r="O22" s="474"/>
      <c r="P22" s="429" t="s">
        <v>697</v>
      </c>
      <c r="Q22" s="410" t="str">
        <f t="array" ref="Q22">IFERROR(IF(INDEX('Reference Records'!$D$28:$D$65,MATCH(LEFT(C22,255),LEFT('Reference Records'!$C$28:$C$65,255),0))=0,"",INDEX('Reference Records'!$D$28:$D$65,MATCH(LEFT(C22,255),LEFT('Reference Records'!$C$28:$C$65,255),0))),"")</f>
        <v/>
      </c>
      <c r="R22" s="483"/>
      <c r="S22" s="474" t="str">
        <f>IF('Overview - Section A'!$AN$5="Funding Request",IF(N22="Funding Request Place Holder","",N22),"")</f>
        <v/>
      </c>
      <c r="T22" s="474" t="str">
        <f t="shared" si="1"/>
        <v>Lao (Peoples Democratic Republic)</v>
      </c>
      <c r="U22" s="429" t="s">
        <v>311</v>
      </c>
      <c r="V22" s="429" t="s">
        <v>315</v>
      </c>
      <c r="W22" s="441" t="s">
        <v>3372</v>
      </c>
      <c r="X22" s="478" t="str">
        <f>IFERROR(IF(VLOOKUP(B22,'Reference Records'!$C$68:$D$81,2,FALSE)=0,"",VLOOKUP(B22,'Reference Records'!$C$68:$D$81,2,FALSE)),"")</f>
        <v>MCI-00010</v>
      </c>
      <c r="Y22" s="459" t="str">
        <f t="shared" si="2"/>
        <v/>
      </c>
      <c r="Z22" s="459"/>
      <c r="AA22" s="459" t="str">
        <f t="shared" si="3"/>
        <v>MDR TB-1: Percentage of previously treated TB patients receiving DST (bacteriologically positive cases only)</v>
      </c>
      <c r="AB22" s="459" t="str">
        <f>IFERROR(IF('Overview - Section A'!$AN$5="Funding Request",VLOOKUP(S22,'Overview - Section A'!$M$30:$P$31,4,FALSE),IF(AM22="","",AM22)),"")</f>
        <v>a1236000007Yzj6AAC</v>
      </c>
      <c r="AC22" s="459" t="b">
        <f t="shared" si="4"/>
        <v>1</v>
      </c>
      <c r="AD22" s="459"/>
      <c r="AE22" s="459" t="str">
        <f t="array" ref="AE22">IFERROR(IF(INDEX('Overview - Section A'!$H$92:$H$109,MATCH(LEFT(B22,255),LEFT('Overview - Section A'!$E$92:$E$109,255),0))=0,"",INDEX('Overview - Section A'!$H$92:$H$109,MATCH(LEFT(B22,255),LEFT('Overview - Section A'!$E$92:$E$109,255),0))),"")</f>
        <v>a1P36000002KFTSEA4</v>
      </c>
      <c r="AF22" s="459" t="s">
        <v>765</v>
      </c>
      <c r="AG22" s="459" t="str">
        <f t="array" ref="AG22">IFERROR(IF(INDEX('Reference Records'!$G$28:$G$65,MATCH(LEFT(C22,255),LEFT('Reference Records'!$C$28:$C$65,255),0))=0,"",INDEX('Reference Records'!$G$28:$G$65,MATCH(LEFT(C22,255),LEFT('Reference Records'!$C$28:$C$65,255),0))),"")</f>
        <v>a1O36000001EGFkEAO</v>
      </c>
      <c r="AH22" s="459" t="str">
        <f>IFERROR(IF('Overview - Section A'!$AN$5="Funding Request",IF('Reference Records'!$B$157&lt;&gt;"",VLOOKUP(T22,'Reference Records'!$B$157:$C$158,2,FALSE),VLOOKUP(T22,'Reference Records'!$A$170:$C$171,3,FALSE)),VLOOKUP(T22,'Reference Records'!$A$174:$C$176,3,FALSE)),"")</f>
        <v>a1A360000013M0HEAU</v>
      </c>
      <c r="AI22" s="484" t="s">
        <v>532</v>
      </c>
      <c r="AJ22" s="459" t="s">
        <v>767</v>
      </c>
      <c r="AK22" s="459" t="s">
        <v>367</v>
      </c>
      <c r="AL22" s="485">
        <v>100</v>
      </c>
      <c r="AM22" s="484" t="s">
        <v>376</v>
      </c>
      <c r="AN22" s="459" t="s">
        <v>365</v>
      </c>
      <c r="AO22" s="429"/>
      <c r="AP22" s="133"/>
      <c r="AQ22" s="137"/>
      <c r="AR22" s="137"/>
    </row>
    <row r="23" spans="1:44" ht="47.1" customHeight="1">
      <c r="A23" s="406">
        <v>13</v>
      </c>
      <c r="B23" s="407" t="str">
        <f>IFERROR(IF(AND(C23="",D23=""),"",VLOOKUP(AI23,'Reference Records'!$D$68:$F$81,3,FALSE)),"")</f>
        <v>MDR-TB</v>
      </c>
      <c r="C23" s="407" t="str">
        <f>IFERROR(VLOOKUP(AJ23,'Reference Records'!$B$28:$C$65,2,FALSE),"")</f>
        <v>MDR TB-2(M): Number of TB cases with RR-TB and/or MDR-TB notified</v>
      </c>
      <c r="D23" s="441"/>
      <c r="E23" s="425">
        <v>38</v>
      </c>
      <c r="F23" s="426">
        <v>280</v>
      </c>
      <c r="G23" s="481">
        <f t="shared" si="0"/>
        <v>13.571428571428571</v>
      </c>
      <c r="H23" s="429" t="s">
        <v>333</v>
      </c>
      <c r="I23" s="474"/>
      <c r="J23" s="474"/>
      <c r="K23" s="474"/>
      <c r="L23" s="474"/>
      <c r="M23" s="474"/>
      <c r="N23" s="482" t="str">
        <f>IFERROR(IF(AM23="","",VLOOKUP(AM23,'Overview - Section A'!$P$30:$Q$31,2,FALSE)),"")</f>
        <v/>
      </c>
      <c r="O23" s="474"/>
      <c r="P23" s="429" t="s">
        <v>697</v>
      </c>
      <c r="Q23" s="410" t="str">
        <f t="array" ref="Q23">IFERROR(IF(INDEX('Reference Records'!$D$28:$D$65,MATCH(LEFT(C23,255),LEFT('Reference Records'!$C$28:$C$65,255),0))=0,"",INDEX('Reference Records'!$D$28:$D$65,MATCH(LEFT(C23,255),LEFT('Reference Records'!$C$28:$C$65,255),0))),"")</f>
        <v>Age,Gender</v>
      </c>
      <c r="R23" s="483"/>
      <c r="S23" s="474" t="str">
        <f>IF('Overview - Section A'!$AN$5="Funding Request",IF(N23="Funding Request Place Holder","",N23),"")</f>
        <v/>
      </c>
      <c r="T23" s="474" t="str">
        <f t="shared" si="1"/>
        <v>Lao (Peoples Democratic Republic)</v>
      </c>
      <c r="U23" s="429" t="s">
        <v>311</v>
      </c>
      <c r="V23" s="429" t="s">
        <v>315</v>
      </c>
      <c r="W23" s="441" t="s">
        <v>3373</v>
      </c>
      <c r="X23" s="478" t="str">
        <f>IFERROR(IF(VLOOKUP(B23,'Reference Records'!$C$68:$D$81,2,FALSE)=0,"",VLOOKUP(B23,'Reference Records'!$C$68:$D$81,2,FALSE)),"")</f>
        <v>MCI-00010</v>
      </c>
      <c r="Y23" s="459" t="str">
        <f t="shared" si="2"/>
        <v>MDR TB-2(M): Number of TB cases with RR-TB and/or MDR-TB notified</v>
      </c>
      <c r="Z23" s="459"/>
      <c r="AA23" s="459" t="str">
        <f t="shared" si="3"/>
        <v>MDR TB-2(M): Number of TB cases with RR-TB and/or MDR-TB notified</v>
      </c>
      <c r="AB23" s="459" t="str">
        <f>IFERROR(IF('Overview - Section A'!$AN$5="Funding Request",VLOOKUP(S23,'Overview - Section A'!$M$30:$P$31,4,FALSE),IF(AM23="","",AM23)),"")</f>
        <v>a1236000007Yzj6AAC</v>
      </c>
      <c r="AC23" s="459" t="b">
        <f t="shared" si="4"/>
        <v>1</v>
      </c>
      <c r="AD23" s="459"/>
      <c r="AE23" s="459" t="str">
        <f t="array" ref="AE23">IFERROR(IF(INDEX('Overview - Section A'!$H$92:$H$109,MATCH(LEFT(B23,255),LEFT('Overview - Section A'!$E$92:$E$109,255),0))=0,"",INDEX('Overview - Section A'!$H$92:$H$109,MATCH(LEFT(B23,255),LEFT('Overview - Section A'!$E$92:$E$109,255),0))),"")</f>
        <v>a1P36000002KFTSEA4</v>
      </c>
      <c r="AF23" s="459" t="s">
        <v>768</v>
      </c>
      <c r="AG23" s="459" t="str">
        <f t="array" ref="AG23">IFERROR(IF(INDEX('Reference Records'!$G$28:$G$65,MATCH(LEFT(C23,255),LEFT('Reference Records'!$C$28:$C$65,255),0))=0,"",INDEX('Reference Records'!$G$28:$G$65,MATCH(LEFT(C23,255),LEFT('Reference Records'!$C$28:$C$65,255),0))),"")</f>
        <v>a1O36000001EGFlEAO</v>
      </c>
      <c r="AH23" s="459" t="str">
        <f>IFERROR(IF('Overview - Section A'!$AN$5="Funding Request",IF('Reference Records'!$B$157&lt;&gt;"",VLOOKUP(T23,'Reference Records'!$B$157:$C$158,2,FALSE),VLOOKUP(T23,'Reference Records'!$A$170:$C$171,3,FALSE)),VLOOKUP(T23,'Reference Records'!$A$174:$C$176,3,FALSE)),"")</f>
        <v>a1A360000013M0HEAU</v>
      </c>
      <c r="AI23" s="484" t="s">
        <v>532</v>
      </c>
      <c r="AJ23" s="459" t="s">
        <v>770</v>
      </c>
      <c r="AK23" s="459" t="s">
        <v>367</v>
      </c>
      <c r="AL23" s="485">
        <v>13.5714285714286</v>
      </c>
      <c r="AM23" s="484" t="s">
        <v>376</v>
      </c>
      <c r="AN23" s="459" t="s">
        <v>365</v>
      </c>
      <c r="AO23" s="429"/>
      <c r="AP23" s="133"/>
      <c r="AQ23" s="137"/>
      <c r="AR23" s="137"/>
    </row>
    <row r="24" spans="1:44" ht="47.1" customHeight="1">
      <c r="A24" s="406">
        <v>14</v>
      </c>
      <c r="B24" s="407" t="str">
        <f>IFERROR(IF(AND(C24="",D24=""),"",VLOOKUP(AI24,'Reference Records'!$D$68:$F$81,3,FALSE)),"")</f>
        <v>MDR-TB</v>
      </c>
      <c r="C24" s="407" t="str">
        <f>IFERROR(VLOOKUP(AJ24,'Reference Records'!$B$28:$C$65,2,FALSE),"")</f>
        <v>MDR TB-3(M): Number of cases with RR-TB and/or MDR-TB that began second-line treatment</v>
      </c>
      <c r="D24" s="441"/>
      <c r="E24" s="425">
        <v>33</v>
      </c>
      <c r="F24" s="426">
        <v>38</v>
      </c>
      <c r="G24" s="481">
        <f t="shared" si="0"/>
        <v>86.842105263157904</v>
      </c>
      <c r="H24" s="429" t="s">
        <v>333</v>
      </c>
      <c r="I24" s="474"/>
      <c r="J24" s="474"/>
      <c r="K24" s="474"/>
      <c r="L24" s="474"/>
      <c r="M24" s="474"/>
      <c r="N24" s="482" t="str">
        <f>IFERROR(IF(AM24="","",VLOOKUP(AM24,'Overview - Section A'!$P$30:$Q$31,2,FALSE)),"")</f>
        <v/>
      </c>
      <c r="O24" s="474"/>
      <c r="P24" s="429" t="s">
        <v>697</v>
      </c>
      <c r="Q24" s="410" t="str">
        <f t="array" ref="Q24">IFERROR(IF(INDEX('Reference Records'!$D$28:$D$65,MATCH(LEFT(C24,255),LEFT('Reference Records'!$C$28:$C$65,255),0))=0,"",INDEX('Reference Records'!$D$28:$D$65,MATCH(LEFT(C24,255),LEFT('Reference Records'!$C$28:$C$65,255),0))),"")</f>
        <v>TB regimen,Age,Gender</v>
      </c>
      <c r="R24" s="483"/>
      <c r="S24" s="474" t="str">
        <f>IF('Overview - Section A'!$AN$5="Funding Request",IF(N24="Funding Request Place Holder","",N24),"")</f>
        <v/>
      </c>
      <c r="T24" s="474" t="str">
        <f t="shared" si="1"/>
        <v>Lao (Peoples Democratic Republic)</v>
      </c>
      <c r="U24" s="429" t="s">
        <v>311</v>
      </c>
      <c r="V24" s="429" t="s">
        <v>315</v>
      </c>
      <c r="W24" s="441" t="s">
        <v>3374</v>
      </c>
      <c r="X24" s="478" t="str">
        <f>IFERROR(IF(VLOOKUP(B24,'Reference Records'!$C$68:$D$81,2,FALSE)=0,"",VLOOKUP(B24,'Reference Records'!$C$68:$D$81,2,FALSE)),"")</f>
        <v>MCI-00010</v>
      </c>
      <c r="Y24" s="459" t="str">
        <f t="shared" si="2"/>
        <v>MDR TB-3(M): Number of cases with RR-TB and/or MDR-TB that began second-line treatment</v>
      </c>
      <c r="Z24" s="459"/>
      <c r="AA24" s="459" t="str">
        <f t="shared" si="3"/>
        <v>MDR TB-3(M): Number of cases with RR-TB and/or MDR-TB that began second-line treatment</v>
      </c>
      <c r="AB24" s="459" t="str">
        <f>IFERROR(IF('Overview - Section A'!$AN$5="Funding Request",VLOOKUP(S24,'Overview - Section A'!$M$30:$P$31,4,FALSE),IF(AM24="","",AM24)),"")</f>
        <v>a1236000007Yzj6AAC</v>
      </c>
      <c r="AC24" s="459" t="b">
        <f t="shared" si="4"/>
        <v>1</v>
      </c>
      <c r="AD24" s="459"/>
      <c r="AE24" s="459" t="str">
        <f t="array" ref="AE24">IFERROR(IF(INDEX('Overview - Section A'!$H$92:$H$109,MATCH(LEFT(B24,255),LEFT('Overview - Section A'!$E$92:$E$109,255),0))=0,"",INDEX('Overview - Section A'!$H$92:$H$109,MATCH(LEFT(B24,255),LEFT('Overview - Section A'!$E$92:$E$109,255),0))),"")</f>
        <v>a1P36000002KFTSEA4</v>
      </c>
      <c r="AF24" s="459" t="s">
        <v>771</v>
      </c>
      <c r="AG24" s="459" t="str">
        <f t="array" ref="AG24">IFERROR(IF(INDEX('Reference Records'!$G$28:$G$65,MATCH(LEFT(C24,255),LEFT('Reference Records'!$C$28:$C$65,255),0))=0,"",INDEX('Reference Records'!$G$28:$G$65,MATCH(LEFT(C24,255),LEFT('Reference Records'!$C$28:$C$65,255),0))),"")</f>
        <v>a1O36000001EGFmEAO</v>
      </c>
      <c r="AH24" s="459" t="str">
        <f>IFERROR(IF('Overview - Section A'!$AN$5="Funding Request",IF('Reference Records'!$B$157&lt;&gt;"",VLOOKUP(T24,'Reference Records'!$B$157:$C$158,2,FALSE),VLOOKUP(T24,'Reference Records'!$A$170:$C$171,3,FALSE)),VLOOKUP(T24,'Reference Records'!$A$174:$C$176,3,FALSE)),"")</f>
        <v>a1A360000013M0HEAU</v>
      </c>
      <c r="AI24" s="484" t="s">
        <v>532</v>
      </c>
      <c r="AJ24" s="459" t="s">
        <v>773</v>
      </c>
      <c r="AK24" s="459" t="s">
        <v>367</v>
      </c>
      <c r="AL24" s="485">
        <v>86.842105263157904</v>
      </c>
      <c r="AM24" s="484" t="s">
        <v>376</v>
      </c>
      <c r="AN24" s="459" t="s">
        <v>365</v>
      </c>
      <c r="AO24" s="429"/>
      <c r="AP24" s="133"/>
      <c r="AQ24" s="137"/>
      <c r="AR24" s="137"/>
    </row>
    <row r="25" spans="1:44" ht="47.1" customHeight="1">
      <c r="A25" s="406">
        <v>15</v>
      </c>
      <c r="B25" s="407" t="str">
        <f>IFERROR(IF(AND(C25="",D25=""),"",VLOOKUP(AI25,'Reference Records'!$D$68:$F$81,3,FALSE)),"")</f>
        <v>MDR-TB</v>
      </c>
      <c r="C25" s="407" t="str">
        <f>IFERROR(VLOOKUP(AJ25,'Reference Records'!$B$28:$C$65,2,FALSE),"")</f>
        <v>MDR TB-4: Percentage of cases with RR-TB and/or MDR-TB started on treatment for MDR-TB who were lost to follow up during the first six months of treatment</v>
      </c>
      <c r="D25" s="441"/>
      <c r="E25" s="425">
        <v>3</v>
      </c>
      <c r="F25" s="426">
        <v>33</v>
      </c>
      <c r="G25" s="481">
        <f t="shared" si="0"/>
        <v>9.0909090909090917</v>
      </c>
      <c r="H25" s="429" t="s">
        <v>333</v>
      </c>
      <c r="I25" s="474"/>
      <c r="J25" s="474"/>
      <c r="K25" s="474"/>
      <c r="L25" s="474"/>
      <c r="M25" s="474"/>
      <c r="N25" s="482" t="str">
        <f>IFERROR(IF(AM25="","",VLOOKUP(AM25,'Overview - Section A'!$P$30:$Q$31,2,FALSE)),"")</f>
        <v/>
      </c>
      <c r="O25" s="474"/>
      <c r="P25" s="429" t="s">
        <v>697</v>
      </c>
      <c r="Q25" s="410" t="str">
        <f t="array" ref="Q25">IFERROR(IF(INDEX('Reference Records'!$D$28:$D$65,MATCH(LEFT(C25,255),LEFT('Reference Records'!$C$28:$C$65,255),0))=0,"",INDEX('Reference Records'!$D$28:$D$65,MATCH(LEFT(C25,255),LEFT('Reference Records'!$C$28:$C$65,255),0))),"")</f>
        <v/>
      </c>
      <c r="R25" s="483"/>
      <c r="S25" s="474" t="str">
        <f>IF('Overview - Section A'!$AN$5="Funding Request",IF(N25="Funding Request Place Holder","",N25),"")</f>
        <v/>
      </c>
      <c r="T25" s="474" t="str">
        <f t="shared" si="1"/>
        <v>Lao (Peoples Democratic Republic)</v>
      </c>
      <c r="U25" s="429" t="s">
        <v>311</v>
      </c>
      <c r="V25" s="429" t="s">
        <v>315</v>
      </c>
      <c r="W25" s="441" t="s">
        <v>3375</v>
      </c>
      <c r="X25" s="478" t="str">
        <f>IFERROR(IF(VLOOKUP(B25,'Reference Records'!$C$68:$D$81,2,FALSE)=0,"",VLOOKUP(B25,'Reference Records'!$C$68:$D$81,2,FALSE)),"")</f>
        <v>MCI-00010</v>
      </c>
      <c r="Y25" s="459" t="str">
        <f t="shared" si="2"/>
        <v/>
      </c>
      <c r="Z25" s="459"/>
      <c r="AA25" s="459" t="str">
        <f t="shared" si="3"/>
        <v>MDR TB-4: Percentage of cases with RR-TB and/or MDR-TB started on treatment for MDR-TB who were lost to follow up during the first six months of treatment</v>
      </c>
      <c r="AB25" s="459" t="str">
        <f>IFERROR(IF('Overview - Section A'!$AN$5="Funding Request",VLOOKUP(S25,'Overview - Section A'!$M$30:$P$31,4,FALSE),IF(AM25="","",AM25)),"")</f>
        <v>a1236000007Yzj6AAC</v>
      </c>
      <c r="AC25" s="459" t="b">
        <f t="shared" si="4"/>
        <v>1</v>
      </c>
      <c r="AD25" s="459"/>
      <c r="AE25" s="459" t="str">
        <f t="array" ref="AE25">IFERROR(IF(INDEX('Overview - Section A'!$H$92:$H$109,MATCH(LEFT(B25,255),LEFT('Overview - Section A'!$E$92:$E$109,255),0))=0,"",INDEX('Overview - Section A'!$H$92:$H$109,MATCH(LEFT(B25,255),LEFT('Overview - Section A'!$E$92:$E$109,255),0))),"")</f>
        <v>a1P36000002KFTSEA4</v>
      </c>
      <c r="AF25" s="459" t="s">
        <v>774</v>
      </c>
      <c r="AG25" s="459" t="str">
        <f t="array" ref="AG25">IFERROR(IF(INDEX('Reference Records'!$G$28:$G$65,MATCH(LEFT(C25,255),LEFT('Reference Records'!$C$28:$C$65,255),0))=0,"",INDEX('Reference Records'!$G$28:$G$65,MATCH(LEFT(C25,255),LEFT('Reference Records'!$C$28:$C$65,255),0))),"")</f>
        <v>a1O36000001EGFnEAO</v>
      </c>
      <c r="AH25" s="459" t="str">
        <f>IFERROR(IF('Overview - Section A'!$AN$5="Funding Request",IF('Reference Records'!$B$157&lt;&gt;"",VLOOKUP(T25,'Reference Records'!$B$157:$C$158,2,FALSE),VLOOKUP(T25,'Reference Records'!$A$170:$C$171,3,FALSE)),VLOOKUP(T25,'Reference Records'!$A$174:$C$176,3,FALSE)),"")</f>
        <v>a1A360000013M0HEAU</v>
      </c>
      <c r="AI25" s="484" t="s">
        <v>532</v>
      </c>
      <c r="AJ25" s="459" t="s">
        <v>776</v>
      </c>
      <c r="AK25" s="459" t="s">
        <v>367</v>
      </c>
      <c r="AL25" s="485">
        <v>9.0909090909090899</v>
      </c>
      <c r="AM25" s="484" t="s">
        <v>376</v>
      </c>
      <c r="AN25" s="459" t="s">
        <v>365</v>
      </c>
      <c r="AO25" s="429"/>
      <c r="AP25" s="133"/>
      <c r="AQ25" s="137"/>
      <c r="AR25" s="137"/>
    </row>
    <row r="26" spans="1:44" ht="47.1" customHeight="1">
      <c r="A26" s="406">
        <v>16</v>
      </c>
      <c r="B26" s="407" t="str">
        <f>IFERROR(IF(AND(C26="",D26=""),"",VLOOKUP(AI26,'Reference Records'!$D$68:$F$81,3,FALSE)),"")</f>
        <v>MDR-TB</v>
      </c>
      <c r="C26" s="407" t="str">
        <f>IFERROR(VLOOKUP(AJ26,'Reference Records'!$B$28:$C$65,2,FALSE),"")</f>
        <v>MDR TB-5: Percentage of DST laboratories showing adequate performance on External Quality Assurance</v>
      </c>
      <c r="D26" s="441"/>
      <c r="E26" s="425">
        <v>1</v>
      </c>
      <c r="F26" s="426">
        <v>1</v>
      </c>
      <c r="G26" s="481">
        <f t="shared" si="0"/>
        <v>100</v>
      </c>
      <c r="H26" s="429" t="s">
        <v>333</v>
      </c>
      <c r="I26" s="474"/>
      <c r="J26" s="474"/>
      <c r="K26" s="474"/>
      <c r="L26" s="474"/>
      <c r="M26" s="474"/>
      <c r="N26" s="482" t="str">
        <f>IFERROR(IF(AM26="","",VLOOKUP(AM26,'Overview - Section A'!$P$30:$Q$31,2,FALSE)),"")</f>
        <v/>
      </c>
      <c r="O26" s="474"/>
      <c r="P26" s="429" t="s">
        <v>697</v>
      </c>
      <c r="Q26" s="410" t="str">
        <f t="array" ref="Q26">IFERROR(IF(INDEX('Reference Records'!$D$28:$D$65,MATCH(LEFT(C26,255),LEFT('Reference Records'!$C$28:$C$65,255),0))=0,"",INDEX('Reference Records'!$D$28:$D$65,MATCH(LEFT(C26,255),LEFT('Reference Records'!$C$28:$C$65,255),0))),"")</f>
        <v/>
      </c>
      <c r="R26" s="483"/>
      <c r="S26" s="474" t="str">
        <f>IF('Overview - Section A'!$AN$5="Funding Request",IF(N26="Funding Request Place Holder","",N26),"")</f>
        <v/>
      </c>
      <c r="T26" s="474" t="str">
        <f t="shared" si="1"/>
        <v>Lao (Peoples Democratic Republic)</v>
      </c>
      <c r="U26" s="429" t="s">
        <v>311</v>
      </c>
      <c r="V26" s="429" t="s">
        <v>315</v>
      </c>
      <c r="W26" s="441"/>
      <c r="X26" s="478" t="str">
        <f>IFERROR(IF(VLOOKUP(B26,'Reference Records'!$C$68:$D$81,2,FALSE)=0,"",VLOOKUP(B26,'Reference Records'!$C$68:$D$81,2,FALSE)),"")</f>
        <v>MCI-00010</v>
      </c>
      <c r="Y26" s="459" t="str">
        <f t="shared" si="2"/>
        <v/>
      </c>
      <c r="Z26" s="459"/>
      <c r="AA26" s="459" t="str">
        <f t="shared" si="3"/>
        <v>MDR TB-5: Percentage of DST laboratories showing adequate performance on External Quality Assurance</v>
      </c>
      <c r="AB26" s="459" t="str">
        <f>IFERROR(IF('Overview - Section A'!$AN$5="Funding Request",VLOOKUP(S26,'Overview - Section A'!$M$30:$P$31,4,FALSE),IF(AM26="","",AM26)),"")</f>
        <v>a1236000007Yzj6AAC</v>
      </c>
      <c r="AC26" s="459" t="b">
        <f t="shared" si="4"/>
        <v>1</v>
      </c>
      <c r="AD26" s="459"/>
      <c r="AE26" s="459" t="str">
        <f t="array" ref="AE26">IFERROR(IF(INDEX('Overview - Section A'!$H$92:$H$109,MATCH(LEFT(B26,255),LEFT('Overview - Section A'!$E$92:$E$109,255),0))=0,"",INDEX('Overview - Section A'!$H$92:$H$109,MATCH(LEFT(B26,255),LEFT('Overview - Section A'!$E$92:$E$109,255),0))),"")</f>
        <v>a1P36000002KFTSEA4</v>
      </c>
      <c r="AF26" s="459" t="s">
        <v>777</v>
      </c>
      <c r="AG26" s="459" t="str">
        <f t="array" ref="AG26">IFERROR(IF(INDEX('Reference Records'!$G$28:$G$65,MATCH(LEFT(C26,255),LEFT('Reference Records'!$C$28:$C$65,255),0))=0,"",INDEX('Reference Records'!$G$28:$G$65,MATCH(LEFT(C26,255),LEFT('Reference Records'!$C$28:$C$65,255),0))),"")</f>
        <v>a1O36000001EGFoEAO</v>
      </c>
      <c r="AH26" s="459" t="str">
        <f>IFERROR(IF('Overview - Section A'!$AN$5="Funding Request",IF('Reference Records'!$B$157&lt;&gt;"",VLOOKUP(T26,'Reference Records'!$B$157:$C$158,2,FALSE),VLOOKUP(T26,'Reference Records'!$A$170:$C$171,3,FALSE)),VLOOKUP(T26,'Reference Records'!$A$174:$C$176,3,FALSE)),"")</f>
        <v>a1A360000013M0HEAU</v>
      </c>
      <c r="AI26" s="484" t="s">
        <v>532</v>
      </c>
      <c r="AJ26" s="459" t="s">
        <v>779</v>
      </c>
      <c r="AK26" s="459" t="s">
        <v>367</v>
      </c>
      <c r="AL26" s="485">
        <v>100</v>
      </c>
      <c r="AM26" s="484" t="s">
        <v>376</v>
      </c>
      <c r="AN26" s="459" t="s">
        <v>365</v>
      </c>
      <c r="AO26" s="429"/>
      <c r="AP26" s="133"/>
      <c r="AQ26" s="137"/>
      <c r="AR26" s="137"/>
    </row>
    <row r="27" spans="1:44" ht="47.1" customHeight="1">
      <c r="A27" s="406">
        <v>17</v>
      </c>
      <c r="B27" s="407" t="str">
        <f>IFERROR(IF(AND(C27="",D27=""),"",VLOOKUP(AI27,'Reference Records'!$D$68:$F$81,3,FALSE)),"")</f>
        <v>MDR-TB</v>
      </c>
      <c r="C27" s="407" t="str">
        <f>IFERROR(VLOOKUP(AJ27,'Reference Records'!$B$28:$C$65,2,FALSE),"")</f>
        <v>MDR TB-6: Percentage of TB patients with DST result for at least Rifampicin among the total number of notified (new and retreatment) cases in the same year</v>
      </c>
      <c r="D27" s="441"/>
      <c r="E27" s="425">
        <v>1618</v>
      </c>
      <c r="F27" s="426">
        <v>3871</v>
      </c>
      <c r="G27" s="481">
        <f t="shared" si="0"/>
        <v>41.797985016791529</v>
      </c>
      <c r="H27" s="429" t="s">
        <v>333</v>
      </c>
      <c r="I27" s="474"/>
      <c r="J27" s="474"/>
      <c r="K27" s="474"/>
      <c r="L27" s="474"/>
      <c r="M27" s="474"/>
      <c r="N27" s="482" t="str">
        <f>IFERROR(IF(AM27="","",VLOOKUP(AM27,'Overview - Section A'!$P$30:$Q$31,2,FALSE)),"")</f>
        <v/>
      </c>
      <c r="O27" s="474"/>
      <c r="P27" s="429" t="s">
        <v>697</v>
      </c>
      <c r="Q27" s="410" t="str">
        <f t="array" ref="Q27">IFERROR(IF(INDEX('Reference Records'!$D$28:$D$65,MATCH(LEFT(C27,255),LEFT('Reference Records'!$C$28:$C$65,255),0))=0,"",INDEX('Reference Records'!$D$28:$D$65,MATCH(LEFT(C27,255),LEFT('Reference Records'!$C$28:$C$65,255),0))),"")</f>
        <v/>
      </c>
      <c r="R27" s="483"/>
      <c r="S27" s="474" t="str">
        <f>IF('Overview - Section A'!$AN$5="Funding Request",IF(N27="Funding Request Place Holder","",N27),"")</f>
        <v/>
      </c>
      <c r="T27" s="474" t="str">
        <f t="shared" si="1"/>
        <v>Lao (Peoples Democratic Republic)</v>
      </c>
      <c r="U27" s="429" t="s">
        <v>311</v>
      </c>
      <c r="V27" s="429" t="s">
        <v>315</v>
      </c>
      <c r="W27" s="441" t="s">
        <v>3377</v>
      </c>
      <c r="X27" s="478" t="str">
        <f>IFERROR(IF(VLOOKUP(B27,'Reference Records'!$C$68:$D$81,2,FALSE)=0,"",VLOOKUP(B27,'Reference Records'!$C$68:$D$81,2,FALSE)),"")</f>
        <v>MCI-00010</v>
      </c>
      <c r="Y27" s="459" t="str">
        <f t="shared" si="2"/>
        <v/>
      </c>
      <c r="Z27" s="459"/>
      <c r="AA27" s="459" t="str">
        <f t="shared" si="3"/>
        <v>MDR TB-6: Percentage of TB patients with DST result for at least Rifampicin among the total number of notified (new and retreatment) cases in the same year</v>
      </c>
      <c r="AB27" s="459" t="str">
        <f>IFERROR(IF('Overview - Section A'!$AN$5="Funding Request",VLOOKUP(S27,'Overview - Section A'!$M$30:$P$31,4,FALSE),IF(AM27="","",AM27)),"")</f>
        <v>a1236000007Yzj6AAC</v>
      </c>
      <c r="AC27" s="459" t="b">
        <f t="shared" si="4"/>
        <v>1</v>
      </c>
      <c r="AD27" s="459"/>
      <c r="AE27" s="459" t="str">
        <f t="array" ref="AE27">IFERROR(IF(INDEX('Overview - Section A'!$H$92:$H$109,MATCH(LEFT(B27,255),LEFT('Overview - Section A'!$E$92:$E$109,255),0))=0,"",INDEX('Overview - Section A'!$H$92:$H$109,MATCH(LEFT(B27,255),LEFT('Overview - Section A'!$E$92:$E$109,255),0))),"")</f>
        <v>a1P36000002KFTSEA4</v>
      </c>
      <c r="AF27" s="459" t="s">
        <v>780</v>
      </c>
      <c r="AG27" s="459" t="str">
        <f t="array" ref="AG27">IFERROR(IF(INDEX('Reference Records'!$G$28:$G$65,MATCH(LEFT(C27,255),LEFT('Reference Records'!$C$28:$C$65,255),0))=0,"",INDEX('Reference Records'!$G$28:$G$65,MATCH(LEFT(C27,255),LEFT('Reference Records'!$C$28:$C$65,255),0))),"")</f>
        <v>a1O36000001qZ9QEAU</v>
      </c>
      <c r="AH27" s="459" t="str">
        <f>IFERROR(IF('Overview - Section A'!$AN$5="Funding Request",IF('Reference Records'!$B$157&lt;&gt;"",VLOOKUP(T27,'Reference Records'!$B$157:$C$158,2,FALSE),VLOOKUP(T27,'Reference Records'!$A$170:$C$171,3,FALSE)),VLOOKUP(T27,'Reference Records'!$A$174:$C$176,3,FALSE)),"")</f>
        <v>a1A360000013M0HEAU</v>
      </c>
      <c r="AI27" s="484" t="s">
        <v>532</v>
      </c>
      <c r="AJ27" s="459" t="s">
        <v>782</v>
      </c>
      <c r="AK27" s="459" t="s">
        <v>367</v>
      </c>
      <c r="AL27" s="485">
        <v>41.7979850167915</v>
      </c>
      <c r="AM27" s="484" t="s">
        <v>376</v>
      </c>
      <c r="AN27" s="459" t="s">
        <v>365</v>
      </c>
      <c r="AO27" s="429"/>
      <c r="AP27" s="133"/>
      <c r="AQ27" s="137"/>
      <c r="AR27" s="137"/>
    </row>
    <row r="28" spans="1:44" ht="47.1" customHeight="1">
      <c r="A28" s="406">
        <v>18</v>
      </c>
      <c r="B28" s="407" t="str">
        <f>IFERROR(IF(AND(C28="",D28=""),"",VLOOKUP(AI28,'Reference Records'!$D$68:$F$81,3,FALSE)),"")</f>
        <v>MDR-TB</v>
      </c>
      <c r="C28" s="407" t="str">
        <f>IFERROR(VLOOKUP(AJ28,'Reference Records'!$B$28:$C$65,2,FALSE),"")</f>
        <v>MDR TB-7: Percentage of confirmed MDR-TB cases tested for susceptibility to any fluoroquinolone and any second-line injectable drug</v>
      </c>
      <c r="D28" s="441"/>
      <c r="E28" s="425">
        <v>33</v>
      </c>
      <c r="F28" s="426">
        <v>33</v>
      </c>
      <c r="G28" s="481">
        <f t="shared" si="0"/>
        <v>100</v>
      </c>
      <c r="H28" s="429" t="s">
        <v>333</v>
      </c>
      <c r="I28" s="474"/>
      <c r="J28" s="474"/>
      <c r="K28" s="474"/>
      <c r="L28" s="474"/>
      <c r="M28" s="474"/>
      <c r="N28" s="482" t="str">
        <f>IFERROR(IF(AM28="","",VLOOKUP(AM28,'Overview - Section A'!$P$30:$Q$31,2,FALSE)),"")</f>
        <v/>
      </c>
      <c r="O28" s="474"/>
      <c r="P28" s="429" t="s">
        <v>697</v>
      </c>
      <c r="Q28" s="410" t="str">
        <f t="array" ref="Q28">IFERROR(IF(INDEX('Reference Records'!$D$28:$D$65,MATCH(LEFT(C28,255),LEFT('Reference Records'!$C$28:$C$65,255),0))=0,"",INDEX('Reference Records'!$D$28:$D$65,MATCH(LEFT(C28,255),LEFT('Reference Records'!$C$28:$C$65,255),0))),"")</f>
        <v/>
      </c>
      <c r="R28" s="483"/>
      <c r="S28" s="474" t="str">
        <f>IF('Overview - Section A'!$AN$5="Funding Request",IF(N28="Funding Request Place Holder","",N28),"")</f>
        <v/>
      </c>
      <c r="T28" s="474" t="str">
        <f t="shared" si="1"/>
        <v>Lao (Peoples Democratic Republic)</v>
      </c>
      <c r="U28" s="429" t="s">
        <v>311</v>
      </c>
      <c r="V28" s="429" t="s">
        <v>315</v>
      </c>
      <c r="W28" s="441" t="s">
        <v>783</v>
      </c>
      <c r="X28" s="478" t="str">
        <f>IFERROR(IF(VLOOKUP(B28,'Reference Records'!$C$68:$D$81,2,FALSE)=0,"",VLOOKUP(B28,'Reference Records'!$C$68:$D$81,2,FALSE)),"")</f>
        <v>MCI-00010</v>
      </c>
      <c r="Y28" s="459" t="str">
        <f t="shared" si="2"/>
        <v/>
      </c>
      <c r="Z28" s="459"/>
      <c r="AA28" s="459" t="str">
        <f t="shared" si="3"/>
        <v>MDR TB-7: Percentage of confirmed MDR-TB cases tested for susceptibility to any fluoroquinolone and any second-line injectable drug</v>
      </c>
      <c r="AB28" s="459" t="str">
        <f>IFERROR(IF('Overview - Section A'!$AN$5="Funding Request",VLOOKUP(S28,'Overview - Section A'!$M$30:$P$31,4,FALSE),IF(AM28="","",AM28)),"")</f>
        <v>a1236000007Yzj6AAC</v>
      </c>
      <c r="AC28" s="459" t="b">
        <f t="shared" si="4"/>
        <v>1</v>
      </c>
      <c r="AD28" s="459"/>
      <c r="AE28" s="459" t="str">
        <f t="array" ref="AE28">IFERROR(IF(INDEX('Overview - Section A'!$H$92:$H$109,MATCH(LEFT(B28,255),LEFT('Overview - Section A'!$E$92:$E$109,255),0))=0,"",INDEX('Overview - Section A'!$H$92:$H$109,MATCH(LEFT(B28,255),LEFT('Overview - Section A'!$E$92:$E$109,255),0))),"")</f>
        <v>a1P36000002KFTSEA4</v>
      </c>
      <c r="AF28" s="459" t="s">
        <v>784</v>
      </c>
      <c r="AG28" s="459" t="str">
        <f t="array" ref="AG28">IFERROR(IF(INDEX('Reference Records'!$G$28:$G$65,MATCH(LEFT(C28,255),LEFT('Reference Records'!$C$28:$C$65,255),0))=0,"",INDEX('Reference Records'!$G$28:$G$65,MATCH(LEFT(C28,255),LEFT('Reference Records'!$C$28:$C$65,255),0))),"")</f>
        <v>a1O36000001qZ9REAU</v>
      </c>
      <c r="AH28" s="459" t="str">
        <f>IFERROR(IF('Overview - Section A'!$AN$5="Funding Request",IF('Reference Records'!$B$157&lt;&gt;"",VLOOKUP(T28,'Reference Records'!$B$157:$C$158,2,FALSE),VLOOKUP(T28,'Reference Records'!$A$170:$C$171,3,FALSE)),VLOOKUP(T28,'Reference Records'!$A$174:$C$176,3,FALSE)),"")</f>
        <v>a1A360000013M0HEAU</v>
      </c>
      <c r="AI28" s="484" t="s">
        <v>532</v>
      </c>
      <c r="AJ28" s="459" t="s">
        <v>786</v>
      </c>
      <c r="AK28" s="459" t="s">
        <v>367</v>
      </c>
      <c r="AL28" s="485">
        <v>100</v>
      </c>
      <c r="AM28" s="484" t="s">
        <v>376</v>
      </c>
      <c r="AN28" s="459" t="s">
        <v>365</v>
      </c>
      <c r="AO28" s="429"/>
      <c r="AP28" s="133"/>
      <c r="AQ28" s="137"/>
      <c r="AR28" s="137"/>
    </row>
    <row r="29" spans="1:44" ht="47.1" customHeight="1">
      <c r="A29" s="406">
        <v>19</v>
      </c>
      <c r="B29" s="407" t="str">
        <f>IFERROR(IF(AND(C29="",D29=""),"",VLOOKUP(AI29,'Reference Records'!$D$68:$F$81,3,FALSE)),"")</f>
        <v>TB/HIV</v>
      </c>
      <c r="C29" s="407" t="str">
        <f>IFERROR(VLOOKUP(AJ29,'Reference Records'!$B$28:$C$65,2,FALSE),"")</f>
        <v>TB/HIV-3.1: Percentage of people living with HIV in care (including PMTCT) who are screened for TB in HIV care or treatment settings</v>
      </c>
      <c r="D29" s="441"/>
      <c r="E29" s="425">
        <v>4878</v>
      </c>
      <c r="F29" s="426">
        <v>4878</v>
      </c>
      <c r="G29" s="481">
        <f t="shared" si="0"/>
        <v>100</v>
      </c>
      <c r="H29" s="429" t="s">
        <v>333</v>
      </c>
      <c r="I29" s="474"/>
      <c r="J29" s="474"/>
      <c r="K29" s="474"/>
      <c r="L29" s="474"/>
      <c r="M29" s="474"/>
      <c r="N29" s="482" t="str">
        <f>IFERROR(IF(AM29="","",VLOOKUP(AM29,'Overview - Section A'!$P$30:$Q$31,2,FALSE)),"")</f>
        <v/>
      </c>
      <c r="O29" s="474"/>
      <c r="P29" s="429" t="s">
        <v>697</v>
      </c>
      <c r="Q29" s="410" t="str">
        <f t="array" ref="Q29">IFERROR(IF(INDEX('Reference Records'!$D$28:$D$65,MATCH(LEFT(C29,255),LEFT('Reference Records'!$C$28:$C$65,255),0))=0,"",INDEX('Reference Records'!$D$28:$D$65,MATCH(LEFT(C29,255),LEFT('Reference Records'!$C$28:$C$65,255),0))),"")</f>
        <v/>
      </c>
      <c r="R29" s="483"/>
      <c r="S29" s="474" t="str">
        <f>IF('Overview - Section A'!$AN$5="Funding Request",IF(N29="Funding Request Place Holder","",N29),"")</f>
        <v/>
      </c>
      <c r="T29" s="474" t="str">
        <f t="shared" si="1"/>
        <v>Lao (Peoples Democratic Republic)</v>
      </c>
      <c r="U29" s="429" t="s">
        <v>311</v>
      </c>
      <c r="V29" s="429" t="s">
        <v>315</v>
      </c>
      <c r="W29" s="441" t="s">
        <v>3380</v>
      </c>
      <c r="X29" s="478" t="str">
        <f>IFERROR(IF(VLOOKUP(B29,'Reference Records'!$C$68:$D$81,2,FALSE)=0,"",VLOOKUP(B29,'Reference Records'!$C$68:$D$81,2,FALSE)),"")</f>
        <v>MCI-00009</v>
      </c>
      <c r="Y29" s="459" t="str">
        <f t="shared" si="2"/>
        <v/>
      </c>
      <c r="Z29" s="459"/>
      <c r="AA29" s="459" t="str">
        <f t="shared" si="3"/>
        <v>TB/HIV-3.1: Percentage of people living with HIV in care (including PMTCT) who are screened for TB in HIV care or treatment settings</v>
      </c>
      <c r="AB29" s="459" t="str">
        <f>IFERROR(IF('Overview - Section A'!$AN$5="Funding Request",VLOOKUP(S29,'Overview - Section A'!$M$30:$P$31,4,FALSE),IF(AM29="","",AM29)),"")</f>
        <v>a1236000007Yzj6AAC</v>
      </c>
      <c r="AC29" s="459" t="b">
        <f t="shared" si="4"/>
        <v>1</v>
      </c>
      <c r="AD29" s="459"/>
      <c r="AE29" s="459" t="str">
        <f t="array" ref="AE29">IFERROR(IF(INDEX('Overview - Section A'!$H$92:$H$109,MATCH(LEFT(B29,255),LEFT('Overview - Section A'!$E$92:$E$109,255),0))=0,"",INDEX('Overview - Section A'!$H$92:$H$109,MATCH(LEFT(B29,255),LEFT('Overview - Section A'!$E$92:$E$109,255),0))),"")</f>
        <v>a1P36000002KFTTEA4</v>
      </c>
      <c r="AF29" s="459" t="s">
        <v>787</v>
      </c>
      <c r="AG29" s="459" t="str">
        <f t="array" ref="AG29">IFERROR(IF(INDEX('Reference Records'!$G$28:$G$65,MATCH(LEFT(C29,255),LEFT('Reference Records'!$C$28:$C$65,255),0))=0,"",INDEX('Reference Records'!$G$28:$G$65,MATCH(LEFT(C29,255),LEFT('Reference Records'!$C$28:$C$65,255),0))),"")</f>
        <v>a1O36000001qZ9gEAE</v>
      </c>
      <c r="AH29" s="459" t="str">
        <f>IFERROR(IF('Overview - Section A'!$AN$5="Funding Request",IF('Reference Records'!$B$157&lt;&gt;"",VLOOKUP(T29,'Reference Records'!$B$157:$C$158,2,FALSE),VLOOKUP(T29,'Reference Records'!$A$170:$C$171,3,FALSE)),VLOOKUP(T29,'Reference Records'!$A$174:$C$176,3,FALSE)),"")</f>
        <v>a1A360000013M0HEAU</v>
      </c>
      <c r="AI29" s="484" t="s">
        <v>535</v>
      </c>
      <c r="AJ29" s="459" t="s">
        <v>789</v>
      </c>
      <c r="AK29" s="459" t="s">
        <v>367</v>
      </c>
      <c r="AL29" s="485">
        <v>100</v>
      </c>
      <c r="AM29" s="484" t="s">
        <v>376</v>
      </c>
      <c r="AN29" s="459" t="s">
        <v>365</v>
      </c>
      <c r="AO29" s="429"/>
      <c r="AP29" s="133"/>
      <c r="AQ29" s="137"/>
      <c r="AR29" s="137"/>
    </row>
    <row r="30" spans="1:44" ht="47.1" customHeight="1">
      <c r="A30" s="406">
        <v>20</v>
      </c>
      <c r="B30" s="407" t="str">
        <f>IFERROR(IF(AND(C30="",D30=""),"",VLOOKUP(AI30,'Reference Records'!$D$68:$F$81,3,FALSE)),"")</f>
        <v>TB/HIV</v>
      </c>
      <c r="C30" s="407" t="str">
        <f>IFERROR(VLOOKUP(AJ30,'Reference Records'!$B$28:$C$65,2,FALSE),"")</f>
        <v>TB/HIV-4.1: Percentage of people living with HIV newly enrolled in HIV care started on TB preventive therapy</v>
      </c>
      <c r="D30" s="441"/>
      <c r="E30" s="425"/>
      <c r="F30" s="426"/>
      <c r="G30" s="481" t="str">
        <f t="shared" si="0"/>
        <v/>
      </c>
      <c r="H30" s="429" t="s">
        <v>333</v>
      </c>
      <c r="I30" s="474"/>
      <c r="J30" s="474"/>
      <c r="K30" s="474"/>
      <c r="L30" s="474"/>
      <c r="M30" s="474"/>
      <c r="N30" s="482" t="str">
        <f>IFERROR(IF(AM30="","",VLOOKUP(AM30,'Overview - Section A'!$P$30:$Q$31,2,FALSE)),"")</f>
        <v/>
      </c>
      <c r="O30" s="474"/>
      <c r="P30" s="429" t="s">
        <v>697</v>
      </c>
      <c r="Q30" s="410" t="str">
        <f t="array" ref="Q30">IFERROR(IF(INDEX('Reference Records'!$D$28:$D$65,MATCH(LEFT(C30,255),LEFT('Reference Records'!$C$28:$C$65,255),0))=0,"",INDEX('Reference Records'!$D$28:$D$65,MATCH(LEFT(C30,255),LEFT('Reference Records'!$C$28:$C$65,255),0))),"")</f>
        <v/>
      </c>
      <c r="R30" s="483"/>
      <c r="S30" s="474" t="str">
        <f>IF('Overview - Section A'!$AN$5="Funding Request",IF(N30="Funding Request Place Holder","",N30),"")</f>
        <v/>
      </c>
      <c r="T30" s="474" t="str">
        <f t="shared" si="1"/>
        <v>Lao (Peoples Democratic Republic)</v>
      </c>
      <c r="U30" s="429" t="s">
        <v>311</v>
      </c>
      <c r="V30" s="429" t="s">
        <v>315</v>
      </c>
      <c r="W30" s="441" t="s">
        <v>3379</v>
      </c>
      <c r="X30" s="478" t="str">
        <f>IFERROR(IF(VLOOKUP(B30,'Reference Records'!$C$68:$D$81,2,FALSE)=0,"",VLOOKUP(B30,'Reference Records'!$C$68:$D$81,2,FALSE)),"")</f>
        <v>MCI-00009</v>
      </c>
      <c r="Y30" s="459" t="str">
        <f t="shared" si="2"/>
        <v/>
      </c>
      <c r="Z30" s="459"/>
      <c r="AA30" s="459" t="str">
        <f t="shared" si="3"/>
        <v>TB/HIV-4.1: Percentage of people living with HIV newly enrolled in HIV care started on TB preventive therapy</v>
      </c>
      <c r="AB30" s="459" t="str">
        <f>IFERROR(IF('Overview - Section A'!$AN$5="Funding Request",VLOOKUP(S30,'Overview - Section A'!$M$30:$P$31,4,FALSE),IF(AM30="","",AM30)),"")</f>
        <v>a1236000007Yzj6AAC</v>
      </c>
      <c r="AC30" s="459" t="b">
        <f t="shared" si="4"/>
        <v>1</v>
      </c>
      <c r="AD30" s="459"/>
      <c r="AE30" s="459" t="str">
        <f t="array" ref="AE30">IFERROR(IF(INDEX('Overview - Section A'!$H$92:$H$109,MATCH(LEFT(B30,255),LEFT('Overview - Section A'!$E$92:$E$109,255),0))=0,"",INDEX('Overview - Section A'!$H$92:$H$109,MATCH(LEFT(B30,255),LEFT('Overview - Section A'!$E$92:$E$109,255),0))),"")</f>
        <v>a1P36000002KFTTEA4</v>
      </c>
      <c r="AF30" s="459" t="s">
        <v>790</v>
      </c>
      <c r="AG30" s="459" t="str">
        <f t="array" ref="AG30">IFERROR(IF(INDEX('Reference Records'!$G$28:$G$65,MATCH(LEFT(C30,255),LEFT('Reference Records'!$C$28:$C$65,255),0))=0,"",INDEX('Reference Records'!$G$28:$G$65,MATCH(LEFT(C30,255),LEFT('Reference Records'!$C$28:$C$65,255),0))),"")</f>
        <v>a1O36000001qZ9hEAE</v>
      </c>
      <c r="AH30" s="459" t="str">
        <f>IFERROR(IF('Overview - Section A'!$AN$5="Funding Request",IF('Reference Records'!$B$157&lt;&gt;"",VLOOKUP(T30,'Reference Records'!$B$157:$C$158,2,FALSE),VLOOKUP(T30,'Reference Records'!$A$170:$C$171,3,FALSE)),VLOOKUP(T30,'Reference Records'!$A$174:$C$176,3,FALSE)),"")</f>
        <v>a1A360000013M0HEAU</v>
      </c>
      <c r="AI30" s="484" t="s">
        <v>535</v>
      </c>
      <c r="AJ30" s="459" t="s">
        <v>792</v>
      </c>
      <c r="AK30" s="459" t="s">
        <v>367</v>
      </c>
      <c r="AL30" s="485"/>
      <c r="AM30" s="484" t="s">
        <v>376</v>
      </c>
      <c r="AN30" s="459" t="s">
        <v>365</v>
      </c>
      <c r="AO30" s="429"/>
      <c r="AP30" s="133"/>
      <c r="AQ30" s="137"/>
      <c r="AR30" s="137"/>
    </row>
    <row r="31" spans="1:44" ht="47.1" customHeight="1">
      <c r="A31" s="406">
        <v>21</v>
      </c>
      <c r="B31" s="407" t="str">
        <f>IFERROR(IF(AND(C31="",D31=""),"",VLOOKUP(AI31,'Reference Records'!$D$68:$F$81,3,FALSE)),"")</f>
        <v>TB/HIV</v>
      </c>
      <c r="C31" s="407" t="str">
        <f>IFERROR(VLOOKUP(AJ31,'Reference Records'!$B$28:$C$65,2,FALSE),"")</f>
        <v>TB/HIV-5: Percentage of registered new and relapse TB patients with documented HIV status</v>
      </c>
      <c r="D31" s="441"/>
      <c r="E31" s="425">
        <v>4570</v>
      </c>
      <c r="F31" s="426">
        <v>4967</v>
      </c>
      <c r="G31" s="481">
        <f t="shared" si="0"/>
        <v>92.007247835715717</v>
      </c>
      <c r="H31" s="429" t="s">
        <v>333</v>
      </c>
      <c r="I31" s="474"/>
      <c r="J31" s="474"/>
      <c r="K31" s="474"/>
      <c r="L31" s="474"/>
      <c r="M31" s="474"/>
      <c r="N31" s="482" t="str">
        <f>IFERROR(IF(AM31="","",VLOOKUP(AM31,'Overview - Section A'!$P$30:$Q$31,2,FALSE)),"")</f>
        <v/>
      </c>
      <c r="O31" s="474"/>
      <c r="P31" s="429" t="s">
        <v>697</v>
      </c>
      <c r="Q31" s="410" t="str">
        <f t="array" ref="Q31">IFERROR(IF(INDEX('Reference Records'!$D$28:$D$65,MATCH(LEFT(C31,255),LEFT('Reference Records'!$C$28:$C$65,255),0))=0,"",INDEX('Reference Records'!$D$28:$D$65,MATCH(LEFT(C31,255),LEFT('Reference Records'!$C$28:$C$65,255),0))),"")</f>
        <v/>
      </c>
      <c r="R31" s="483"/>
      <c r="S31" s="474" t="str">
        <f>IF('Overview - Section A'!$AN$5="Funding Request",IF(N31="Funding Request Place Holder","",N31),"")</f>
        <v/>
      </c>
      <c r="T31" s="474" t="str">
        <f t="shared" si="1"/>
        <v>Lao (Peoples Democratic Republic)</v>
      </c>
      <c r="U31" s="429" t="s">
        <v>311</v>
      </c>
      <c r="V31" s="429" t="s">
        <v>315</v>
      </c>
      <c r="W31" s="441" t="s">
        <v>3381</v>
      </c>
      <c r="X31" s="478" t="str">
        <f>IFERROR(IF(VLOOKUP(B31,'Reference Records'!$C$68:$D$81,2,FALSE)=0,"",VLOOKUP(B31,'Reference Records'!$C$68:$D$81,2,FALSE)),"")</f>
        <v>MCI-00009</v>
      </c>
      <c r="Y31" s="459" t="str">
        <f t="shared" si="2"/>
        <v/>
      </c>
      <c r="Z31" s="459"/>
      <c r="AA31" s="459" t="str">
        <f t="shared" si="3"/>
        <v>TB/HIV-5: Percentage of registered new and relapse TB patients with documented HIV status</v>
      </c>
      <c r="AB31" s="459" t="str">
        <f>IFERROR(IF('Overview - Section A'!$AN$5="Funding Request",VLOOKUP(S31,'Overview - Section A'!$M$30:$P$31,4,FALSE),IF(AM31="","",AM31)),"")</f>
        <v>a1236000007Yzj6AAC</v>
      </c>
      <c r="AC31" s="459" t="b">
        <f t="shared" si="4"/>
        <v>1</v>
      </c>
      <c r="AD31" s="459"/>
      <c r="AE31" s="459" t="str">
        <f t="array" ref="AE31">IFERROR(IF(INDEX('Overview - Section A'!$H$92:$H$109,MATCH(LEFT(B31,255),LEFT('Overview - Section A'!$E$92:$E$109,255),0))=0,"",INDEX('Overview - Section A'!$H$92:$H$109,MATCH(LEFT(B31,255),LEFT('Overview - Section A'!$E$92:$E$109,255),0))),"")</f>
        <v>a1P36000002KFTTEA4</v>
      </c>
      <c r="AF31" s="459" t="s">
        <v>793</v>
      </c>
      <c r="AG31" s="459" t="str">
        <f t="array" ref="AG31">IFERROR(IF(INDEX('Reference Records'!$G$28:$G$65,MATCH(LEFT(C31,255),LEFT('Reference Records'!$C$28:$C$65,255),0))=0,"",INDEX('Reference Records'!$G$28:$G$65,MATCH(LEFT(C31,255),LEFT('Reference Records'!$C$28:$C$65,255),0))),"")</f>
        <v>a1O36000001qZ9LEAU</v>
      </c>
      <c r="AH31" s="459" t="str">
        <f>IFERROR(IF('Overview - Section A'!$AN$5="Funding Request",IF('Reference Records'!$B$157&lt;&gt;"",VLOOKUP(T31,'Reference Records'!$B$157:$C$158,2,FALSE),VLOOKUP(T31,'Reference Records'!$A$170:$C$171,3,FALSE)),VLOOKUP(T31,'Reference Records'!$A$174:$C$176,3,FALSE)),"")</f>
        <v>a1A360000013M0HEAU</v>
      </c>
      <c r="AI31" s="484" t="s">
        <v>535</v>
      </c>
      <c r="AJ31" s="459" t="s">
        <v>795</v>
      </c>
      <c r="AK31" s="459" t="s">
        <v>367</v>
      </c>
      <c r="AL31" s="485">
        <v>92.007247835715702</v>
      </c>
      <c r="AM31" s="484" t="s">
        <v>376</v>
      </c>
      <c r="AN31" s="459" t="s">
        <v>365</v>
      </c>
      <c r="AO31" s="429"/>
      <c r="AP31" s="133"/>
      <c r="AQ31" s="137"/>
      <c r="AR31" s="137"/>
    </row>
    <row r="32" spans="1:44" ht="47.1" customHeight="1">
      <c r="A32" s="406">
        <v>22</v>
      </c>
      <c r="B32" s="407" t="str">
        <f>IFERROR(IF(AND(C32="",D32=""),"",VLOOKUP(AI32,'Reference Records'!$D$68:$F$81,3,FALSE)),"")</f>
        <v>TB/HIV</v>
      </c>
      <c r="C32" s="407" t="str">
        <f>IFERROR(VLOOKUP(AJ32,'Reference Records'!$B$28:$C$65,2,FALSE),"")</f>
        <v>TB/HIV-6(M): Percentage of HIV-positive new and relapse TB patients on ART during TB treatment</v>
      </c>
      <c r="D32" s="441"/>
      <c r="E32" s="425">
        <v>221</v>
      </c>
      <c r="F32" s="426">
        <v>275</v>
      </c>
      <c r="G32" s="481">
        <f t="shared" si="0"/>
        <v>80.36363636363636</v>
      </c>
      <c r="H32" s="429" t="s">
        <v>333</v>
      </c>
      <c r="I32" s="474"/>
      <c r="J32" s="474"/>
      <c r="K32" s="474"/>
      <c r="L32" s="474"/>
      <c r="M32" s="474"/>
      <c r="N32" s="482" t="str">
        <f>IFERROR(IF(AM32="","",VLOOKUP(AM32,'Overview - Section A'!$P$30:$Q$31,2,FALSE)),"")</f>
        <v/>
      </c>
      <c r="O32" s="474"/>
      <c r="P32" s="429" t="s">
        <v>697</v>
      </c>
      <c r="Q32" s="410" t="str">
        <f t="array" ref="Q32">IFERROR(IF(INDEX('Reference Records'!$D$28:$D$65,MATCH(LEFT(C32,255),LEFT('Reference Records'!$C$28:$C$65,255),0))=0,"",INDEX('Reference Records'!$D$28:$D$65,MATCH(LEFT(C32,255),LEFT('Reference Records'!$C$28:$C$65,255),0))),"")</f>
        <v/>
      </c>
      <c r="R32" s="483"/>
      <c r="S32" s="474" t="str">
        <f>IF('Overview - Section A'!$AN$5="Funding Request",IF(N32="Funding Request Place Holder","",N32),"")</f>
        <v/>
      </c>
      <c r="T32" s="474" t="str">
        <f t="shared" si="1"/>
        <v>Lao (Peoples Democratic Republic)</v>
      </c>
      <c r="U32" s="429" t="s">
        <v>311</v>
      </c>
      <c r="V32" s="429" t="s">
        <v>315</v>
      </c>
      <c r="W32" s="441" t="s">
        <v>3378</v>
      </c>
      <c r="X32" s="478" t="str">
        <f>IFERROR(IF(VLOOKUP(B32,'Reference Records'!$C$68:$D$81,2,FALSE)=0,"",VLOOKUP(B32,'Reference Records'!$C$68:$D$81,2,FALSE)),"")</f>
        <v>MCI-00009</v>
      </c>
      <c r="Y32" s="459" t="str">
        <f t="shared" si="2"/>
        <v/>
      </c>
      <c r="Z32" s="459"/>
      <c r="AA32" s="459" t="str">
        <f t="shared" si="3"/>
        <v>TB/HIV-6(M): Percentage of HIV-positive new and relapse TB patients on ART during TB treatment</v>
      </c>
      <c r="AB32" s="459" t="str">
        <f>IFERROR(IF('Overview - Section A'!$AN$5="Funding Request",VLOOKUP(S32,'Overview - Section A'!$M$30:$P$31,4,FALSE),IF(AM32="","",AM32)),"")</f>
        <v>a1236000007Yzj6AAC</v>
      </c>
      <c r="AC32" s="459" t="b">
        <f t="shared" si="4"/>
        <v>1</v>
      </c>
      <c r="AD32" s="459"/>
      <c r="AE32" s="459" t="str">
        <f t="array" ref="AE32">IFERROR(IF(INDEX('Overview - Section A'!$H$92:$H$109,MATCH(LEFT(B32,255),LEFT('Overview - Section A'!$E$92:$E$109,255),0))=0,"",INDEX('Overview - Section A'!$H$92:$H$109,MATCH(LEFT(B32,255),LEFT('Overview - Section A'!$E$92:$E$109,255),0))),"")</f>
        <v>a1P36000002KFTTEA4</v>
      </c>
      <c r="AF32" s="459" t="s">
        <v>796</v>
      </c>
      <c r="AG32" s="459" t="str">
        <f t="array" ref="AG32">IFERROR(IF(INDEX('Reference Records'!$G$28:$G$65,MATCH(LEFT(C32,255),LEFT('Reference Records'!$C$28:$C$65,255),0))=0,"",INDEX('Reference Records'!$G$28:$G$65,MATCH(LEFT(C32,255),LEFT('Reference Records'!$C$28:$C$65,255),0))),"")</f>
        <v>a1O36000001qZ9MEAU</v>
      </c>
      <c r="AH32" s="459" t="str">
        <f>IFERROR(IF('Overview - Section A'!$AN$5="Funding Request",IF('Reference Records'!$B$157&lt;&gt;"",VLOOKUP(T32,'Reference Records'!$B$157:$C$158,2,FALSE),VLOOKUP(T32,'Reference Records'!$A$170:$C$171,3,FALSE)),VLOOKUP(T32,'Reference Records'!$A$174:$C$176,3,FALSE)),"")</f>
        <v>a1A360000013M0HEAU</v>
      </c>
      <c r="AI32" s="484" t="s">
        <v>535</v>
      </c>
      <c r="AJ32" s="459" t="s">
        <v>798</v>
      </c>
      <c r="AK32" s="459" t="s">
        <v>367</v>
      </c>
      <c r="AL32" s="485">
        <v>80.363636363636402</v>
      </c>
      <c r="AM32" s="484" t="s">
        <v>376</v>
      </c>
      <c r="AN32" s="459" t="s">
        <v>365</v>
      </c>
      <c r="AO32" s="429"/>
      <c r="AP32" s="133"/>
      <c r="AQ32" s="137"/>
      <c r="AR32" s="137"/>
    </row>
    <row r="33" spans="1:44" ht="47.1" customHeight="1">
      <c r="A33" s="406">
        <v>23</v>
      </c>
      <c r="B33" s="407" t="str">
        <f>IFERROR(IF(AND(C33="",D33=""),"",VLOOKUP(AI33,'Reference Records'!$D$68:$F$81,3,FALSE)),"")</f>
        <v>RSSH: Health management information systems and M&amp;E</v>
      </c>
      <c r="C33" s="407" t="str">
        <f>IFERROR(VLOOKUP(AJ33,'Reference Records'!$B$28:$C$65,2,FALSE),"")</f>
        <v>M&amp;E-1: Percentage of HMIS or other routine reporting units submitting timely reports according to national guidelines</v>
      </c>
      <c r="D33" s="441"/>
      <c r="E33" s="425">
        <v>162</v>
      </c>
      <c r="F33" s="426">
        <v>162</v>
      </c>
      <c r="G33" s="481">
        <f t="shared" si="0"/>
        <v>100</v>
      </c>
      <c r="H33" s="429" t="s">
        <v>333</v>
      </c>
      <c r="I33" s="474"/>
      <c r="J33" s="474"/>
      <c r="K33" s="474"/>
      <c r="L33" s="474"/>
      <c r="M33" s="474"/>
      <c r="N33" s="482" t="str">
        <f>IFERROR(IF(AM33="","",VLOOKUP(AM33,'Overview - Section A'!$P$30:$Q$31,2,FALSE)),"")</f>
        <v/>
      </c>
      <c r="O33" s="474"/>
      <c r="P33" s="429" t="s">
        <v>697</v>
      </c>
      <c r="Q33" s="410" t="str">
        <f t="array" ref="Q33">IFERROR(IF(INDEX('Reference Records'!$D$28:$D$65,MATCH(LEFT(C33,255),LEFT('Reference Records'!$C$28:$C$65,255),0))=0,"",INDEX('Reference Records'!$D$28:$D$65,MATCH(LEFT(C33,255),LEFT('Reference Records'!$C$28:$C$65,255),0))),"")</f>
        <v/>
      </c>
      <c r="R33" s="483"/>
      <c r="S33" s="474" t="str">
        <f>IF('Overview - Section A'!$AN$5="Funding Request",IF(N33="Funding Request Place Holder","",N33),"")</f>
        <v/>
      </c>
      <c r="T33" s="474" t="str">
        <f t="shared" si="1"/>
        <v>Lao (Peoples Democratic Republic)</v>
      </c>
      <c r="U33" s="429" t="s">
        <v>311</v>
      </c>
      <c r="V33" s="429" t="s">
        <v>315</v>
      </c>
      <c r="W33" s="441"/>
      <c r="X33" s="478" t="str">
        <f>IFERROR(IF(VLOOKUP(B33,'Reference Records'!$C$68:$D$81,2,FALSE)=0,"",VLOOKUP(B33,'Reference Records'!$C$68:$D$81,2,FALSE)),"")</f>
        <v>MCI-00022</v>
      </c>
      <c r="Y33" s="459" t="str">
        <f t="shared" si="2"/>
        <v/>
      </c>
      <c r="Z33" s="459"/>
      <c r="AA33" s="459" t="str">
        <f t="shared" si="3"/>
        <v>M&amp;E-1: Percentage of HMIS or other routine reporting units submitting timely reports according to national guidelines</v>
      </c>
      <c r="AB33" s="459" t="str">
        <f>IFERROR(IF('Overview - Section A'!$AN$5="Funding Request",VLOOKUP(S33,'Overview - Section A'!$M$30:$P$31,4,FALSE),IF(AM33="","",AM33)),"")</f>
        <v>a1236000007Yzj6AAC</v>
      </c>
      <c r="AC33" s="459" t="b">
        <f t="shared" si="4"/>
        <v>1</v>
      </c>
      <c r="AD33" s="459"/>
      <c r="AE33" s="459" t="str">
        <f t="array" ref="AE33">IFERROR(IF(INDEX('Overview - Section A'!$H$92:$H$109,MATCH(LEFT(B33,255),LEFT('Overview - Section A'!$E$92:$E$109,255),0))=0,"",INDEX('Overview - Section A'!$H$92:$H$109,MATCH(LEFT(B33,255),LEFT('Overview - Section A'!$E$92:$E$109,255),0))),"")</f>
        <v>a1P36000002KFTVEA4</v>
      </c>
      <c r="AF33" s="459" t="s">
        <v>799</v>
      </c>
      <c r="AG33" s="459" t="str">
        <f t="array" ref="AG33">IFERROR(IF(INDEX('Reference Records'!$G$28:$G$65,MATCH(LEFT(C33,255),LEFT('Reference Records'!$C$28:$C$65,255),0))=0,"",INDEX('Reference Records'!$G$28:$G$65,MATCH(LEFT(C33,255),LEFT('Reference Records'!$C$28:$C$65,255),0))),"")</f>
        <v>a1O36000001EGGGEA4</v>
      </c>
      <c r="AH33" s="459" t="str">
        <f>IFERROR(IF('Overview - Section A'!$AN$5="Funding Request",IF('Reference Records'!$B$157&lt;&gt;"",VLOOKUP(T33,'Reference Records'!$B$157:$C$158,2,FALSE),VLOOKUP(T33,'Reference Records'!$A$170:$C$171,3,FALSE)),VLOOKUP(T33,'Reference Records'!$A$174:$C$176,3,FALSE)),"")</f>
        <v>a1A360000013M0HEAU</v>
      </c>
      <c r="AI33" s="484" t="s">
        <v>541</v>
      </c>
      <c r="AJ33" s="459" t="s">
        <v>801</v>
      </c>
      <c r="AK33" s="459" t="s">
        <v>367</v>
      </c>
      <c r="AL33" s="485">
        <v>100</v>
      </c>
      <c r="AM33" s="484" t="s">
        <v>376</v>
      </c>
      <c r="AN33" s="459" t="s">
        <v>365</v>
      </c>
      <c r="AO33" s="429"/>
      <c r="AP33" s="133"/>
      <c r="AQ33" s="137"/>
      <c r="AR33" s="137"/>
    </row>
    <row r="34" spans="1:44" ht="47.1" customHeight="1">
      <c r="A34" s="406">
        <v>24</v>
      </c>
      <c r="B34" s="407" t="str">
        <f>IFERROR(IF(AND(C34="",D34=""),"",VLOOKUP(AI34,'Reference Records'!$D$68:$F$81,3,FALSE)),"")</f>
        <v>RSSH: Procurement and supply chain management systems</v>
      </c>
      <c r="C34" s="407" t="str">
        <f>IFERROR(VLOOKUP(AJ34,'Reference Records'!$B$28:$C$65,2,FALSE),"")</f>
        <v>PSM-2: Percentage of health facilities with essential medicines and life-saving commodities in stock</v>
      </c>
      <c r="D34" s="441"/>
      <c r="E34" s="425">
        <v>139</v>
      </c>
      <c r="F34" s="426">
        <v>162</v>
      </c>
      <c r="G34" s="481">
        <f t="shared" si="0"/>
        <v>85.802469135802468</v>
      </c>
      <c r="H34" s="429" t="s">
        <v>333</v>
      </c>
      <c r="I34" s="474"/>
      <c r="J34" s="474"/>
      <c r="K34" s="474"/>
      <c r="L34" s="474"/>
      <c r="M34" s="474"/>
      <c r="N34" s="482" t="str">
        <f>IFERROR(IF(AM34="","",VLOOKUP(AM34,'Overview - Section A'!$P$30:$Q$31,2,FALSE)),"")</f>
        <v/>
      </c>
      <c r="O34" s="474"/>
      <c r="P34" s="429" t="s">
        <v>697</v>
      </c>
      <c r="Q34" s="410" t="str">
        <f t="array" ref="Q34">IFERROR(IF(INDEX('Reference Records'!$D$28:$D$65,MATCH(LEFT(C34,255),LEFT('Reference Records'!$C$28:$C$65,255),0))=0,"",INDEX('Reference Records'!$D$28:$D$65,MATCH(LEFT(C34,255),LEFT('Reference Records'!$C$28:$C$65,255),0))),"")</f>
        <v/>
      </c>
      <c r="R34" s="483"/>
      <c r="S34" s="474" t="str">
        <f>IF('Overview - Section A'!$AN$5="Funding Request",IF(N34="Funding Request Place Holder","",N34),"")</f>
        <v/>
      </c>
      <c r="T34" s="474" t="str">
        <f t="shared" si="1"/>
        <v>Lao (Peoples Democratic Republic)</v>
      </c>
      <c r="U34" s="429" t="s">
        <v>311</v>
      </c>
      <c r="V34" s="429" t="s">
        <v>315</v>
      </c>
      <c r="W34" s="441"/>
      <c r="X34" s="478" t="str">
        <f>IFERROR(IF(VLOOKUP(B34,'Reference Records'!$C$68:$D$81,2,FALSE)=0,"",VLOOKUP(B34,'Reference Records'!$C$68:$D$81,2,FALSE)),"")</f>
        <v>MCI-00016</v>
      </c>
      <c r="Y34" s="459" t="str">
        <f t="shared" si="2"/>
        <v/>
      </c>
      <c r="Z34" s="459"/>
      <c r="AA34" s="459" t="str">
        <f t="shared" si="3"/>
        <v>PSM-2: Percentage of health facilities with essential medicines and life-saving commodities in stock</v>
      </c>
      <c r="AB34" s="459" t="str">
        <f>IFERROR(IF('Overview - Section A'!$AN$5="Funding Request",VLOOKUP(S34,'Overview - Section A'!$M$30:$P$31,4,FALSE),IF(AM34="","",AM34)),"")</f>
        <v>a1236000007Yzj6AAC</v>
      </c>
      <c r="AC34" s="459" t="b">
        <f t="shared" si="4"/>
        <v>1</v>
      </c>
      <c r="AD34" s="459"/>
      <c r="AE34" s="459" t="str">
        <f t="array" ref="AE34">IFERROR(IF(INDEX('Overview - Section A'!$H$92:$H$109,MATCH(LEFT(B34,255),LEFT('Overview - Section A'!$E$92:$E$109,255),0))=0,"",INDEX('Overview - Section A'!$H$92:$H$109,MATCH(LEFT(B34,255),LEFT('Overview - Section A'!$E$92:$E$109,255),0))),"")</f>
        <v>a1P36000002KFTWEA4</v>
      </c>
      <c r="AF34" s="459" t="s">
        <v>802</v>
      </c>
      <c r="AG34" s="459" t="str">
        <f t="array" ref="AG34">IFERROR(IF(INDEX('Reference Records'!$G$28:$G$65,MATCH(LEFT(C34,255),LEFT('Reference Records'!$C$28:$C$65,255),0))=0,"",INDEX('Reference Records'!$G$28:$G$65,MATCH(LEFT(C34,255),LEFT('Reference Records'!$C$28:$C$65,255),0))),"")</f>
        <v>a1O36000001qZ9UEAU</v>
      </c>
      <c r="AH34" s="459" t="str">
        <f>IFERROR(IF('Overview - Section A'!$AN$5="Funding Request",IF('Reference Records'!$B$157&lt;&gt;"",VLOOKUP(T34,'Reference Records'!$B$157:$C$158,2,FALSE),VLOOKUP(T34,'Reference Records'!$A$170:$C$171,3,FALSE)),VLOOKUP(T34,'Reference Records'!$A$174:$C$176,3,FALSE)),"")</f>
        <v>a1A360000013M0HEAU</v>
      </c>
      <c r="AI34" s="484" t="s">
        <v>544</v>
      </c>
      <c r="AJ34" s="459" t="s">
        <v>804</v>
      </c>
      <c r="AK34" s="459" t="s">
        <v>367</v>
      </c>
      <c r="AL34" s="485">
        <v>85.802469135802497</v>
      </c>
      <c r="AM34" s="484" t="s">
        <v>376</v>
      </c>
      <c r="AN34" s="459" t="s">
        <v>365</v>
      </c>
      <c r="AO34" s="429"/>
      <c r="AP34" s="133"/>
      <c r="AQ34" s="137"/>
      <c r="AR34" s="137"/>
    </row>
    <row r="35" spans="1:44" ht="47.1" customHeight="1">
      <c r="A35" s="406">
        <v>25</v>
      </c>
      <c r="B35" s="407" t="str">
        <f>IFERROR(IF(AND(C35="",D35=""),"",VLOOKUP(AI35,'Reference Records'!$D$68:$F$81,3,FALSE)),"")</f>
        <v/>
      </c>
      <c r="C35" s="407" t="str">
        <f>IFERROR(VLOOKUP(AJ35,'Reference Records'!$B$28:$C$65,2,FALSE),"")</f>
        <v/>
      </c>
      <c r="D35" s="441"/>
      <c r="E35" s="425"/>
      <c r="F35" s="426"/>
      <c r="G35" s="481" t="str">
        <f t="shared" si="0"/>
        <v/>
      </c>
      <c r="H35" s="429"/>
      <c r="I35" s="474"/>
      <c r="J35" s="474"/>
      <c r="K35" s="474"/>
      <c r="L35" s="474"/>
      <c r="M35" s="474"/>
      <c r="N35" s="482" t="str">
        <f>IFERROR(IF(AM35="","",VLOOKUP(AM35,'Overview - Section A'!$P$30:$Q$31,2,FALSE)),"")</f>
        <v/>
      </c>
      <c r="O35" s="474"/>
      <c r="P35" s="429"/>
      <c r="Q35" s="410" t="str">
        <f t="array" ref="Q35">IFERROR(IF(INDEX('Reference Records'!$D$28:$D$65,MATCH(LEFT(C35,255),LEFT('Reference Records'!$C$28:$C$65,255),0))=0,"",INDEX('Reference Records'!$D$28:$D$65,MATCH(LEFT(C35,255),LEFT('Reference Records'!$C$28:$C$65,255),0))),"")</f>
        <v/>
      </c>
      <c r="R35" s="483"/>
      <c r="S35" s="474" t="str">
        <f>IF('Overview - Section A'!$AN$5="Funding Request",IF(N35="Funding Request Place Holder","",N35),"")</f>
        <v/>
      </c>
      <c r="T35" s="474" t="str">
        <f t="shared" si="1"/>
        <v>Lao (Peoples Democratic Republic)</v>
      </c>
      <c r="U35" s="429"/>
      <c r="V35" s="429"/>
      <c r="W35" s="441"/>
      <c r="X35" s="478" t="str">
        <f>IFERROR(IF(VLOOKUP(B35,'Reference Records'!$C$68:$D$81,2,FALSE)=0,"",VLOOKUP(B35,'Reference Records'!$C$68:$D$81,2,FALSE)),"")</f>
        <v/>
      </c>
      <c r="Y35" s="459" t="str">
        <f t="shared" si="2"/>
        <v/>
      </c>
      <c r="Z35" s="459"/>
      <c r="AA35" s="459" t="str">
        <f t="shared" si="3"/>
        <v/>
      </c>
      <c r="AB35" s="459" t="str">
        <f>IFERROR(IF('Overview - Section A'!$AN$5="Funding Request",VLOOKUP(S35,'Overview - Section A'!$M$30:$P$31,4,FALSE),IF(AM35="","",AM35)),"")</f>
        <v/>
      </c>
      <c r="AC35" s="459" t="b">
        <f t="shared" si="4"/>
        <v>0</v>
      </c>
      <c r="AD35" s="459"/>
      <c r="AE35" s="459" t="str">
        <f t="array" ref="AE35">IFERROR(IF(INDEX('Overview - Section A'!$H$92:$H$109,MATCH(LEFT(B35,255),LEFT('Overview - Section A'!$E$92:$E$109,255),0))=0,"",INDEX('Overview - Section A'!$H$92:$H$109,MATCH(LEFT(B35,255),LEFT('Overview - Section A'!$E$92:$E$109,255),0))),"")</f>
        <v>a1P36000002KFTmEAO</v>
      </c>
      <c r="AF35" s="459" t="s">
        <v>805</v>
      </c>
      <c r="AG35" s="459" t="str">
        <f t="array" ref="AG35">IFERROR(IF(INDEX('Reference Records'!$G$28:$G$65,MATCH(LEFT(C35,255),LEFT('Reference Records'!$C$28:$C$65,255),0))=0,"",INDEX('Reference Records'!$G$28:$G$65,MATCH(LEFT(C35,255),LEFT('Reference Records'!$C$28:$C$65,255),0))),"")</f>
        <v/>
      </c>
      <c r="AH35" s="459" t="str">
        <f>IFERROR(IF('Overview - Section A'!$AN$5="Funding Request",IF('Reference Records'!$B$157&lt;&gt;"",VLOOKUP(T35,'Reference Records'!$B$157:$C$158,2,FALSE),VLOOKUP(T35,'Reference Records'!$A$170:$C$171,3,FALSE)),VLOOKUP(T35,'Reference Records'!$A$174:$C$176,3,FALSE)),"")</f>
        <v>a1A360000013M0HEAU</v>
      </c>
      <c r="AI35" s="484" t="s">
        <v>529</v>
      </c>
      <c r="AJ35" s="459"/>
      <c r="AK35" s="459" t="s">
        <v>367</v>
      </c>
      <c r="AL35" s="485"/>
      <c r="AM35" s="484"/>
      <c r="AN35" s="459" t="s">
        <v>365</v>
      </c>
      <c r="AO35" s="429"/>
      <c r="AP35" s="133"/>
      <c r="AQ35" s="137"/>
      <c r="AR35" s="137"/>
    </row>
    <row r="36" spans="1:44" ht="47.1" customHeight="1">
      <c r="A36" s="406">
        <v>26</v>
      </c>
      <c r="B36" s="407" t="str">
        <f>IFERROR(IF(AND(C36="",D36=""),"",VLOOKUP(AI36,'Reference Records'!$D$68:$F$81,3,FALSE)),"")</f>
        <v/>
      </c>
      <c r="C36" s="407" t="str">
        <f>IFERROR(VLOOKUP(AJ36,'Reference Records'!$B$28:$C$65,2,FALSE),"")</f>
        <v/>
      </c>
      <c r="D36" s="441"/>
      <c r="E36" s="425"/>
      <c r="F36" s="426"/>
      <c r="G36" s="481" t="str">
        <f t="shared" si="0"/>
        <v/>
      </c>
      <c r="H36" s="429"/>
      <c r="I36" s="474"/>
      <c r="J36" s="474"/>
      <c r="K36" s="474"/>
      <c r="L36" s="474"/>
      <c r="M36" s="474"/>
      <c r="N36" s="482" t="str">
        <f>IFERROR(IF(AM36="","",VLOOKUP(AM36,'Overview - Section A'!$P$30:$Q$31,2,FALSE)),"")</f>
        <v/>
      </c>
      <c r="O36" s="474"/>
      <c r="P36" s="429"/>
      <c r="Q36" s="410" t="str">
        <f t="array" ref="Q36">IFERROR(IF(INDEX('Reference Records'!$D$28:$D$65,MATCH(LEFT(C36,255),LEFT('Reference Records'!$C$28:$C$65,255),0))=0,"",INDEX('Reference Records'!$D$28:$D$65,MATCH(LEFT(C36,255),LEFT('Reference Records'!$C$28:$C$65,255),0))),"")</f>
        <v/>
      </c>
      <c r="R36" s="483"/>
      <c r="S36" s="474" t="str">
        <f>IF('Overview - Section A'!$AN$5="Funding Request",IF(N36="Funding Request Place Holder","",N36),"")</f>
        <v/>
      </c>
      <c r="T36" s="474" t="str">
        <f t="shared" si="1"/>
        <v>Lao (Peoples Democratic Republic)</v>
      </c>
      <c r="U36" s="429"/>
      <c r="V36" s="429"/>
      <c r="W36" s="441"/>
      <c r="X36" s="478" t="str">
        <f>IFERROR(IF(VLOOKUP(B36,'Reference Records'!$C$68:$D$81,2,FALSE)=0,"",VLOOKUP(B36,'Reference Records'!$C$68:$D$81,2,FALSE)),"")</f>
        <v/>
      </c>
      <c r="Y36" s="459" t="str">
        <f t="shared" si="2"/>
        <v/>
      </c>
      <c r="Z36" s="459"/>
      <c r="AA36" s="459" t="str">
        <f t="shared" si="3"/>
        <v/>
      </c>
      <c r="AB36" s="459" t="str">
        <f>IFERROR(IF('Overview - Section A'!$AN$5="Funding Request",VLOOKUP(S36,'Overview - Section A'!$M$30:$P$31,4,FALSE),IF(AM36="","",AM36)),"")</f>
        <v/>
      </c>
      <c r="AC36" s="459" t="b">
        <f t="shared" si="4"/>
        <v>0</v>
      </c>
      <c r="AD36" s="459"/>
      <c r="AE36" s="459" t="str">
        <f t="array" ref="AE36">IFERROR(IF(INDEX('Overview - Section A'!$H$92:$H$109,MATCH(LEFT(B36,255),LEFT('Overview - Section A'!$E$92:$E$109,255),0))=0,"",INDEX('Overview - Section A'!$H$92:$H$109,MATCH(LEFT(B36,255),LEFT('Overview - Section A'!$E$92:$E$109,255),0))),"")</f>
        <v>a1P36000002KFTmEAO</v>
      </c>
      <c r="AF36" s="459" t="s">
        <v>806</v>
      </c>
      <c r="AG36" s="459" t="str">
        <f t="array" ref="AG36">IFERROR(IF(INDEX('Reference Records'!$G$28:$G$65,MATCH(LEFT(C36,255),LEFT('Reference Records'!$C$28:$C$65,255),0))=0,"",INDEX('Reference Records'!$G$28:$G$65,MATCH(LEFT(C36,255),LEFT('Reference Records'!$C$28:$C$65,255),0))),"")</f>
        <v/>
      </c>
      <c r="AH36" s="459" t="str">
        <f>IFERROR(IF('Overview - Section A'!$AN$5="Funding Request",IF('Reference Records'!$B$157&lt;&gt;"",VLOOKUP(T36,'Reference Records'!$B$157:$C$158,2,FALSE),VLOOKUP(T36,'Reference Records'!$A$170:$C$171,3,FALSE)),VLOOKUP(T36,'Reference Records'!$A$174:$C$176,3,FALSE)),"")</f>
        <v>a1A360000013M0HEAU</v>
      </c>
      <c r="AI36" s="484" t="s">
        <v>529</v>
      </c>
      <c r="AJ36" s="459"/>
      <c r="AK36" s="459" t="s">
        <v>367</v>
      </c>
      <c r="AL36" s="485"/>
      <c r="AM36" s="484"/>
      <c r="AN36" s="459" t="s">
        <v>365</v>
      </c>
      <c r="AO36" s="429"/>
      <c r="AP36" s="133"/>
      <c r="AQ36" s="137"/>
      <c r="AR36" s="137"/>
    </row>
    <row r="37" spans="1:44" ht="47.1" customHeight="1">
      <c r="A37" s="406">
        <v>27</v>
      </c>
      <c r="B37" s="407" t="str">
        <f>IFERROR(IF(AND(C37="",D37=""),"",VLOOKUP(AI37,'Reference Records'!$D$68:$F$81,3,FALSE)),"")</f>
        <v/>
      </c>
      <c r="C37" s="407" t="str">
        <f>IFERROR(VLOOKUP(AJ37,'Reference Records'!$B$28:$C$65,2,FALSE),"")</f>
        <v/>
      </c>
      <c r="D37" s="441"/>
      <c r="E37" s="425"/>
      <c r="F37" s="426"/>
      <c r="G37" s="481" t="str">
        <f t="shared" si="0"/>
        <v/>
      </c>
      <c r="H37" s="429"/>
      <c r="I37" s="474"/>
      <c r="J37" s="474"/>
      <c r="K37" s="474"/>
      <c r="L37" s="474"/>
      <c r="M37" s="474"/>
      <c r="N37" s="482" t="str">
        <f>IFERROR(IF(AM37="","",VLOOKUP(AM37,'Overview - Section A'!$P$30:$Q$31,2,FALSE)),"")</f>
        <v/>
      </c>
      <c r="O37" s="474"/>
      <c r="P37" s="429"/>
      <c r="Q37" s="410" t="str">
        <f t="array" ref="Q37">IFERROR(IF(INDEX('Reference Records'!$D$28:$D$65,MATCH(LEFT(C37,255),LEFT('Reference Records'!$C$28:$C$65,255),0))=0,"",INDEX('Reference Records'!$D$28:$D$65,MATCH(LEFT(C37,255),LEFT('Reference Records'!$C$28:$C$65,255),0))),"")</f>
        <v/>
      </c>
      <c r="R37" s="483"/>
      <c r="S37" s="474" t="str">
        <f>IF('Overview - Section A'!$AN$5="Funding Request",IF(N37="Funding Request Place Holder","",N37),"")</f>
        <v/>
      </c>
      <c r="T37" s="474" t="str">
        <f t="shared" si="1"/>
        <v>Lao (Peoples Democratic Republic)</v>
      </c>
      <c r="U37" s="429"/>
      <c r="V37" s="429"/>
      <c r="W37" s="441"/>
      <c r="X37" s="478" t="str">
        <f>IFERROR(IF(VLOOKUP(B37,'Reference Records'!$C$68:$D$81,2,FALSE)=0,"",VLOOKUP(B37,'Reference Records'!$C$68:$D$81,2,FALSE)),"")</f>
        <v/>
      </c>
      <c r="Y37" s="459" t="str">
        <f t="shared" si="2"/>
        <v/>
      </c>
      <c r="Z37" s="459"/>
      <c r="AA37" s="459" t="str">
        <f t="shared" si="3"/>
        <v/>
      </c>
      <c r="AB37" s="459" t="str">
        <f>IFERROR(IF('Overview - Section A'!$AN$5="Funding Request",VLOOKUP(S37,'Overview - Section A'!$M$30:$P$31,4,FALSE),IF(AM37="","",AM37)),"")</f>
        <v/>
      </c>
      <c r="AC37" s="459" t="b">
        <f t="shared" si="4"/>
        <v>0</v>
      </c>
      <c r="AD37" s="459"/>
      <c r="AE37" s="459" t="str">
        <f t="array" ref="AE37">IFERROR(IF(INDEX('Overview - Section A'!$H$92:$H$109,MATCH(LEFT(B37,255),LEFT('Overview - Section A'!$E$92:$E$109,255),0))=0,"",INDEX('Overview - Section A'!$H$92:$H$109,MATCH(LEFT(B37,255),LEFT('Overview - Section A'!$E$92:$E$109,255),0))),"")</f>
        <v>a1P36000002KFTmEAO</v>
      </c>
      <c r="AF37" s="459" t="s">
        <v>807</v>
      </c>
      <c r="AG37" s="459" t="str">
        <f t="array" ref="AG37">IFERROR(IF(INDEX('Reference Records'!$G$28:$G$65,MATCH(LEFT(C37,255),LEFT('Reference Records'!$C$28:$C$65,255),0))=0,"",INDEX('Reference Records'!$G$28:$G$65,MATCH(LEFT(C37,255),LEFT('Reference Records'!$C$28:$C$65,255),0))),"")</f>
        <v/>
      </c>
      <c r="AH37" s="459" t="str">
        <f>IFERROR(IF('Overview - Section A'!$AN$5="Funding Request",IF('Reference Records'!$B$157&lt;&gt;"",VLOOKUP(T37,'Reference Records'!$B$157:$C$158,2,FALSE),VLOOKUP(T37,'Reference Records'!$A$170:$C$171,3,FALSE)),VLOOKUP(T37,'Reference Records'!$A$174:$C$176,3,FALSE)),"")</f>
        <v>a1A360000013M0HEAU</v>
      </c>
      <c r="AI37" s="484" t="s">
        <v>529</v>
      </c>
      <c r="AJ37" s="459"/>
      <c r="AK37" s="459" t="s">
        <v>367</v>
      </c>
      <c r="AL37" s="485"/>
      <c r="AM37" s="484"/>
      <c r="AN37" s="459" t="s">
        <v>365</v>
      </c>
      <c r="AO37" s="429"/>
      <c r="AP37" s="133"/>
      <c r="AQ37" s="137"/>
      <c r="AR37" s="137"/>
    </row>
    <row r="38" spans="1:44" ht="1.5" customHeight="1" thickBot="1">
      <c r="A38" s="116"/>
      <c r="B38" s="117"/>
      <c r="C38" s="117"/>
      <c r="D38" s="118"/>
      <c r="E38" s="118"/>
      <c r="F38" s="118"/>
      <c r="G38" s="118"/>
      <c r="H38" s="118"/>
      <c r="I38" s="118"/>
      <c r="J38" s="118"/>
      <c r="K38" s="118"/>
      <c r="L38" s="118"/>
      <c r="M38" s="118"/>
      <c r="N38" s="118"/>
      <c r="O38" s="118"/>
      <c r="P38" s="118"/>
      <c r="Q38" s="66"/>
      <c r="R38" s="118"/>
      <c r="S38" s="118"/>
      <c r="T38" s="118"/>
      <c r="U38" s="118"/>
      <c r="V38" s="118"/>
      <c r="W38" s="66"/>
      <c r="X38" s="134"/>
      <c r="Y38" s="134"/>
      <c r="Z38" s="134"/>
      <c r="AA38" s="134"/>
      <c r="AB38" s="134"/>
      <c r="AC38" s="134"/>
      <c r="AD38" s="134"/>
      <c r="AE38" s="134"/>
      <c r="AF38" s="134"/>
      <c r="AG38" s="134"/>
      <c r="AH38" s="134"/>
      <c r="AI38" s="134"/>
      <c r="AJ38" s="134"/>
      <c r="AK38" s="134"/>
      <c r="AL38" s="134"/>
      <c r="AM38" s="134"/>
      <c r="AN38" s="134"/>
      <c r="AO38" s="134"/>
      <c r="AP38" s="14"/>
      <c r="AQ38" s="137"/>
      <c r="AR38" s="137"/>
    </row>
    <row r="39" spans="1:44" ht="62.85" customHeight="1" thickBot="1">
      <c r="AQ39" s="137"/>
      <c r="AR39" s="137"/>
    </row>
    <row r="40" spans="1:44" ht="30.75" customHeight="1" thickBot="1">
      <c r="A40" s="119"/>
      <c r="B40" s="546" t="s">
        <v>30</v>
      </c>
      <c r="C40" s="547"/>
      <c r="D40" s="547"/>
      <c r="E40" s="547"/>
      <c r="F40" s="547"/>
      <c r="G40" s="547"/>
      <c r="H40" s="547"/>
      <c r="I40" s="64"/>
      <c r="J40" s="64"/>
      <c r="K40" s="64"/>
      <c r="L40" s="64"/>
      <c r="M40" s="64"/>
      <c r="N40" s="64"/>
      <c r="O40" s="50"/>
      <c r="P40" s="136"/>
      <c r="Q40" s="135"/>
    </row>
    <row r="41" spans="1:44" ht="45.75" customHeight="1">
      <c r="A41" s="119"/>
      <c r="B41" s="418" t="s">
        <v>26</v>
      </c>
      <c r="C41" s="418" t="s">
        <v>128</v>
      </c>
      <c r="D41" s="419" t="s">
        <v>183</v>
      </c>
      <c r="E41" s="418" t="s">
        <v>6</v>
      </c>
      <c r="F41" s="418" t="s">
        <v>7</v>
      </c>
      <c r="G41" s="418" t="s">
        <v>8</v>
      </c>
      <c r="H41" s="418" t="s">
        <v>145</v>
      </c>
      <c r="I41" s="421"/>
      <c r="J41" s="421" t="s">
        <v>213</v>
      </c>
      <c r="K41" s="421" t="s">
        <v>235</v>
      </c>
      <c r="L41" s="421" t="s">
        <v>97</v>
      </c>
      <c r="M41" s="421" t="s">
        <v>60</v>
      </c>
      <c r="N41" s="421" t="s">
        <v>62</v>
      </c>
      <c r="O41" s="51"/>
      <c r="P41" s="136"/>
      <c r="Q41" s="135"/>
    </row>
    <row r="42" spans="1:44" ht="47.1" hidden="1" customHeight="1">
      <c r="A42" s="119"/>
      <c r="B42" s="406" t="s">
        <v>84</v>
      </c>
      <c r="C42" s="423" t="str">
        <f>IF(B42=B41,"",VLOOKUP(B42,$A$10:$AA$39,27,FALSE))</f>
        <v>[Custom Coverage Indicator Name - EN]</v>
      </c>
      <c r="D42" s="424" t="str">
        <f ca="1">TEXT(IFERROR(INDEX('Overview - Section A'!$A$37:$A$44,MATCH(J42,'Overview - Section A'!$U$37:$U$44,0)),""),"d-mmm-yy") &amp;" to " &amp; TEXT(IFERROR(INDEX('Overview - Section A'!$E$37:$E$44,MATCH(J42,'Overview - Section A'!$U$37:$U$44,0)),""),"d-mmm-yy")</f>
        <v xml:space="preserve"> to </v>
      </c>
      <c r="E42" s="425" t="s">
        <v>54</v>
      </c>
      <c r="F42" s="426" t="s">
        <v>55</v>
      </c>
      <c r="G42" s="481" t="str">
        <f>IF(IF(AND(E42="",F42=""),K42,IFERROR((E42/F42)*100,""))=0,"",IF(AND(E42="",F42=""),K42,IFERROR((E42/F42)*100,"")))</f>
        <v/>
      </c>
      <c r="H42" s="429" t="s">
        <v>144</v>
      </c>
      <c r="I42" s="471"/>
      <c r="J42" s="431" t="s">
        <v>61</v>
      </c>
      <c r="K42" s="486" t="s">
        <v>211</v>
      </c>
      <c r="L42" s="471" t="b">
        <f>IFERROR(TRUE,FALSE)</f>
        <v>1</v>
      </c>
      <c r="M42" s="471" t="b">
        <f>IFERROR(IF(VLOOKUP(B42,$A$10:$AA$39,27,FALSE)&lt;&gt;"",TRUE,FALSE),FALSE)</f>
        <v>1</v>
      </c>
      <c r="N42" s="471" t="s">
        <v>61</v>
      </c>
      <c r="O42" s="51"/>
      <c r="P42" s="136"/>
      <c r="Q42" s="135"/>
      <c r="T42" s="104"/>
      <c r="U42" s="104"/>
      <c r="V42" s="104"/>
      <c r="W42" s="104"/>
      <c r="X42" s="186"/>
    </row>
    <row r="43" spans="1:44" ht="47.1" customHeight="1">
      <c r="A43" s="119"/>
      <c r="B43" s="406">
        <v>1</v>
      </c>
      <c r="C43" s="423" t="str">
        <f t="shared" ref="C43:C106" si="5">IF(B43=B42,"",VLOOKUP(B43,$A$10:$AA$39,27,FALSE))</f>
        <v>TCP-1(M): Number of notified cases of all forms of TB-(i.e. bacteriologically confirmed + clinically diagnosed), includes new and relapse cases</v>
      </c>
      <c r="D43" s="424" t="str">
        <f ca="1">TEXT(IFERROR(INDEX('Overview - Section A'!$A$37:$A$44,MATCH(J43,'Overview - Section A'!$U$37:$U$44,0)),""),"d-mmm-yy") &amp;" to " &amp; TEXT(IFERROR(INDEX('Overview - Section A'!$E$37:$E$44,MATCH(J43,'Overview - Section A'!$U$37:$U$44,0)),""),"d-mmm-yy")</f>
        <v>1-Jan-18 to 31-Dec-18</v>
      </c>
      <c r="E43" s="534">
        <v>6408</v>
      </c>
      <c r="F43" s="534">
        <v>11413</v>
      </c>
      <c r="G43" s="481">
        <f t="shared" ref="G43:G106" si="6">IF(IF(AND(E43="",F43=""),K43,IFERROR((E43/F43)*100,""))=0,"",IF(AND(E43="",F43=""),K43,IFERROR((E43/F43)*100,"")))</f>
        <v>56.146499605712783</v>
      </c>
      <c r="H43" s="429"/>
      <c r="I43" s="471"/>
      <c r="J43" s="431" t="s">
        <v>402</v>
      </c>
      <c r="K43" s="486"/>
      <c r="L43" s="471" t="b">
        <f t="shared" ref="L43:L106" si="7">IFERROR(TRUE,FALSE)</f>
        <v>1</v>
      </c>
      <c r="M43" s="471" t="b">
        <f t="shared" ref="M43:M106" si="8">IFERROR(IF(VLOOKUP(B43,$A$10:$AA$39,27,FALSE)&lt;&gt;"",TRUE,FALSE),FALSE)</f>
        <v>1</v>
      </c>
      <c r="N43" s="471" t="s">
        <v>808</v>
      </c>
      <c r="O43" s="51"/>
      <c r="P43" s="136"/>
      <c r="Q43" s="135"/>
      <c r="T43" s="104"/>
      <c r="U43" s="104"/>
      <c r="V43" s="104"/>
      <c r="W43" s="104"/>
      <c r="X43" s="186"/>
    </row>
    <row r="44" spans="1:44" ht="47.1" customHeight="1">
      <c r="A44" s="119"/>
      <c r="B44" s="406">
        <v>1</v>
      </c>
      <c r="C44" s="423" t="str">
        <f t="shared" si="5"/>
        <v/>
      </c>
      <c r="D44" s="424" t="str">
        <f ca="1">TEXT(IFERROR(INDEX('Overview - Section A'!$A$37:$A$44,MATCH(J44,'Overview - Section A'!$U$37:$U$44,0)),""),"d-mmm-yy") &amp;" to " &amp; TEXT(IFERROR(INDEX('Overview - Section A'!$E$37:$E$44,MATCH(J44,'Overview - Section A'!$U$37:$U$44,0)),""),"d-mmm-yy")</f>
        <v>1-Jan-19 to 31-Dec-19</v>
      </c>
      <c r="E44" s="534">
        <v>7005</v>
      </c>
      <c r="F44" s="534">
        <v>11099</v>
      </c>
      <c r="G44" s="481">
        <f t="shared" si="6"/>
        <v>63.113794035498692</v>
      </c>
      <c r="H44" s="429"/>
      <c r="I44" s="471"/>
      <c r="J44" s="431" t="s">
        <v>404</v>
      </c>
      <c r="K44" s="486"/>
      <c r="L44" s="471" t="b">
        <f t="shared" si="7"/>
        <v>1</v>
      </c>
      <c r="M44" s="471" t="b">
        <f t="shared" si="8"/>
        <v>1</v>
      </c>
      <c r="N44" s="471" t="s">
        <v>809</v>
      </c>
      <c r="O44" s="51"/>
      <c r="P44" s="136"/>
      <c r="Q44" s="135"/>
      <c r="T44" s="104"/>
      <c r="U44" s="104"/>
      <c r="V44" s="104"/>
      <c r="W44" s="104"/>
      <c r="X44" s="186"/>
    </row>
    <row r="45" spans="1:44" ht="47.1" customHeight="1">
      <c r="A45" s="119"/>
      <c r="B45" s="406">
        <v>1</v>
      </c>
      <c r="C45" s="423" t="str">
        <f t="shared" si="5"/>
        <v/>
      </c>
      <c r="D45" s="424" t="str">
        <f ca="1">TEXT(IFERROR(INDEX('Overview - Section A'!$A$37:$A$44,MATCH(J45,'Overview - Section A'!$U$37:$U$44,0)),""),"d-mmm-yy") &amp;" to " &amp; TEXT(IFERROR(INDEX('Overview - Section A'!$E$37:$E$44,MATCH(J45,'Overview - Section A'!$U$37:$U$44,0)),""),"d-mmm-yy")</f>
        <v>1-Jan-20 to 31-Dec-20</v>
      </c>
      <c r="E45" s="534">
        <v>7523</v>
      </c>
      <c r="F45" s="534">
        <v>10771</v>
      </c>
      <c r="G45" s="481">
        <f t="shared" si="6"/>
        <v>69.844954043264323</v>
      </c>
      <c r="H45" s="429"/>
      <c r="I45" s="471"/>
      <c r="J45" s="431" t="s">
        <v>406</v>
      </c>
      <c r="K45" s="486"/>
      <c r="L45" s="471" t="b">
        <f t="shared" si="7"/>
        <v>1</v>
      </c>
      <c r="M45" s="471" t="b">
        <f t="shared" si="8"/>
        <v>1</v>
      </c>
      <c r="N45" s="471" t="s">
        <v>810</v>
      </c>
      <c r="O45" s="51"/>
      <c r="P45" s="136"/>
      <c r="Q45" s="135"/>
      <c r="T45" s="104"/>
      <c r="U45" s="104"/>
      <c r="V45" s="104"/>
      <c r="W45" s="104"/>
      <c r="X45" s="186"/>
    </row>
    <row r="46" spans="1:44" ht="47.1" customHeight="1">
      <c r="A46" s="119"/>
      <c r="B46" s="406">
        <v>1</v>
      </c>
      <c r="C46" s="423" t="str">
        <f t="shared" si="5"/>
        <v/>
      </c>
      <c r="D46" s="424" t="str">
        <f ca="1">TEXT(IFERROR(INDEX('Overview - Section A'!$A$37:$A$44,MATCH(J46,'Overview - Section A'!$U$37:$U$44,0)),""),"d-mmm-yy") &amp;" to " &amp; TEXT(IFERROR(INDEX('Overview - Section A'!$E$37:$E$44,MATCH(J46,'Overview - Section A'!$U$37:$U$44,0)),""),"d-mmm-yy")</f>
        <v>1-Jan-21 to 31-Dec-21</v>
      </c>
      <c r="E46" s="425"/>
      <c r="F46" s="426"/>
      <c r="G46" s="481" t="str">
        <f t="shared" si="6"/>
        <v/>
      </c>
      <c r="H46" s="429"/>
      <c r="I46" s="471"/>
      <c r="J46" s="431" t="s">
        <v>408</v>
      </c>
      <c r="K46" s="486"/>
      <c r="L46" s="471" t="b">
        <f t="shared" si="7"/>
        <v>1</v>
      </c>
      <c r="M46" s="471" t="b">
        <f t="shared" si="8"/>
        <v>1</v>
      </c>
      <c r="N46" s="471" t="s">
        <v>811</v>
      </c>
      <c r="O46" s="51"/>
      <c r="P46" s="136"/>
      <c r="Q46" s="135"/>
      <c r="T46" s="104"/>
      <c r="U46" s="104"/>
      <c r="V46" s="104"/>
      <c r="W46" s="104"/>
      <c r="X46" s="186"/>
    </row>
    <row r="47" spans="1:44" ht="47.1" customHeight="1">
      <c r="A47" s="119"/>
      <c r="B47" s="406">
        <v>1</v>
      </c>
      <c r="C47" s="423" t="str">
        <f t="shared" si="5"/>
        <v/>
      </c>
      <c r="D47" s="424" t="str">
        <f ca="1">TEXT(IFERROR(INDEX('Overview - Section A'!$A$37:$A$44,MATCH(J47,'Overview - Section A'!$U$37:$U$44,0)),""),"d-mmm-yy") &amp;" to " &amp; TEXT(IFERROR(INDEX('Overview - Section A'!$E$37:$E$44,MATCH(J47,'Overview - Section A'!$U$37:$U$44,0)),""),"d-mmm-yy")</f>
        <v>1-Jan-22 to 31-Dec-22</v>
      </c>
      <c r="E47" s="425"/>
      <c r="F47" s="426"/>
      <c r="G47" s="481" t="str">
        <f t="shared" si="6"/>
        <v/>
      </c>
      <c r="H47" s="429"/>
      <c r="I47" s="471"/>
      <c r="J47" s="431" t="s">
        <v>410</v>
      </c>
      <c r="K47" s="486"/>
      <c r="L47" s="471" t="b">
        <f t="shared" si="7"/>
        <v>1</v>
      </c>
      <c r="M47" s="471" t="b">
        <f t="shared" si="8"/>
        <v>1</v>
      </c>
      <c r="N47" s="471" t="s">
        <v>812</v>
      </c>
      <c r="O47" s="51"/>
      <c r="P47" s="136"/>
      <c r="Q47" s="135"/>
      <c r="T47" s="104"/>
      <c r="U47" s="104"/>
      <c r="V47" s="104"/>
      <c r="W47" s="104"/>
      <c r="X47" s="186"/>
    </row>
    <row r="48" spans="1:44" ht="47.1" customHeight="1">
      <c r="A48" s="119"/>
      <c r="B48" s="406">
        <v>1</v>
      </c>
      <c r="C48" s="423" t="str">
        <f t="shared" si="5"/>
        <v/>
      </c>
      <c r="D48" s="424" t="str">
        <f ca="1">TEXT(IFERROR(INDEX('Overview - Section A'!$A$37:$A$44,MATCH(J48,'Overview - Section A'!$U$37:$U$44,0)),""),"d-mmm-yy") &amp;" to " &amp; TEXT(IFERROR(INDEX('Overview - Section A'!$E$37:$E$44,MATCH(J48,'Overview - Section A'!$U$37:$U$44,0)),""),"d-mmm-yy")</f>
        <v>1-Jan-23 to 31-Dec-23</v>
      </c>
      <c r="E48" s="425"/>
      <c r="F48" s="426"/>
      <c r="G48" s="481" t="str">
        <f t="shared" si="6"/>
        <v/>
      </c>
      <c r="H48" s="429"/>
      <c r="I48" s="471"/>
      <c r="J48" s="431" t="s">
        <v>412</v>
      </c>
      <c r="K48" s="486"/>
      <c r="L48" s="471" t="b">
        <f t="shared" si="7"/>
        <v>1</v>
      </c>
      <c r="M48" s="471" t="b">
        <f t="shared" si="8"/>
        <v>1</v>
      </c>
      <c r="N48" s="471" t="s">
        <v>813</v>
      </c>
      <c r="O48" s="51"/>
      <c r="P48" s="136"/>
      <c r="Q48" s="135"/>
      <c r="T48" s="104"/>
      <c r="U48" s="104"/>
      <c r="V48" s="104"/>
      <c r="W48" s="104"/>
      <c r="X48" s="186"/>
    </row>
    <row r="49" spans="1:24" ht="47.1" customHeight="1">
      <c r="A49" s="119"/>
      <c r="B49" s="406">
        <v>2</v>
      </c>
      <c r="C49" s="423" t="str">
        <f t="shared" si="5"/>
        <v>TCP-2(M): Treatment success rate- all forms:  Percentage of TB cases, all forms, bacteriologically confirmed plus clinically diagnosed, successfully treated (cured plus treatment completed) among all TB cases registered for treatment during a specified period, new and relapse cases</v>
      </c>
      <c r="D49" s="424" t="str">
        <f ca="1">TEXT(IFERROR(INDEX('Overview - Section A'!$A$37:$A$44,MATCH(J49,'Overview - Section A'!$U$37:$U$44,0)),""),"d-mmm-yy") &amp;" to " &amp; TEXT(IFERROR(INDEX('Overview - Section A'!$E$37:$E$44,MATCH(J49,'Overview - Section A'!$U$37:$U$44,0)),""),"d-mmm-yy")</f>
        <v>1-Jan-18 to 31-Dec-18</v>
      </c>
      <c r="E49" s="534">
        <v>5130</v>
      </c>
      <c r="F49" s="534">
        <v>5700</v>
      </c>
      <c r="G49" s="481">
        <f t="shared" si="6"/>
        <v>90</v>
      </c>
      <c r="H49" s="429"/>
      <c r="I49" s="471"/>
      <c r="J49" s="431" t="s">
        <v>402</v>
      </c>
      <c r="K49" s="486"/>
      <c r="L49" s="471" t="b">
        <f t="shared" si="7"/>
        <v>1</v>
      </c>
      <c r="M49" s="471" t="b">
        <f t="shared" si="8"/>
        <v>1</v>
      </c>
      <c r="N49" s="471" t="s">
        <v>814</v>
      </c>
      <c r="O49" s="51"/>
      <c r="P49" s="136"/>
      <c r="Q49" s="135"/>
      <c r="T49" s="104"/>
      <c r="U49" s="104"/>
      <c r="V49" s="104"/>
      <c r="W49" s="104"/>
      <c r="X49" s="186"/>
    </row>
    <row r="50" spans="1:24" ht="47.1" customHeight="1">
      <c r="A50" s="119"/>
      <c r="B50" s="406">
        <v>2</v>
      </c>
      <c r="C50" s="423" t="str">
        <f t="shared" si="5"/>
        <v/>
      </c>
      <c r="D50" s="424" t="str">
        <f ca="1">TEXT(IFERROR(INDEX('Overview - Section A'!$A$37:$A$44,MATCH(J50,'Overview - Section A'!$U$37:$U$44,0)),""),"d-mmm-yy") &amp;" to " &amp; TEXT(IFERROR(INDEX('Overview - Section A'!$E$37:$E$44,MATCH(J50,'Overview - Section A'!$U$37:$U$44,0)),""),"d-mmm-yy")</f>
        <v>1-Jan-19 to 31-Dec-19</v>
      </c>
      <c r="E50" s="534">
        <v>5767</v>
      </c>
      <c r="F50" s="534">
        <v>6408</v>
      </c>
      <c r="G50" s="481">
        <f t="shared" si="6"/>
        <v>89.996878901373279</v>
      </c>
      <c r="H50" s="429"/>
      <c r="I50" s="471"/>
      <c r="J50" s="431" t="s">
        <v>404</v>
      </c>
      <c r="K50" s="486"/>
      <c r="L50" s="471" t="b">
        <f t="shared" si="7"/>
        <v>1</v>
      </c>
      <c r="M50" s="471" t="b">
        <f t="shared" si="8"/>
        <v>1</v>
      </c>
      <c r="N50" s="471" t="s">
        <v>815</v>
      </c>
      <c r="O50" s="51"/>
      <c r="P50" s="136"/>
      <c r="Q50" s="135"/>
      <c r="T50" s="104"/>
      <c r="U50" s="104"/>
      <c r="V50" s="104"/>
      <c r="W50" s="104"/>
      <c r="X50" s="186"/>
    </row>
    <row r="51" spans="1:24" ht="47.1" customHeight="1">
      <c r="A51" s="119"/>
      <c r="B51" s="406">
        <v>2</v>
      </c>
      <c r="C51" s="423" t="str">
        <f t="shared" si="5"/>
        <v/>
      </c>
      <c r="D51" s="424" t="str">
        <f ca="1">TEXT(IFERROR(INDEX('Overview - Section A'!$A$37:$A$44,MATCH(J51,'Overview - Section A'!$U$37:$U$44,0)),""),"d-mmm-yy") &amp;" to " &amp; TEXT(IFERROR(INDEX('Overview - Section A'!$E$37:$E$44,MATCH(J51,'Overview - Section A'!$U$37:$U$44,0)),""),"d-mmm-yy")</f>
        <v>1-Jan-20 to 31-Dec-20</v>
      </c>
      <c r="E51" s="534">
        <v>6305</v>
      </c>
      <c r="F51" s="534">
        <v>7005</v>
      </c>
      <c r="G51" s="481">
        <f t="shared" si="6"/>
        <v>90.007137758743752</v>
      </c>
      <c r="H51" s="429"/>
      <c r="I51" s="471"/>
      <c r="J51" s="431" t="s">
        <v>406</v>
      </c>
      <c r="K51" s="486"/>
      <c r="L51" s="471" t="b">
        <f t="shared" si="7"/>
        <v>1</v>
      </c>
      <c r="M51" s="471" t="b">
        <f t="shared" si="8"/>
        <v>1</v>
      </c>
      <c r="N51" s="471" t="s">
        <v>816</v>
      </c>
      <c r="O51" s="51"/>
      <c r="P51" s="136"/>
      <c r="Q51" s="135"/>
      <c r="T51" s="104"/>
      <c r="U51" s="104"/>
      <c r="V51" s="104"/>
      <c r="W51" s="104"/>
      <c r="X51" s="186"/>
    </row>
    <row r="52" spans="1:24" ht="47.1" customHeight="1">
      <c r="A52" s="119"/>
      <c r="B52" s="406">
        <v>2</v>
      </c>
      <c r="C52" s="423" t="str">
        <f t="shared" si="5"/>
        <v/>
      </c>
      <c r="D52" s="424" t="str">
        <f ca="1">TEXT(IFERROR(INDEX('Overview - Section A'!$A$37:$A$44,MATCH(J52,'Overview - Section A'!$U$37:$U$44,0)),""),"d-mmm-yy") &amp;" to " &amp; TEXT(IFERROR(INDEX('Overview - Section A'!$E$37:$E$44,MATCH(J52,'Overview - Section A'!$U$37:$U$44,0)),""),"d-mmm-yy")</f>
        <v>1-Jan-21 to 31-Dec-21</v>
      </c>
      <c r="E52" s="425"/>
      <c r="F52" s="426"/>
      <c r="G52" s="481" t="str">
        <f t="shared" si="6"/>
        <v/>
      </c>
      <c r="H52" s="429"/>
      <c r="I52" s="471"/>
      <c r="J52" s="431" t="s">
        <v>408</v>
      </c>
      <c r="K52" s="486"/>
      <c r="L52" s="471" t="b">
        <f t="shared" si="7"/>
        <v>1</v>
      </c>
      <c r="M52" s="471" t="b">
        <f t="shared" si="8"/>
        <v>1</v>
      </c>
      <c r="N52" s="471" t="s">
        <v>817</v>
      </c>
      <c r="O52" s="51"/>
      <c r="P52" s="136"/>
      <c r="Q52" s="135"/>
      <c r="T52" s="104"/>
      <c r="U52" s="104"/>
      <c r="V52" s="104"/>
      <c r="W52" s="104"/>
      <c r="X52" s="186"/>
    </row>
    <row r="53" spans="1:24" ht="47.1" customHeight="1">
      <c r="A53" s="119"/>
      <c r="B53" s="406">
        <v>2</v>
      </c>
      <c r="C53" s="423" t="str">
        <f t="shared" si="5"/>
        <v/>
      </c>
      <c r="D53" s="424" t="str">
        <f ca="1">TEXT(IFERROR(INDEX('Overview - Section A'!$A$37:$A$44,MATCH(J53,'Overview - Section A'!$U$37:$U$44,0)),""),"d-mmm-yy") &amp;" to " &amp; TEXT(IFERROR(INDEX('Overview - Section A'!$E$37:$E$44,MATCH(J53,'Overview - Section A'!$U$37:$U$44,0)),""),"d-mmm-yy")</f>
        <v>1-Jan-22 to 31-Dec-22</v>
      </c>
      <c r="E53" s="425"/>
      <c r="F53" s="426"/>
      <c r="G53" s="481" t="str">
        <f t="shared" si="6"/>
        <v/>
      </c>
      <c r="H53" s="429"/>
      <c r="I53" s="471"/>
      <c r="J53" s="431" t="s">
        <v>410</v>
      </c>
      <c r="K53" s="486"/>
      <c r="L53" s="471" t="b">
        <f t="shared" si="7"/>
        <v>1</v>
      </c>
      <c r="M53" s="471" t="b">
        <f t="shared" si="8"/>
        <v>1</v>
      </c>
      <c r="N53" s="471" t="s">
        <v>818</v>
      </c>
      <c r="O53" s="51"/>
      <c r="P53" s="136"/>
      <c r="Q53" s="135"/>
      <c r="T53" s="104"/>
      <c r="U53" s="104"/>
      <c r="V53" s="104"/>
      <c r="W53" s="104"/>
      <c r="X53" s="186"/>
    </row>
    <row r="54" spans="1:24" ht="47.1" customHeight="1">
      <c r="A54" s="119"/>
      <c r="B54" s="406">
        <v>2</v>
      </c>
      <c r="C54" s="423" t="str">
        <f t="shared" si="5"/>
        <v/>
      </c>
      <c r="D54" s="424" t="str">
        <f ca="1">TEXT(IFERROR(INDEX('Overview - Section A'!$A$37:$A$44,MATCH(J54,'Overview - Section A'!$U$37:$U$44,0)),""),"d-mmm-yy") &amp;" to " &amp; TEXT(IFERROR(INDEX('Overview - Section A'!$E$37:$E$44,MATCH(J54,'Overview - Section A'!$U$37:$U$44,0)),""),"d-mmm-yy")</f>
        <v>1-Jan-23 to 31-Dec-23</v>
      </c>
      <c r="E54" s="425"/>
      <c r="F54" s="426"/>
      <c r="G54" s="481" t="str">
        <f t="shared" si="6"/>
        <v/>
      </c>
      <c r="H54" s="429"/>
      <c r="I54" s="471"/>
      <c r="J54" s="431" t="s">
        <v>412</v>
      </c>
      <c r="K54" s="486"/>
      <c r="L54" s="471" t="b">
        <f t="shared" si="7"/>
        <v>1</v>
      </c>
      <c r="M54" s="471" t="b">
        <f t="shared" si="8"/>
        <v>1</v>
      </c>
      <c r="N54" s="471" t="s">
        <v>819</v>
      </c>
      <c r="O54" s="51"/>
      <c r="P54" s="136"/>
      <c r="Q54" s="135"/>
      <c r="T54" s="104"/>
      <c r="U54" s="104"/>
      <c r="V54" s="104"/>
      <c r="W54" s="104"/>
      <c r="X54" s="186"/>
    </row>
    <row r="55" spans="1:24" ht="47.1" customHeight="1">
      <c r="A55" s="119"/>
      <c r="B55" s="406">
        <v>3</v>
      </c>
      <c r="C55" s="423" t="str">
        <f t="shared" si="5"/>
        <v>TCP-3: Percentage of laboratories showing adequate performance in external quality assurance for smear microscopy among the total number of laboratories that undertake smear microscopy during the reporting period</v>
      </c>
      <c r="D55" s="424" t="str">
        <f ca="1">TEXT(IFERROR(INDEX('Overview - Section A'!$A$37:$A$44,MATCH(J55,'Overview - Section A'!$U$37:$U$44,0)),""),"d-mmm-yy") &amp;" to " &amp; TEXT(IFERROR(INDEX('Overview - Section A'!$E$37:$E$44,MATCH(J55,'Overview - Section A'!$U$37:$U$44,0)),""),"d-mmm-yy")</f>
        <v>1-Jan-18 to 31-Dec-18</v>
      </c>
      <c r="E55" s="534">
        <v>154</v>
      </c>
      <c r="F55" s="534">
        <v>162</v>
      </c>
      <c r="G55" s="481">
        <f t="shared" si="6"/>
        <v>95.061728395061735</v>
      </c>
      <c r="H55" s="429"/>
      <c r="I55" s="471"/>
      <c r="J55" s="431" t="s">
        <v>402</v>
      </c>
      <c r="K55" s="486"/>
      <c r="L55" s="471" t="b">
        <f t="shared" si="7"/>
        <v>1</v>
      </c>
      <c r="M55" s="471" t="b">
        <f t="shared" si="8"/>
        <v>1</v>
      </c>
      <c r="N55" s="471" t="s">
        <v>820</v>
      </c>
      <c r="O55" s="51"/>
      <c r="P55" s="136"/>
      <c r="Q55" s="135"/>
      <c r="T55" s="104"/>
      <c r="U55" s="104"/>
      <c r="V55" s="104"/>
      <c r="W55" s="104"/>
      <c r="X55" s="186"/>
    </row>
    <row r="56" spans="1:24" ht="47.1" customHeight="1">
      <c r="A56" s="119"/>
      <c r="B56" s="406">
        <v>3</v>
      </c>
      <c r="C56" s="423" t="str">
        <f t="shared" si="5"/>
        <v/>
      </c>
      <c r="D56" s="424" t="str">
        <f ca="1">TEXT(IFERROR(INDEX('Overview - Section A'!$A$37:$A$44,MATCH(J56,'Overview - Section A'!$U$37:$U$44,0)),""),"d-mmm-yy") &amp;" to " &amp; TEXT(IFERROR(INDEX('Overview - Section A'!$E$37:$E$44,MATCH(J56,'Overview - Section A'!$U$37:$U$44,0)),""),"d-mmm-yy")</f>
        <v>1-Jan-19 to 31-Dec-19</v>
      </c>
      <c r="E56" s="534">
        <v>154</v>
      </c>
      <c r="F56" s="534">
        <v>162</v>
      </c>
      <c r="G56" s="481">
        <f t="shared" si="6"/>
        <v>95.061728395061735</v>
      </c>
      <c r="H56" s="429"/>
      <c r="I56" s="471"/>
      <c r="J56" s="431" t="s">
        <v>404</v>
      </c>
      <c r="K56" s="486"/>
      <c r="L56" s="471" t="b">
        <f t="shared" si="7"/>
        <v>1</v>
      </c>
      <c r="M56" s="471" t="b">
        <f t="shared" si="8"/>
        <v>1</v>
      </c>
      <c r="N56" s="471" t="s">
        <v>821</v>
      </c>
      <c r="O56" s="51"/>
      <c r="P56" s="136"/>
      <c r="Q56" s="135"/>
      <c r="T56" s="104"/>
      <c r="U56" s="104"/>
      <c r="V56" s="104"/>
      <c r="W56" s="104"/>
      <c r="X56" s="186"/>
    </row>
    <row r="57" spans="1:24" ht="47.1" customHeight="1">
      <c r="A57" s="119"/>
      <c r="B57" s="406">
        <v>3</v>
      </c>
      <c r="C57" s="423" t="str">
        <f t="shared" si="5"/>
        <v/>
      </c>
      <c r="D57" s="424" t="str">
        <f ca="1">TEXT(IFERROR(INDEX('Overview - Section A'!$A$37:$A$44,MATCH(J57,'Overview - Section A'!$U$37:$U$44,0)),""),"d-mmm-yy") &amp;" to " &amp; TEXT(IFERROR(INDEX('Overview - Section A'!$E$37:$E$44,MATCH(J57,'Overview - Section A'!$U$37:$U$44,0)),""),"d-mmm-yy")</f>
        <v>1-Jan-20 to 31-Dec-20</v>
      </c>
      <c r="E57" s="534">
        <v>154</v>
      </c>
      <c r="F57" s="534">
        <v>162</v>
      </c>
      <c r="G57" s="481">
        <f t="shared" si="6"/>
        <v>95.061728395061735</v>
      </c>
      <c r="H57" s="429"/>
      <c r="I57" s="471"/>
      <c r="J57" s="431" t="s">
        <v>406</v>
      </c>
      <c r="K57" s="486"/>
      <c r="L57" s="471" t="b">
        <f t="shared" si="7"/>
        <v>1</v>
      </c>
      <c r="M57" s="471" t="b">
        <f t="shared" si="8"/>
        <v>1</v>
      </c>
      <c r="N57" s="471" t="s">
        <v>822</v>
      </c>
      <c r="O57" s="51"/>
      <c r="P57" s="136"/>
      <c r="Q57" s="135"/>
      <c r="T57" s="104"/>
      <c r="U57" s="104"/>
      <c r="V57" s="104"/>
      <c r="W57" s="104"/>
      <c r="X57" s="186"/>
    </row>
    <row r="58" spans="1:24" ht="47.1" customHeight="1">
      <c r="A58" s="119"/>
      <c r="B58" s="406">
        <v>3</v>
      </c>
      <c r="C58" s="423" t="str">
        <f t="shared" si="5"/>
        <v/>
      </c>
      <c r="D58" s="424" t="str">
        <f ca="1">TEXT(IFERROR(INDEX('Overview - Section A'!$A$37:$A$44,MATCH(J58,'Overview - Section A'!$U$37:$U$44,0)),""),"d-mmm-yy") &amp;" to " &amp; TEXT(IFERROR(INDEX('Overview - Section A'!$E$37:$E$44,MATCH(J58,'Overview - Section A'!$U$37:$U$44,0)),""),"d-mmm-yy")</f>
        <v>1-Jan-21 to 31-Dec-21</v>
      </c>
      <c r="E58" s="534"/>
      <c r="F58" s="534"/>
      <c r="G58" s="481" t="str">
        <f t="shared" si="6"/>
        <v/>
      </c>
      <c r="H58" s="429"/>
      <c r="I58" s="471"/>
      <c r="J58" s="431" t="s">
        <v>408</v>
      </c>
      <c r="K58" s="486"/>
      <c r="L58" s="471" t="b">
        <f t="shared" si="7"/>
        <v>1</v>
      </c>
      <c r="M58" s="471" t="b">
        <f t="shared" si="8"/>
        <v>1</v>
      </c>
      <c r="N58" s="471" t="s">
        <v>823</v>
      </c>
      <c r="O58" s="51"/>
      <c r="P58" s="136"/>
      <c r="Q58" s="135"/>
      <c r="T58" s="104"/>
      <c r="U58" s="104"/>
      <c r="V58" s="104"/>
      <c r="W58" s="104"/>
      <c r="X58" s="186"/>
    </row>
    <row r="59" spans="1:24" ht="47.1" customHeight="1">
      <c r="A59" s="119"/>
      <c r="B59" s="406">
        <v>3</v>
      </c>
      <c r="C59" s="423" t="str">
        <f t="shared" si="5"/>
        <v/>
      </c>
      <c r="D59" s="424" t="str">
        <f ca="1">TEXT(IFERROR(INDEX('Overview - Section A'!$A$37:$A$44,MATCH(J59,'Overview - Section A'!$U$37:$U$44,0)),""),"d-mmm-yy") &amp;" to " &amp; TEXT(IFERROR(INDEX('Overview - Section A'!$E$37:$E$44,MATCH(J59,'Overview - Section A'!$U$37:$U$44,0)),""),"d-mmm-yy")</f>
        <v>1-Jan-22 to 31-Dec-22</v>
      </c>
      <c r="E59" s="534"/>
      <c r="F59" s="534"/>
      <c r="G59" s="481" t="str">
        <f t="shared" si="6"/>
        <v/>
      </c>
      <c r="H59" s="429"/>
      <c r="I59" s="471"/>
      <c r="J59" s="431" t="s">
        <v>410</v>
      </c>
      <c r="K59" s="486"/>
      <c r="L59" s="471" t="b">
        <f t="shared" si="7"/>
        <v>1</v>
      </c>
      <c r="M59" s="471" t="b">
        <f t="shared" si="8"/>
        <v>1</v>
      </c>
      <c r="N59" s="471" t="s">
        <v>824</v>
      </c>
      <c r="O59" s="51"/>
      <c r="P59" s="136"/>
      <c r="Q59" s="135"/>
      <c r="T59" s="104"/>
      <c r="U59" s="104"/>
      <c r="V59" s="104"/>
      <c r="W59" s="104"/>
      <c r="X59" s="186"/>
    </row>
    <row r="60" spans="1:24" ht="47.1" customHeight="1">
      <c r="A60" s="119"/>
      <c r="B60" s="406">
        <v>3</v>
      </c>
      <c r="C60" s="423" t="str">
        <f t="shared" si="5"/>
        <v/>
      </c>
      <c r="D60" s="424" t="str">
        <f ca="1">TEXT(IFERROR(INDEX('Overview - Section A'!$A$37:$A$44,MATCH(J60,'Overview - Section A'!$U$37:$U$44,0)),""),"d-mmm-yy") &amp;" to " &amp; TEXT(IFERROR(INDEX('Overview - Section A'!$E$37:$E$44,MATCH(J60,'Overview - Section A'!$U$37:$U$44,0)),""),"d-mmm-yy")</f>
        <v>1-Jan-23 to 31-Dec-23</v>
      </c>
      <c r="E60" s="534"/>
      <c r="F60" s="534"/>
      <c r="G60" s="481" t="str">
        <f t="shared" si="6"/>
        <v/>
      </c>
      <c r="H60" s="429"/>
      <c r="I60" s="471"/>
      <c r="J60" s="431" t="s">
        <v>412</v>
      </c>
      <c r="K60" s="486"/>
      <c r="L60" s="471" t="b">
        <f t="shared" si="7"/>
        <v>1</v>
      </c>
      <c r="M60" s="471" t="b">
        <f t="shared" si="8"/>
        <v>1</v>
      </c>
      <c r="N60" s="471" t="s">
        <v>825</v>
      </c>
      <c r="O60" s="51"/>
      <c r="P60" s="136"/>
      <c r="Q60" s="135"/>
      <c r="T60" s="104"/>
      <c r="U60" s="104"/>
      <c r="V60" s="104"/>
      <c r="W60" s="104"/>
      <c r="X60" s="186"/>
    </row>
    <row r="61" spans="1:24" ht="47.1" customHeight="1">
      <c r="A61" s="119"/>
      <c r="B61" s="406">
        <v>4</v>
      </c>
      <c r="C61" s="423" t="str">
        <f t="shared" si="5"/>
        <v>TCP-4: Percentage of reporting units reporting no stock-outs of anti-TB drugs on the last day of the quarter</v>
      </c>
      <c r="D61" s="424" t="str">
        <f ca="1">TEXT(IFERROR(INDEX('Overview - Section A'!$A$37:$A$44,MATCH(J61,'Overview - Section A'!$U$37:$U$44,0)),""),"d-mmm-yy") &amp;" to " &amp; TEXT(IFERROR(INDEX('Overview - Section A'!$E$37:$E$44,MATCH(J61,'Overview - Section A'!$U$37:$U$44,0)),""),"d-mmm-yy")</f>
        <v>1-Jan-18 to 31-Dec-18</v>
      </c>
      <c r="E61" s="534">
        <v>162</v>
      </c>
      <c r="F61" s="534">
        <v>162</v>
      </c>
      <c r="G61" s="481">
        <f t="shared" si="6"/>
        <v>100</v>
      </c>
      <c r="H61" s="429"/>
      <c r="I61" s="471"/>
      <c r="J61" s="431" t="s">
        <v>402</v>
      </c>
      <c r="K61" s="486"/>
      <c r="L61" s="471" t="b">
        <f t="shared" si="7"/>
        <v>1</v>
      </c>
      <c r="M61" s="471" t="b">
        <f t="shared" si="8"/>
        <v>1</v>
      </c>
      <c r="N61" s="471" t="s">
        <v>826</v>
      </c>
      <c r="O61" s="51"/>
      <c r="P61" s="136"/>
      <c r="Q61" s="135"/>
      <c r="T61" s="104"/>
      <c r="U61" s="104"/>
      <c r="V61" s="104"/>
      <c r="W61" s="104"/>
      <c r="X61" s="186"/>
    </row>
    <row r="62" spans="1:24" ht="47.1" customHeight="1">
      <c r="A62" s="119"/>
      <c r="B62" s="406">
        <v>4</v>
      </c>
      <c r="C62" s="423" t="str">
        <f t="shared" si="5"/>
        <v/>
      </c>
      <c r="D62" s="424" t="str">
        <f ca="1">TEXT(IFERROR(INDEX('Overview - Section A'!$A$37:$A$44,MATCH(J62,'Overview - Section A'!$U$37:$U$44,0)),""),"d-mmm-yy") &amp;" to " &amp; TEXT(IFERROR(INDEX('Overview - Section A'!$E$37:$E$44,MATCH(J62,'Overview - Section A'!$U$37:$U$44,0)),""),"d-mmm-yy")</f>
        <v>1-Jan-19 to 31-Dec-19</v>
      </c>
      <c r="E62" s="534">
        <v>162</v>
      </c>
      <c r="F62" s="534">
        <v>162</v>
      </c>
      <c r="G62" s="481">
        <f t="shared" si="6"/>
        <v>100</v>
      </c>
      <c r="H62" s="429"/>
      <c r="I62" s="471"/>
      <c r="J62" s="431" t="s">
        <v>404</v>
      </c>
      <c r="K62" s="486"/>
      <c r="L62" s="471" t="b">
        <f t="shared" si="7"/>
        <v>1</v>
      </c>
      <c r="M62" s="471" t="b">
        <f t="shared" si="8"/>
        <v>1</v>
      </c>
      <c r="N62" s="471" t="s">
        <v>827</v>
      </c>
      <c r="O62" s="51"/>
      <c r="P62" s="136"/>
      <c r="Q62" s="135"/>
      <c r="T62" s="104"/>
      <c r="U62" s="104"/>
      <c r="V62" s="104"/>
      <c r="W62" s="104"/>
      <c r="X62" s="186"/>
    </row>
    <row r="63" spans="1:24" ht="47.1" customHeight="1">
      <c r="A63" s="119"/>
      <c r="B63" s="406">
        <v>4</v>
      </c>
      <c r="C63" s="423" t="str">
        <f t="shared" si="5"/>
        <v/>
      </c>
      <c r="D63" s="424" t="str">
        <f ca="1">TEXT(IFERROR(INDEX('Overview - Section A'!$A$37:$A$44,MATCH(J63,'Overview - Section A'!$U$37:$U$44,0)),""),"d-mmm-yy") &amp;" to " &amp; TEXT(IFERROR(INDEX('Overview - Section A'!$E$37:$E$44,MATCH(J63,'Overview - Section A'!$U$37:$U$44,0)),""),"d-mmm-yy")</f>
        <v>1-Jan-20 to 31-Dec-20</v>
      </c>
      <c r="E63" s="534">
        <v>162</v>
      </c>
      <c r="F63" s="534">
        <v>162</v>
      </c>
      <c r="G63" s="481">
        <f t="shared" si="6"/>
        <v>100</v>
      </c>
      <c r="H63" s="429"/>
      <c r="I63" s="471"/>
      <c r="J63" s="431" t="s">
        <v>406</v>
      </c>
      <c r="K63" s="486"/>
      <c r="L63" s="471" t="b">
        <f t="shared" si="7"/>
        <v>1</v>
      </c>
      <c r="M63" s="471" t="b">
        <f t="shared" si="8"/>
        <v>1</v>
      </c>
      <c r="N63" s="471" t="s">
        <v>828</v>
      </c>
      <c r="O63" s="51"/>
      <c r="P63" s="136"/>
      <c r="Q63" s="135"/>
      <c r="T63" s="104"/>
      <c r="U63" s="104"/>
      <c r="V63" s="104"/>
      <c r="W63" s="104"/>
      <c r="X63" s="186"/>
    </row>
    <row r="64" spans="1:24" ht="47.1" customHeight="1">
      <c r="A64" s="119"/>
      <c r="B64" s="406">
        <v>4</v>
      </c>
      <c r="C64" s="423" t="str">
        <f t="shared" si="5"/>
        <v/>
      </c>
      <c r="D64" s="424" t="str">
        <f ca="1">TEXT(IFERROR(INDEX('Overview - Section A'!$A$37:$A$44,MATCH(J64,'Overview - Section A'!$U$37:$U$44,0)),""),"d-mmm-yy") &amp;" to " &amp; TEXT(IFERROR(INDEX('Overview - Section A'!$E$37:$E$44,MATCH(J64,'Overview - Section A'!$U$37:$U$44,0)),""),"d-mmm-yy")</f>
        <v>1-Jan-21 to 31-Dec-21</v>
      </c>
      <c r="E64" s="534"/>
      <c r="F64" s="534"/>
      <c r="G64" s="481" t="str">
        <f t="shared" si="6"/>
        <v/>
      </c>
      <c r="H64" s="429"/>
      <c r="I64" s="471"/>
      <c r="J64" s="431" t="s">
        <v>408</v>
      </c>
      <c r="K64" s="486"/>
      <c r="L64" s="471" t="b">
        <f t="shared" si="7"/>
        <v>1</v>
      </c>
      <c r="M64" s="471" t="b">
        <f t="shared" si="8"/>
        <v>1</v>
      </c>
      <c r="N64" s="471" t="s">
        <v>829</v>
      </c>
      <c r="O64" s="51"/>
      <c r="P64" s="136"/>
      <c r="Q64" s="135"/>
      <c r="T64" s="104"/>
      <c r="U64" s="104"/>
      <c r="V64" s="104"/>
      <c r="W64" s="104"/>
      <c r="X64" s="186"/>
    </row>
    <row r="65" spans="1:24" ht="47.1" customHeight="1">
      <c r="A65" s="119"/>
      <c r="B65" s="406">
        <v>4</v>
      </c>
      <c r="C65" s="423" t="str">
        <f t="shared" si="5"/>
        <v/>
      </c>
      <c r="D65" s="424" t="str">
        <f ca="1">TEXT(IFERROR(INDEX('Overview - Section A'!$A$37:$A$44,MATCH(J65,'Overview - Section A'!$U$37:$U$44,0)),""),"d-mmm-yy") &amp;" to " &amp; TEXT(IFERROR(INDEX('Overview - Section A'!$E$37:$E$44,MATCH(J65,'Overview - Section A'!$U$37:$U$44,0)),""),"d-mmm-yy")</f>
        <v>1-Jan-22 to 31-Dec-22</v>
      </c>
      <c r="E65" s="534"/>
      <c r="F65" s="534"/>
      <c r="G65" s="481" t="str">
        <f t="shared" si="6"/>
        <v/>
      </c>
      <c r="H65" s="429"/>
      <c r="I65" s="471"/>
      <c r="J65" s="431" t="s">
        <v>410</v>
      </c>
      <c r="K65" s="486"/>
      <c r="L65" s="471" t="b">
        <f t="shared" si="7"/>
        <v>1</v>
      </c>
      <c r="M65" s="471" t="b">
        <f t="shared" si="8"/>
        <v>1</v>
      </c>
      <c r="N65" s="471" t="s">
        <v>830</v>
      </c>
      <c r="O65" s="51"/>
      <c r="P65" s="136"/>
      <c r="Q65" s="135"/>
      <c r="T65" s="104"/>
      <c r="U65" s="104"/>
      <c r="V65" s="104"/>
      <c r="W65" s="104"/>
      <c r="X65" s="186"/>
    </row>
    <row r="66" spans="1:24" ht="47.1" customHeight="1">
      <c r="A66" s="119"/>
      <c r="B66" s="406">
        <v>4</v>
      </c>
      <c r="C66" s="423" t="str">
        <f t="shared" si="5"/>
        <v/>
      </c>
      <c r="D66" s="424" t="str">
        <f ca="1">TEXT(IFERROR(INDEX('Overview - Section A'!$A$37:$A$44,MATCH(J66,'Overview - Section A'!$U$37:$U$44,0)),""),"d-mmm-yy") &amp;" to " &amp; TEXT(IFERROR(INDEX('Overview - Section A'!$E$37:$E$44,MATCH(J66,'Overview - Section A'!$U$37:$U$44,0)),""),"d-mmm-yy")</f>
        <v>1-Jan-23 to 31-Dec-23</v>
      </c>
      <c r="E66" s="534"/>
      <c r="F66" s="534"/>
      <c r="G66" s="481" t="str">
        <f t="shared" si="6"/>
        <v/>
      </c>
      <c r="H66" s="429"/>
      <c r="I66" s="471"/>
      <c r="J66" s="431" t="s">
        <v>412</v>
      </c>
      <c r="K66" s="486"/>
      <c r="L66" s="471" t="b">
        <f t="shared" si="7"/>
        <v>1</v>
      </c>
      <c r="M66" s="471" t="b">
        <f t="shared" si="8"/>
        <v>1</v>
      </c>
      <c r="N66" s="471" t="s">
        <v>831</v>
      </c>
      <c r="O66" s="51"/>
      <c r="P66" s="136"/>
      <c r="Q66" s="135"/>
      <c r="T66" s="104"/>
      <c r="U66" s="104"/>
      <c r="V66" s="104"/>
      <c r="W66" s="104"/>
      <c r="X66" s="186"/>
    </row>
    <row r="67" spans="1:24" ht="47.1" customHeight="1">
      <c r="A67" s="119"/>
      <c r="B67" s="406">
        <v>5</v>
      </c>
      <c r="C67" s="423" t="str">
        <f t="shared" si="5"/>
        <v>TCP-5: Number of children &lt;5 in contact with TB patients who began isonizide preventive therapy</v>
      </c>
      <c r="D67" s="424" t="str">
        <f ca="1">TEXT(IFERROR(INDEX('Overview - Section A'!$A$37:$A$44,MATCH(J67,'Overview - Section A'!$U$37:$U$44,0)),""),"d-mmm-yy") &amp;" to " &amp; TEXT(IFERROR(INDEX('Overview - Section A'!$E$37:$E$44,MATCH(J67,'Overview - Section A'!$U$37:$U$44,0)),""),"d-mmm-yy")</f>
        <v>1-Jan-18 to 31-Dec-18</v>
      </c>
      <c r="E67" s="534">
        <v>4486</v>
      </c>
      <c r="F67" s="534">
        <v>6408</v>
      </c>
      <c r="G67" s="481">
        <f t="shared" si="6"/>
        <v>70.006242197253428</v>
      </c>
      <c r="H67" s="429"/>
      <c r="I67" s="471"/>
      <c r="J67" s="431" t="s">
        <v>402</v>
      </c>
      <c r="K67" s="486"/>
      <c r="L67" s="471" t="b">
        <f t="shared" si="7"/>
        <v>1</v>
      </c>
      <c r="M67" s="471" t="b">
        <f t="shared" si="8"/>
        <v>1</v>
      </c>
      <c r="N67" s="471" t="s">
        <v>832</v>
      </c>
      <c r="O67" s="51"/>
      <c r="P67" s="136"/>
      <c r="Q67" s="135"/>
      <c r="T67" s="104"/>
      <c r="U67" s="104"/>
      <c r="V67" s="104"/>
      <c r="W67" s="104"/>
      <c r="X67" s="186"/>
    </row>
    <row r="68" spans="1:24" ht="47.1" customHeight="1">
      <c r="A68" s="119"/>
      <c r="B68" s="406">
        <v>5</v>
      </c>
      <c r="C68" s="423" t="str">
        <f t="shared" si="5"/>
        <v/>
      </c>
      <c r="D68" s="424" t="str">
        <f ca="1">TEXT(IFERROR(INDEX('Overview - Section A'!$A$37:$A$44,MATCH(J68,'Overview - Section A'!$U$37:$U$44,0)),""),"d-mmm-yy") &amp;" to " &amp; TEXT(IFERROR(INDEX('Overview - Section A'!$E$37:$E$44,MATCH(J68,'Overview - Section A'!$U$37:$U$44,0)),""),"d-mmm-yy")</f>
        <v>1-Jan-19 to 31-Dec-19</v>
      </c>
      <c r="E68" s="534">
        <v>4903</v>
      </c>
      <c r="F68" s="534">
        <v>7005</v>
      </c>
      <c r="G68" s="481">
        <f t="shared" si="6"/>
        <v>69.992862241256248</v>
      </c>
      <c r="H68" s="429"/>
      <c r="I68" s="471"/>
      <c r="J68" s="431" t="s">
        <v>404</v>
      </c>
      <c r="K68" s="486"/>
      <c r="L68" s="471" t="b">
        <f t="shared" si="7"/>
        <v>1</v>
      </c>
      <c r="M68" s="471" t="b">
        <f t="shared" si="8"/>
        <v>1</v>
      </c>
      <c r="N68" s="471" t="s">
        <v>833</v>
      </c>
      <c r="O68" s="51"/>
      <c r="P68" s="136"/>
      <c r="Q68" s="135"/>
      <c r="T68" s="104"/>
      <c r="U68" s="104"/>
      <c r="V68" s="104"/>
      <c r="W68" s="104"/>
      <c r="X68" s="186"/>
    </row>
    <row r="69" spans="1:24" ht="47.1" customHeight="1">
      <c r="A69" s="119"/>
      <c r="B69" s="406">
        <v>5</v>
      </c>
      <c r="C69" s="423" t="str">
        <f t="shared" si="5"/>
        <v/>
      </c>
      <c r="D69" s="424" t="str">
        <f ca="1">TEXT(IFERROR(INDEX('Overview - Section A'!$A$37:$A$44,MATCH(J69,'Overview - Section A'!$U$37:$U$44,0)),""),"d-mmm-yy") &amp;" to " &amp; TEXT(IFERROR(INDEX('Overview - Section A'!$E$37:$E$44,MATCH(J69,'Overview - Section A'!$U$37:$U$44,0)),""),"d-mmm-yy")</f>
        <v>1-Jan-20 to 31-Dec-20</v>
      </c>
      <c r="E69" s="534">
        <v>5266</v>
      </c>
      <c r="F69" s="534">
        <v>7523</v>
      </c>
      <c r="G69" s="481">
        <f t="shared" si="6"/>
        <v>69.998670743054632</v>
      </c>
      <c r="H69" s="429"/>
      <c r="I69" s="471"/>
      <c r="J69" s="431" t="s">
        <v>406</v>
      </c>
      <c r="K69" s="486"/>
      <c r="L69" s="471" t="b">
        <f t="shared" si="7"/>
        <v>1</v>
      </c>
      <c r="M69" s="471" t="b">
        <f t="shared" si="8"/>
        <v>1</v>
      </c>
      <c r="N69" s="471" t="s">
        <v>834</v>
      </c>
      <c r="O69" s="51"/>
      <c r="P69" s="136"/>
      <c r="Q69" s="135"/>
      <c r="T69" s="104"/>
      <c r="U69" s="104"/>
      <c r="V69" s="104"/>
      <c r="W69" s="104"/>
      <c r="X69" s="186"/>
    </row>
    <row r="70" spans="1:24" ht="47.1" customHeight="1">
      <c r="A70" s="119"/>
      <c r="B70" s="406">
        <v>5</v>
      </c>
      <c r="C70" s="423" t="str">
        <f t="shared" si="5"/>
        <v/>
      </c>
      <c r="D70" s="424" t="str">
        <f ca="1">TEXT(IFERROR(INDEX('Overview - Section A'!$A$37:$A$44,MATCH(J70,'Overview - Section A'!$U$37:$U$44,0)),""),"d-mmm-yy") &amp;" to " &amp; TEXT(IFERROR(INDEX('Overview - Section A'!$E$37:$E$44,MATCH(J70,'Overview - Section A'!$U$37:$U$44,0)),""),"d-mmm-yy")</f>
        <v>1-Jan-21 to 31-Dec-21</v>
      </c>
      <c r="E70" s="425"/>
      <c r="F70" s="426"/>
      <c r="G70" s="481" t="str">
        <f t="shared" si="6"/>
        <v/>
      </c>
      <c r="H70" s="429"/>
      <c r="I70" s="471"/>
      <c r="J70" s="431" t="s">
        <v>408</v>
      </c>
      <c r="K70" s="486"/>
      <c r="L70" s="471" t="b">
        <f t="shared" si="7"/>
        <v>1</v>
      </c>
      <c r="M70" s="471" t="b">
        <f t="shared" si="8"/>
        <v>1</v>
      </c>
      <c r="N70" s="471" t="s">
        <v>835</v>
      </c>
      <c r="O70" s="51"/>
      <c r="P70" s="136"/>
      <c r="Q70" s="135"/>
      <c r="T70" s="104"/>
      <c r="U70" s="104"/>
      <c r="V70" s="104"/>
      <c r="W70" s="104"/>
      <c r="X70" s="186"/>
    </row>
    <row r="71" spans="1:24" ht="47.1" customHeight="1">
      <c r="A71" s="119"/>
      <c r="B71" s="406">
        <v>5</v>
      </c>
      <c r="C71" s="423" t="str">
        <f t="shared" si="5"/>
        <v/>
      </c>
      <c r="D71" s="424" t="str">
        <f ca="1">TEXT(IFERROR(INDEX('Overview - Section A'!$A$37:$A$44,MATCH(J71,'Overview - Section A'!$U$37:$U$44,0)),""),"d-mmm-yy") &amp;" to " &amp; TEXT(IFERROR(INDEX('Overview - Section A'!$E$37:$E$44,MATCH(J71,'Overview - Section A'!$U$37:$U$44,0)),""),"d-mmm-yy")</f>
        <v>1-Jan-22 to 31-Dec-22</v>
      </c>
      <c r="E71" s="425"/>
      <c r="F71" s="426"/>
      <c r="G71" s="481" t="str">
        <f t="shared" si="6"/>
        <v/>
      </c>
      <c r="H71" s="429"/>
      <c r="I71" s="471"/>
      <c r="J71" s="431" t="s">
        <v>410</v>
      </c>
      <c r="K71" s="486"/>
      <c r="L71" s="471" t="b">
        <f t="shared" si="7"/>
        <v>1</v>
      </c>
      <c r="M71" s="471" t="b">
        <f t="shared" si="8"/>
        <v>1</v>
      </c>
      <c r="N71" s="471" t="s">
        <v>836</v>
      </c>
      <c r="O71" s="51"/>
      <c r="P71" s="136"/>
      <c r="Q71" s="135"/>
      <c r="T71" s="104"/>
      <c r="U71" s="104"/>
      <c r="V71" s="104"/>
      <c r="W71" s="104"/>
      <c r="X71" s="186"/>
    </row>
    <row r="72" spans="1:24" ht="47.1" customHeight="1">
      <c r="A72" s="119"/>
      <c r="B72" s="406">
        <v>5</v>
      </c>
      <c r="C72" s="423" t="str">
        <f t="shared" si="5"/>
        <v/>
      </c>
      <c r="D72" s="424" t="str">
        <f ca="1">TEXT(IFERROR(INDEX('Overview - Section A'!$A$37:$A$44,MATCH(J72,'Overview - Section A'!$U$37:$U$44,0)),""),"d-mmm-yy") &amp;" to " &amp; TEXT(IFERROR(INDEX('Overview - Section A'!$E$37:$E$44,MATCH(J72,'Overview - Section A'!$U$37:$U$44,0)),""),"d-mmm-yy")</f>
        <v>1-Jan-23 to 31-Dec-23</v>
      </c>
      <c r="E72" s="425"/>
      <c r="F72" s="426"/>
      <c r="G72" s="481" t="str">
        <f t="shared" si="6"/>
        <v/>
      </c>
      <c r="H72" s="429"/>
      <c r="I72" s="471"/>
      <c r="J72" s="431" t="s">
        <v>412</v>
      </c>
      <c r="K72" s="486"/>
      <c r="L72" s="471" t="b">
        <f t="shared" si="7"/>
        <v>1</v>
      </c>
      <c r="M72" s="471" t="b">
        <f t="shared" si="8"/>
        <v>1</v>
      </c>
      <c r="N72" s="471" t="s">
        <v>837</v>
      </c>
      <c r="O72" s="51"/>
      <c r="P72" s="136"/>
      <c r="Q72" s="135"/>
      <c r="T72" s="104"/>
      <c r="U72" s="104"/>
      <c r="V72" s="104"/>
      <c r="W72" s="104"/>
      <c r="X72" s="186"/>
    </row>
    <row r="73" spans="1:24" ht="47.1" customHeight="1">
      <c r="A73" s="119"/>
      <c r="B73" s="406">
        <v>6</v>
      </c>
      <c r="C73" s="423" t="str">
        <f t="shared" si="5"/>
        <v>TCP-6a: Number of TB cases (all forms) notified among prisoners</v>
      </c>
      <c r="D73" s="424" t="str">
        <f ca="1">TEXT(IFERROR(INDEX('Overview - Section A'!$A$37:$A$44,MATCH(J73,'Overview - Section A'!$U$37:$U$44,0)),""),"d-mmm-yy") &amp;" to " &amp; TEXT(IFERROR(INDEX('Overview - Section A'!$E$37:$E$44,MATCH(J73,'Overview - Section A'!$U$37:$U$44,0)),""),"d-mmm-yy")</f>
        <v>1-Jan-18 to 31-Dec-18</v>
      </c>
      <c r="E73" s="425"/>
      <c r="F73" s="426"/>
      <c r="G73" s="481" t="str">
        <f t="shared" si="6"/>
        <v/>
      </c>
      <c r="H73" s="429"/>
      <c r="I73" s="471"/>
      <c r="J73" s="431" t="s">
        <v>402</v>
      </c>
      <c r="K73" s="486"/>
      <c r="L73" s="471" t="b">
        <f t="shared" si="7"/>
        <v>1</v>
      </c>
      <c r="M73" s="471" t="b">
        <f t="shared" si="8"/>
        <v>1</v>
      </c>
      <c r="N73" s="471" t="s">
        <v>838</v>
      </c>
      <c r="O73" s="51"/>
      <c r="P73" s="136"/>
      <c r="Q73" s="135"/>
      <c r="T73" s="104"/>
      <c r="U73" s="104"/>
      <c r="V73" s="104"/>
      <c r="W73" s="104"/>
      <c r="X73" s="186"/>
    </row>
    <row r="74" spans="1:24" ht="47.1" customHeight="1">
      <c r="A74" s="119"/>
      <c r="B74" s="406">
        <v>6</v>
      </c>
      <c r="C74" s="423" t="str">
        <f t="shared" si="5"/>
        <v/>
      </c>
      <c r="D74" s="424" t="str">
        <f ca="1">TEXT(IFERROR(INDEX('Overview - Section A'!$A$37:$A$44,MATCH(J74,'Overview - Section A'!$U$37:$U$44,0)),""),"d-mmm-yy") &amp;" to " &amp; TEXT(IFERROR(INDEX('Overview - Section A'!$E$37:$E$44,MATCH(J74,'Overview - Section A'!$U$37:$U$44,0)),""),"d-mmm-yy")</f>
        <v>1-Jan-19 to 31-Dec-19</v>
      </c>
      <c r="E74" s="425"/>
      <c r="F74" s="426"/>
      <c r="G74" s="481" t="str">
        <f t="shared" si="6"/>
        <v/>
      </c>
      <c r="H74" s="429"/>
      <c r="I74" s="471"/>
      <c r="J74" s="431" t="s">
        <v>404</v>
      </c>
      <c r="K74" s="486"/>
      <c r="L74" s="471" t="b">
        <f t="shared" si="7"/>
        <v>1</v>
      </c>
      <c r="M74" s="471" t="b">
        <f t="shared" si="8"/>
        <v>1</v>
      </c>
      <c r="N74" s="471" t="s">
        <v>839</v>
      </c>
      <c r="O74" s="51"/>
      <c r="P74" s="136"/>
      <c r="Q74" s="135"/>
      <c r="T74" s="104"/>
      <c r="U74" s="104"/>
      <c r="V74" s="104"/>
      <c r="W74" s="104"/>
      <c r="X74" s="186"/>
    </row>
    <row r="75" spans="1:24" ht="47.1" customHeight="1">
      <c r="A75" s="119"/>
      <c r="B75" s="406">
        <v>6</v>
      </c>
      <c r="C75" s="423" t="str">
        <f t="shared" si="5"/>
        <v/>
      </c>
      <c r="D75" s="424" t="str">
        <f ca="1">TEXT(IFERROR(INDEX('Overview - Section A'!$A$37:$A$44,MATCH(J75,'Overview - Section A'!$U$37:$U$44,0)),""),"d-mmm-yy") &amp;" to " &amp; TEXT(IFERROR(INDEX('Overview - Section A'!$E$37:$E$44,MATCH(J75,'Overview - Section A'!$U$37:$U$44,0)),""),"d-mmm-yy")</f>
        <v>1-Jan-20 to 31-Dec-20</v>
      </c>
      <c r="E75" s="425"/>
      <c r="F75" s="426"/>
      <c r="G75" s="481" t="str">
        <f t="shared" si="6"/>
        <v/>
      </c>
      <c r="H75" s="429"/>
      <c r="I75" s="471"/>
      <c r="J75" s="431" t="s">
        <v>406</v>
      </c>
      <c r="K75" s="486"/>
      <c r="L75" s="471" t="b">
        <f t="shared" si="7"/>
        <v>1</v>
      </c>
      <c r="M75" s="471" t="b">
        <f t="shared" si="8"/>
        <v>1</v>
      </c>
      <c r="N75" s="471" t="s">
        <v>840</v>
      </c>
      <c r="O75" s="51"/>
      <c r="P75" s="136"/>
      <c r="Q75" s="135"/>
      <c r="T75" s="104"/>
      <c r="U75" s="104"/>
      <c r="V75" s="104"/>
      <c r="W75" s="104"/>
      <c r="X75" s="186"/>
    </row>
    <row r="76" spans="1:24" ht="47.1" customHeight="1">
      <c r="A76" s="119"/>
      <c r="B76" s="406">
        <v>6</v>
      </c>
      <c r="C76" s="423" t="str">
        <f t="shared" si="5"/>
        <v/>
      </c>
      <c r="D76" s="424" t="str">
        <f ca="1">TEXT(IFERROR(INDEX('Overview - Section A'!$A$37:$A$44,MATCH(J76,'Overview - Section A'!$U$37:$U$44,0)),""),"d-mmm-yy") &amp;" to " &amp; TEXT(IFERROR(INDEX('Overview - Section A'!$E$37:$E$44,MATCH(J76,'Overview - Section A'!$U$37:$U$44,0)),""),"d-mmm-yy")</f>
        <v>1-Jan-21 to 31-Dec-21</v>
      </c>
      <c r="E76" s="425"/>
      <c r="F76" s="426"/>
      <c r="G76" s="481" t="str">
        <f t="shared" si="6"/>
        <v/>
      </c>
      <c r="H76" s="429"/>
      <c r="I76" s="471"/>
      <c r="J76" s="431" t="s">
        <v>408</v>
      </c>
      <c r="K76" s="486"/>
      <c r="L76" s="471" t="b">
        <f t="shared" si="7"/>
        <v>1</v>
      </c>
      <c r="M76" s="471" t="b">
        <f t="shared" si="8"/>
        <v>1</v>
      </c>
      <c r="N76" s="471" t="s">
        <v>841</v>
      </c>
      <c r="O76" s="51"/>
      <c r="P76" s="136"/>
      <c r="Q76" s="135"/>
      <c r="T76" s="104"/>
      <c r="U76" s="104"/>
      <c r="V76" s="104"/>
      <c r="W76" s="104"/>
      <c r="X76" s="186"/>
    </row>
    <row r="77" spans="1:24" ht="47.1" customHeight="1">
      <c r="A77" s="119"/>
      <c r="B77" s="406">
        <v>6</v>
      </c>
      <c r="C77" s="423" t="str">
        <f t="shared" si="5"/>
        <v/>
      </c>
      <c r="D77" s="424" t="str">
        <f ca="1">TEXT(IFERROR(INDEX('Overview - Section A'!$A$37:$A$44,MATCH(J77,'Overview - Section A'!$U$37:$U$44,0)),""),"d-mmm-yy") &amp;" to " &amp; TEXT(IFERROR(INDEX('Overview - Section A'!$E$37:$E$44,MATCH(J77,'Overview - Section A'!$U$37:$U$44,0)),""),"d-mmm-yy")</f>
        <v>1-Jan-22 to 31-Dec-22</v>
      </c>
      <c r="E77" s="425"/>
      <c r="F77" s="426"/>
      <c r="G77" s="481" t="str">
        <f t="shared" si="6"/>
        <v/>
      </c>
      <c r="H77" s="429"/>
      <c r="I77" s="471"/>
      <c r="J77" s="431" t="s">
        <v>410</v>
      </c>
      <c r="K77" s="486"/>
      <c r="L77" s="471" t="b">
        <f t="shared" si="7"/>
        <v>1</v>
      </c>
      <c r="M77" s="471" t="b">
        <f t="shared" si="8"/>
        <v>1</v>
      </c>
      <c r="N77" s="471" t="s">
        <v>842</v>
      </c>
      <c r="O77" s="51"/>
      <c r="P77" s="136"/>
      <c r="Q77" s="135"/>
      <c r="T77" s="104"/>
      <c r="U77" s="104"/>
      <c r="V77" s="104"/>
      <c r="W77" s="104"/>
      <c r="X77" s="186"/>
    </row>
    <row r="78" spans="1:24" ht="47.1" customHeight="1">
      <c r="A78" s="119"/>
      <c r="B78" s="406">
        <v>6</v>
      </c>
      <c r="C78" s="423" t="str">
        <f t="shared" si="5"/>
        <v/>
      </c>
      <c r="D78" s="424" t="str">
        <f ca="1">TEXT(IFERROR(INDEX('Overview - Section A'!$A$37:$A$44,MATCH(J78,'Overview - Section A'!$U$37:$U$44,0)),""),"d-mmm-yy") &amp;" to " &amp; TEXT(IFERROR(INDEX('Overview - Section A'!$E$37:$E$44,MATCH(J78,'Overview - Section A'!$U$37:$U$44,0)),""),"d-mmm-yy")</f>
        <v>1-Jan-23 to 31-Dec-23</v>
      </c>
      <c r="E78" s="425"/>
      <c r="F78" s="426"/>
      <c r="G78" s="481" t="str">
        <f t="shared" si="6"/>
        <v/>
      </c>
      <c r="H78" s="429"/>
      <c r="I78" s="471"/>
      <c r="J78" s="431" t="s">
        <v>412</v>
      </c>
      <c r="K78" s="486"/>
      <c r="L78" s="471" t="b">
        <f t="shared" si="7"/>
        <v>1</v>
      </c>
      <c r="M78" s="471" t="b">
        <f t="shared" si="8"/>
        <v>1</v>
      </c>
      <c r="N78" s="471" t="s">
        <v>843</v>
      </c>
      <c r="O78" s="51"/>
      <c r="P78" s="136"/>
      <c r="Q78" s="135"/>
      <c r="T78" s="104"/>
      <c r="U78" s="104"/>
      <c r="V78" s="104"/>
      <c r="W78" s="104"/>
      <c r="X78" s="186"/>
    </row>
    <row r="79" spans="1:24" ht="47.1" customHeight="1">
      <c r="A79" s="119"/>
      <c r="B79" s="406">
        <v>7</v>
      </c>
      <c r="C79" s="423" t="str">
        <f t="shared" si="5"/>
        <v>TCP-6b: Number of TB cases (all forms) notified among key affected populations/ high risk groups (other than prisoners)</v>
      </c>
      <c r="D79" s="424" t="str">
        <f ca="1">TEXT(IFERROR(INDEX('Overview - Section A'!$A$37:$A$44,MATCH(J79,'Overview - Section A'!$U$37:$U$44,0)),""),"d-mmm-yy") &amp;" to " &amp; TEXT(IFERROR(INDEX('Overview - Section A'!$E$37:$E$44,MATCH(J79,'Overview - Section A'!$U$37:$U$44,0)),""),"d-mmm-yy")</f>
        <v>1-Jan-18 to 31-Dec-18</v>
      </c>
      <c r="E79" s="534">
        <v>450</v>
      </c>
      <c r="F79" s="534">
        <v>500</v>
      </c>
      <c r="G79" s="481">
        <f t="shared" si="6"/>
        <v>90</v>
      </c>
      <c r="H79" s="429"/>
      <c r="I79" s="471"/>
      <c r="J79" s="431" t="s">
        <v>402</v>
      </c>
      <c r="K79" s="486"/>
      <c r="L79" s="471" t="b">
        <f t="shared" si="7"/>
        <v>1</v>
      </c>
      <c r="M79" s="471" t="b">
        <f t="shared" si="8"/>
        <v>1</v>
      </c>
      <c r="N79" s="471" t="s">
        <v>844</v>
      </c>
      <c r="O79" s="51"/>
      <c r="P79" s="136"/>
      <c r="Q79" s="135"/>
      <c r="T79" s="104"/>
      <c r="U79" s="104"/>
      <c r="V79" s="104"/>
      <c r="W79" s="104"/>
      <c r="X79" s="186"/>
    </row>
    <row r="80" spans="1:24" ht="47.1" customHeight="1">
      <c r="A80" s="119"/>
      <c r="B80" s="406">
        <v>7</v>
      </c>
      <c r="C80" s="423" t="str">
        <f t="shared" si="5"/>
        <v/>
      </c>
      <c r="D80" s="424" t="str">
        <f ca="1">TEXT(IFERROR(INDEX('Overview - Section A'!$A$37:$A$44,MATCH(J80,'Overview - Section A'!$U$37:$U$44,0)),""),"d-mmm-yy") &amp;" to " &amp; TEXT(IFERROR(INDEX('Overview - Section A'!$E$37:$E$44,MATCH(J80,'Overview - Section A'!$U$37:$U$44,0)),""),"d-mmm-yy")</f>
        <v>1-Jan-19 to 31-Dec-19</v>
      </c>
      <c r="E80" s="534">
        <v>675</v>
      </c>
      <c r="F80" s="534">
        <v>750</v>
      </c>
      <c r="G80" s="481">
        <f t="shared" si="6"/>
        <v>90</v>
      </c>
      <c r="H80" s="429"/>
      <c r="I80" s="471"/>
      <c r="J80" s="431" t="s">
        <v>404</v>
      </c>
      <c r="K80" s="486"/>
      <c r="L80" s="471" t="b">
        <f t="shared" si="7"/>
        <v>1</v>
      </c>
      <c r="M80" s="471" t="b">
        <f t="shared" si="8"/>
        <v>1</v>
      </c>
      <c r="N80" s="471" t="s">
        <v>845</v>
      </c>
      <c r="O80" s="51"/>
      <c r="P80" s="136"/>
      <c r="Q80" s="135"/>
      <c r="T80" s="104"/>
      <c r="U80" s="104"/>
      <c r="V80" s="104"/>
      <c r="W80" s="104"/>
      <c r="X80" s="186"/>
    </row>
    <row r="81" spans="1:24" ht="47.1" customHeight="1">
      <c r="A81" s="119"/>
      <c r="B81" s="406">
        <v>7</v>
      </c>
      <c r="C81" s="423" t="str">
        <f t="shared" si="5"/>
        <v/>
      </c>
      <c r="D81" s="424" t="str">
        <f ca="1">TEXT(IFERROR(INDEX('Overview - Section A'!$A$37:$A$44,MATCH(J81,'Overview - Section A'!$U$37:$U$44,0)),""),"d-mmm-yy") &amp;" to " &amp; TEXT(IFERROR(INDEX('Overview - Section A'!$E$37:$E$44,MATCH(J81,'Overview - Section A'!$U$37:$U$44,0)),""),"d-mmm-yy")</f>
        <v>1-Jan-20 to 31-Dec-20</v>
      </c>
      <c r="E81" s="534">
        <v>900</v>
      </c>
      <c r="F81" s="534">
        <v>1000</v>
      </c>
      <c r="G81" s="481">
        <f t="shared" si="6"/>
        <v>90</v>
      </c>
      <c r="H81" s="429"/>
      <c r="I81" s="471"/>
      <c r="J81" s="431" t="s">
        <v>406</v>
      </c>
      <c r="K81" s="486"/>
      <c r="L81" s="471" t="b">
        <f t="shared" si="7"/>
        <v>1</v>
      </c>
      <c r="M81" s="471" t="b">
        <f t="shared" si="8"/>
        <v>1</v>
      </c>
      <c r="N81" s="471" t="s">
        <v>846</v>
      </c>
      <c r="O81" s="51"/>
      <c r="P81" s="136"/>
      <c r="Q81" s="135"/>
      <c r="T81" s="104"/>
      <c r="U81" s="104"/>
      <c r="V81" s="104"/>
      <c r="W81" s="104"/>
      <c r="X81" s="186"/>
    </row>
    <row r="82" spans="1:24" ht="47.1" customHeight="1">
      <c r="A82" s="119"/>
      <c r="B82" s="406">
        <v>7</v>
      </c>
      <c r="C82" s="423" t="str">
        <f t="shared" si="5"/>
        <v/>
      </c>
      <c r="D82" s="424" t="str">
        <f ca="1">TEXT(IFERROR(INDEX('Overview - Section A'!$A$37:$A$44,MATCH(J82,'Overview - Section A'!$U$37:$U$44,0)),""),"d-mmm-yy") &amp;" to " &amp; TEXT(IFERROR(INDEX('Overview - Section A'!$E$37:$E$44,MATCH(J82,'Overview - Section A'!$U$37:$U$44,0)),""),"d-mmm-yy")</f>
        <v>1-Jan-21 to 31-Dec-21</v>
      </c>
      <c r="E82" s="534"/>
      <c r="F82" s="534"/>
      <c r="G82" s="481" t="str">
        <f t="shared" si="6"/>
        <v/>
      </c>
      <c r="H82" s="429"/>
      <c r="I82" s="471"/>
      <c r="J82" s="431" t="s">
        <v>408</v>
      </c>
      <c r="K82" s="486"/>
      <c r="L82" s="471" t="b">
        <f t="shared" si="7"/>
        <v>1</v>
      </c>
      <c r="M82" s="471" t="b">
        <f t="shared" si="8"/>
        <v>1</v>
      </c>
      <c r="N82" s="471" t="s">
        <v>847</v>
      </c>
      <c r="O82" s="51"/>
      <c r="P82" s="136"/>
      <c r="Q82" s="135"/>
      <c r="T82" s="104"/>
      <c r="U82" s="104"/>
      <c r="V82" s="104"/>
      <c r="W82" s="104"/>
      <c r="X82" s="186"/>
    </row>
    <row r="83" spans="1:24" ht="47.1" customHeight="1">
      <c r="A83" s="119"/>
      <c r="B83" s="406">
        <v>7</v>
      </c>
      <c r="C83" s="423" t="str">
        <f t="shared" si="5"/>
        <v/>
      </c>
      <c r="D83" s="424" t="str">
        <f ca="1">TEXT(IFERROR(INDEX('Overview - Section A'!$A$37:$A$44,MATCH(J83,'Overview - Section A'!$U$37:$U$44,0)),""),"d-mmm-yy") &amp;" to " &amp; TEXT(IFERROR(INDEX('Overview - Section A'!$E$37:$E$44,MATCH(J83,'Overview - Section A'!$U$37:$U$44,0)),""),"d-mmm-yy")</f>
        <v>1-Jan-22 to 31-Dec-22</v>
      </c>
      <c r="E83" s="534"/>
      <c r="F83" s="534"/>
      <c r="G83" s="481" t="str">
        <f t="shared" si="6"/>
        <v/>
      </c>
      <c r="H83" s="429"/>
      <c r="I83" s="471"/>
      <c r="J83" s="431" t="s">
        <v>410</v>
      </c>
      <c r="K83" s="486"/>
      <c r="L83" s="471" t="b">
        <f t="shared" si="7"/>
        <v>1</v>
      </c>
      <c r="M83" s="471" t="b">
        <f t="shared" si="8"/>
        <v>1</v>
      </c>
      <c r="N83" s="471" t="s">
        <v>848</v>
      </c>
      <c r="O83" s="51"/>
      <c r="P83" s="136"/>
      <c r="Q83" s="135"/>
      <c r="T83" s="104"/>
      <c r="U83" s="104"/>
      <c r="V83" s="104"/>
      <c r="W83" s="104"/>
      <c r="X83" s="186"/>
    </row>
    <row r="84" spans="1:24" ht="47.1" customHeight="1">
      <c r="A84" s="119"/>
      <c r="B84" s="406">
        <v>7</v>
      </c>
      <c r="C84" s="423" t="str">
        <f t="shared" si="5"/>
        <v/>
      </c>
      <c r="D84" s="424" t="str">
        <f ca="1">TEXT(IFERROR(INDEX('Overview - Section A'!$A$37:$A$44,MATCH(J84,'Overview - Section A'!$U$37:$U$44,0)),""),"d-mmm-yy") &amp;" to " &amp; TEXT(IFERROR(INDEX('Overview - Section A'!$E$37:$E$44,MATCH(J84,'Overview - Section A'!$U$37:$U$44,0)),""),"d-mmm-yy")</f>
        <v>1-Jan-23 to 31-Dec-23</v>
      </c>
      <c r="E84" s="534"/>
      <c r="F84" s="534"/>
      <c r="G84" s="481" t="str">
        <f t="shared" si="6"/>
        <v/>
      </c>
      <c r="H84" s="429"/>
      <c r="I84" s="471"/>
      <c r="J84" s="431" t="s">
        <v>412</v>
      </c>
      <c r="K84" s="486"/>
      <c r="L84" s="471" t="b">
        <f t="shared" si="7"/>
        <v>1</v>
      </c>
      <c r="M84" s="471" t="b">
        <f t="shared" si="8"/>
        <v>1</v>
      </c>
      <c r="N84" s="471" t="s">
        <v>849</v>
      </c>
      <c r="O84" s="51"/>
      <c r="P84" s="136"/>
      <c r="Q84" s="135"/>
      <c r="T84" s="104"/>
      <c r="U84" s="104"/>
      <c r="V84" s="104"/>
      <c r="W84" s="104"/>
      <c r="X84" s="186"/>
    </row>
    <row r="85" spans="1:24" ht="47.1" customHeight="1">
      <c r="A85" s="119"/>
      <c r="B85" s="406">
        <v>8</v>
      </c>
      <c r="C85" s="423" t="str">
        <f t="shared" si="5"/>
        <v>TCP-7a: Number of notified TB cases (all forms) contributed by non-national TB program providers – private/non-governmental facilities</v>
      </c>
      <c r="D85" s="424" t="str">
        <f ca="1">TEXT(IFERROR(INDEX('Overview - Section A'!$A$37:$A$44,MATCH(J85,'Overview - Section A'!$U$37:$U$44,0)),""),"d-mmm-yy") &amp;" to " &amp; TEXT(IFERROR(INDEX('Overview - Section A'!$E$37:$E$44,MATCH(J85,'Overview - Section A'!$U$37:$U$44,0)),""),"d-mmm-yy")</f>
        <v>1-Jan-18 to 31-Dec-18</v>
      </c>
      <c r="E85" s="534">
        <v>315</v>
      </c>
      <c r="F85" s="534">
        <v>350</v>
      </c>
      <c r="G85" s="481">
        <f t="shared" si="6"/>
        <v>90</v>
      </c>
      <c r="H85" s="429"/>
      <c r="I85" s="471"/>
      <c r="J85" s="431" t="s">
        <v>402</v>
      </c>
      <c r="K85" s="486"/>
      <c r="L85" s="471" t="b">
        <f t="shared" si="7"/>
        <v>1</v>
      </c>
      <c r="M85" s="471" t="b">
        <f t="shared" si="8"/>
        <v>1</v>
      </c>
      <c r="N85" s="471" t="s">
        <v>850</v>
      </c>
      <c r="O85" s="51"/>
      <c r="P85" s="136"/>
      <c r="Q85" s="135"/>
      <c r="T85" s="104"/>
      <c r="U85" s="104"/>
      <c r="V85" s="104"/>
      <c r="W85" s="104"/>
      <c r="X85" s="186"/>
    </row>
    <row r="86" spans="1:24" ht="47.1" customHeight="1">
      <c r="A86" s="119"/>
      <c r="B86" s="406">
        <v>8</v>
      </c>
      <c r="C86" s="423" t="str">
        <f t="shared" si="5"/>
        <v/>
      </c>
      <c r="D86" s="424" t="str">
        <f ca="1">TEXT(IFERROR(INDEX('Overview - Section A'!$A$37:$A$44,MATCH(J86,'Overview - Section A'!$U$37:$U$44,0)),""),"d-mmm-yy") &amp;" to " &amp; TEXT(IFERROR(INDEX('Overview - Section A'!$E$37:$E$44,MATCH(J86,'Overview - Section A'!$U$37:$U$44,0)),""),"d-mmm-yy")</f>
        <v>1-Jan-19 to 31-Dec-19</v>
      </c>
      <c r="E86" s="534">
        <v>360</v>
      </c>
      <c r="F86" s="534">
        <v>400</v>
      </c>
      <c r="G86" s="481">
        <f t="shared" si="6"/>
        <v>90</v>
      </c>
      <c r="H86" s="429"/>
      <c r="I86" s="471"/>
      <c r="J86" s="431" t="s">
        <v>404</v>
      </c>
      <c r="K86" s="486"/>
      <c r="L86" s="471" t="b">
        <f t="shared" si="7"/>
        <v>1</v>
      </c>
      <c r="M86" s="471" t="b">
        <f t="shared" si="8"/>
        <v>1</v>
      </c>
      <c r="N86" s="471" t="s">
        <v>851</v>
      </c>
      <c r="O86" s="51"/>
      <c r="P86" s="136"/>
      <c r="Q86" s="135"/>
      <c r="T86" s="104"/>
      <c r="U86" s="104"/>
      <c r="V86" s="104"/>
      <c r="W86" s="104"/>
      <c r="X86" s="186"/>
    </row>
    <row r="87" spans="1:24" ht="47.1" customHeight="1">
      <c r="A87" s="119"/>
      <c r="B87" s="406">
        <v>8</v>
      </c>
      <c r="C87" s="423" t="str">
        <f t="shared" si="5"/>
        <v/>
      </c>
      <c r="D87" s="424" t="str">
        <f ca="1">TEXT(IFERROR(INDEX('Overview - Section A'!$A$37:$A$44,MATCH(J87,'Overview - Section A'!$U$37:$U$44,0)),""),"d-mmm-yy") &amp;" to " &amp; TEXT(IFERROR(INDEX('Overview - Section A'!$E$37:$E$44,MATCH(J87,'Overview - Section A'!$U$37:$U$44,0)),""),"d-mmm-yy")</f>
        <v>1-Jan-20 to 31-Dec-20</v>
      </c>
      <c r="E87" s="534">
        <v>405</v>
      </c>
      <c r="F87" s="534">
        <v>450</v>
      </c>
      <c r="G87" s="481">
        <f t="shared" si="6"/>
        <v>90</v>
      </c>
      <c r="H87" s="429"/>
      <c r="I87" s="471"/>
      <c r="J87" s="431" t="s">
        <v>406</v>
      </c>
      <c r="K87" s="486"/>
      <c r="L87" s="471" t="b">
        <f t="shared" si="7"/>
        <v>1</v>
      </c>
      <c r="M87" s="471" t="b">
        <f t="shared" si="8"/>
        <v>1</v>
      </c>
      <c r="N87" s="471" t="s">
        <v>852</v>
      </c>
      <c r="O87" s="51"/>
      <c r="P87" s="136"/>
      <c r="Q87" s="135"/>
      <c r="T87" s="104"/>
      <c r="U87" s="104"/>
      <c r="V87" s="104"/>
      <c r="W87" s="104"/>
      <c r="X87" s="186"/>
    </row>
    <row r="88" spans="1:24" ht="47.1" customHeight="1">
      <c r="A88" s="119"/>
      <c r="B88" s="406">
        <v>8</v>
      </c>
      <c r="C88" s="423" t="str">
        <f t="shared" si="5"/>
        <v/>
      </c>
      <c r="D88" s="424" t="str">
        <f ca="1">TEXT(IFERROR(INDEX('Overview - Section A'!$A$37:$A$44,MATCH(J88,'Overview - Section A'!$U$37:$U$44,0)),""),"d-mmm-yy") &amp;" to " &amp; TEXT(IFERROR(INDEX('Overview - Section A'!$E$37:$E$44,MATCH(J88,'Overview - Section A'!$U$37:$U$44,0)),""),"d-mmm-yy")</f>
        <v>1-Jan-21 to 31-Dec-21</v>
      </c>
      <c r="E88" s="425"/>
      <c r="F88" s="426"/>
      <c r="G88" s="481" t="str">
        <f t="shared" si="6"/>
        <v/>
      </c>
      <c r="H88" s="429"/>
      <c r="I88" s="471"/>
      <c r="J88" s="431" t="s">
        <v>408</v>
      </c>
      <c r="K88" s="486"/>
      <c r="L88" s="471" t="b">
        <f t="shared" si="7"/>
        <v>1</v>
      </c>
      <c r="M88" s="471" t="b">
        <f t="shared" si="8"/>
        <v>1</v>
      </c>
      <c r="N88" s="471" t="s">
        <v>853</v>
      </c>
      <c r="O88" s="51"/>
      <c r="P88" s="136"/>
      <c r="Q88" s="135"/>
      <c r="T88" s="104"/>
      <c r="U88" s="104"/>
      <c r="V88" s="104"/>
      <c r="W88" s="104"/>
      <c r="X88" s="186"/>
    </row>
    <row r="89" spans="1:24" ht="47.1" customHeight="1">
      <c r="A89" s="119"/>
      <c r="B89" s="406">
        <v>8</v>
      </c>
      <c r="C89" s="423" t="str">
        <f t="shared" si="5"/>
        <v/>
      </c>
      <c r="D89" s="424" t="str">
        <f ca="1">TEXT(IFERROR(INDEX('Overview - Section A'!$A$37:$A$44,MATCH(J89,'Overview - Section A'!$U$37:$U$44,0)),""),"d-mmm-yy") &amp;" to " &amp; TEXT(IFERROR(INDEX('Overview - Section A'!$E$37:$E$44,MATCH(J89,'Overview - Section A'!$U$37:$U$44,0)),""),"d-mmm-yy")</f>
        <v>1-Jan-22 to 31-Dec-22</v>
      </c>
      <c r="E89" s="425"/>
      <c r="F89" s="426"/>
      <c r="G89" s="481" t="str">
        <f t="shared" si="6"/>
        <v/>
      </c>
      <c r="H89" s="429"/>
      <c r="I89" s="471"/>
      <c r="J89" s="431" t="s">
        <v>410</v>
      </c>
      <c r="K89" s="486"/>
      <c r="L89" s="471" t="b">
        <f t="shared" si="7"/>
        <v>1</v>
      </c>
      <c r="M89" s="471" t="b">
        <f t="shared" si="8"/>
        <v>1</v>
      </c>
      <c r="N89" s="471" t="s">
        <v>854</v>
      </c>
      <c r="O89" s="51"/>
      <c r="P89" s="136"/>
      <c r="Q89" s="135"/>
      <c r="T89" s="104"/>
      <c r="U89" s="104"/>
      <c r="V89" s="104"/>
      <c r="W89" s="104"/>
      <c r="X89" s="186"/>
    </row>
    <row r="90" spans="1:24" ht="47.1" customHeight="1">
      <c r="A90" s="119"/>
      <c r="B90" s="406">
        <v>8</v>
      </c>
      <c r="C90" s="423" t="str">
        <f t="shared" si="5"/>
        <v/>
      </c>
      <c r="D90" s="424" t="str">
        <f ca="1">TEXT(IFERROR(INDEX('Overview - Section A'!$A$37:$A$44,MATCH(J90,'Overview - Section A'!$U$37:$U$44,0)),""),"d-mmm-yy") &amp;" to " &amp; TEXT(IFERROR(INDEX('Overview - Section A'!$E$37:$E$44,MATCH(J90,'Overview - Section A'!$U$37:$U$44,0)),""),"d-mmm-yy")</f>
        <v>1-Jan-23 to 31-Dec-23</v>
      </c>
      <c r="E90" s="425"/>
      <c r="F90" s="426"/>
      <c r="G90" s="481" t="str">
        <f t="shared" si="6"/>
        <v/>
      </c>
      <c r="H90" s="429"/>
      <c r="I90" s="471"/>
      <c r="J90" s="431" t="s">
        <v>412</v>
      </c>
      <c r="K90" s="486"/>
      <c r="L90" s="471" t="b">
        <f t="shared" si="7"/>
        <v>1</v>
      </c>
      <c r="M90" s="471" t="b">
        <f t="shared" si="8"/>
        <v>1</v>
      </c>
      <c r="N90" s="471" t="s">
        <v>855</v>
      </c>
      <c r="O90" s="51"/>
      <c r="P90" s="136"/>
      <c r="Q90" s="135"/>
      <c r="T90" s="104"/>
      <c r="U90" s="104"/>
      <c r="V90" s="104"/>
      <c r="W90" s="104"/>
      <c r="X90" s="186"/>
    </row>
    <row r="91" spans="1:24" ht="47.1" customHeight="1">
      <c r="A91" s="119"/>
      <c r="B91" s="406">
        <v>9</v>
      </c>
      <c r="C91" s="423" t="str">
        <f t="shared" si="5"/>
        <v>TCP-7b: Number of notified TB cases (all forms) contributed by non-national TB program providers – public sector</v>
      </c>
      <c r="D91" s="424" t="str">
        <f ca="1">TEXT(IFERROR(INDEX('Overview - Section A'!$A$37:$A$44,MATCH(J91,'Overview - Section A'!$U$37:$U$44,0)),""),"d-mmm-yy") &amp;" to " &amp; TEXT(IFERROR(INDEX('Overview - Section A'!$E$37:$E$44,MATCH(J91,'Overview - Section A'!$U$37:$U$44,0)),""),"d-mmm-yy")</f>
        <v>1-Jan-18 to 31-Dec-18</v>
      </c>
      <c r="E91" s="534">
        <v>450</v>
      </c>
      <c r="F91" s="534">
        <v>500</v>
      </c>
      <c r="G91" s="481">
        <f t="shared" si="6"/>
        <v>90</v>
      </c>
      <c r="H91" s="429"/>
      <c r="I91" s="471"/>
      <c r="J91" s="431" t="s">
        <v>402</v>
      </c>
      <c r="K91" s="486"/>
      <c r="L91" s="471" t="b">
        <f t="shared" si="7"/>
        <v>1</v>
      </c>
      <c r="M91" s="471" t="b">
        <f t="shared" si="8"/>
        <v>1</v>
      </c>
      <c r="N91" s="471" t="s">
        <v>856</v>
      </c>
      <c r="O91" s="51"/>
      <c r="P91" s="136"/>
      <c r="Q91" s="135"/>
      <c r="T91" s="104"/>
      <c r="U91" s="104"/>
      <c r="V91" s="104"/>
      <c r="W91" s="104"/>
      <c r="X91" s="186"/>
    </row>
    <row r="92" spans="1:24" ht="47.1" customHeight="1">
      <c r="A92" s="119"/>
      <c r="B92" s="406">
        <v>9</v>
      </c>
      <c r="C92" s="423" t="str">
        <f t="shared" si="5"/>
        <v/>
      </c>
      <c r="D92" s="424" t="str">
        <f ca="1">TEXT(IFERROR(INDEX('Overview - Section A'!$A$37:$A$44,MATCH(J92,'Overview - Section A'!$U$37:$U$44,0)),""),"d-mmm-yy") &amp;" to " &amp; TEXT(IFERROR(INDEX('Overview - Section A'!$E$37:$E$44,MATCH(J92,'Overview - Section A'!$U$37:$U$44,0)),""),"d-mmm-yy")</f>
        <v>1-Jan-19 to 31-Dec-19</v>
      </c>
      <c r="E92" s="534">
        <v>540</v>
      </c>
      <c r="F92" s="534">
        <v>600</v>
      </c>
      <c r="G92" s="481">
        <f t="shared" si="6"/>
        <v>90</v>
      </c>
      <c r="H92" s="429"/>
      <c r="I92" s="471"/>
      <c r="J92" s="431" t="s">
        <v>404</v>
      </c>
      <c r="K92" s="486"/>
      <c r="L92" s="471" t="b">
        <f t="shared" si="7"/>
        <v>1</v>
      </c>
      <c r="M92" s="471" t="b">
        <f t="shared" si="8"/>
        <v>1</v>
      </c>
      <c r="N92" s="471" t="s">
        <v>857</v>
      </c>
      <c r="O92" s="51"/>
      <c r="P92" s="136"/>
      <c r="Q92" s="135"/>
      <c r="T92" s="104"/>
      <c r="U92" s="104"/>
      <c r="V92" s="104"/>
      <c r="W92" s="104"/>
      <c r="X92" s="186"/>
    </row>
    <row r="93" spans="1:24" ht="47.1" customHeight="1">
      <c r="A93" s="119"/>
      <c r="B93" s="406">
        <v>9</v>
      </c>
      <c r="C93" s="423" t="str">
        <f t="shared" si="5"/>
        <v/>
      </c>
      <c r="D93" s="424" t="str">
        <f ca="1">TEXT(IFERROR(INDEX('Overview - Section A'!$A$37:$A$44,MATCH(J93,'Overview - Section A'!$U$37:$U$44,0)),""),"d-mmm-yy") &amp;" to " &amp; TEXT(IFERROR(INDEX('Overview - Section A'!$E$37:$E$44,MATCH(J93,'Overview - Section A'!$U$37:$U$44,0)),""),"d-mmm-yy")</f>
        <v>1-Jan-20 to 31-Dec-20</v>
      </c>
      <c r="E93" s="534">
        <v>630</v>
      </c>
      <c r="F93" s="534">
        <v>700</v>
      </c>
      <c r="G93" s="481">
        <f t="shared" si="6"/>
        <v>90</v>
      </c>
      <c r="H93" s="429"/>
      <c r="I93" s="471"/>
      <c r="J93" s="431" t="s">
        <v>406</v>
      </c>
      <c r="K93" s="486"/>
      <c r="L93" s="471" t="b">
        <f t="shared" si="7"/>
        <v>1</v>
      </c>
      <c r="M93" s="471" t="b">
        <f t="shared" si="8"/>
        <v>1</v>
      </c>
      <c r="N93" s="471" t="s">
        <v>858</v>
      </c>
      <c r="O93" s="51"/>
      <c r="P93" s="136"/>
      <c r="Q93" s="135"/>
      <c r="T93" s="104"/>
      <c r="U93" s="104"/>
      <c r="V93" s="104"/>
      <c r="W93" s="104"/>
      <c r="X93" s="186"/>
    </row>
    <row r="94" spans="1:24" ht="47.1" customHeight="1">
      <c r="A94" s="119"/>
      <c r="B94" s="406">
        <v>9</v>
      </c>
      <c r="C94" s="423" t="str">
        <f t="shared" si="5"/>
        <v/>
      </c>
      <c r="D94" s="424" t="str">
        <f ca="1">TEXT(IFERROR(INDEX('Overview - Section A'!$A$37:$A$44,MATCH(J94,'Overview - Section A'!$U$37:$U$44,0)),""),"d-mmm-yy") &amp;" to " &amp; TEXT(IFERROR(INDEX('Overview - Section A'!$E$37:$E$44,MATCH(J94,'Overview - Section A'!$U$37:$U$44,0)),""),"d-mmm-yy")</f>
        <v>1-Jan-21 to 31-Dec-21</v>
      </c>
      <c r="E94" s="425"/>
      <c r="F94" s="426"/>
      <c r="G94" s="481" t="str">
        <f t="shared" si="6"/>
        <v/>
      </c>
      <c r="H94" s="429"/>
      <c r="I94" s="471"/>
      <c r="J94" s="431" t="s">
        <v>408</v>
      </c>
      <c r="K94" s="486"/>
      <c r="L94" s="471" t="b">
        <f t="shared" si="7"/>
        <v>1</v>
      </c>
      <c r="M94" s="471" t="b">
        <f t="shared" si="8"/>
        <v>1</v>
      </c>
      <c r="N94" s="471" t="s">
        <v>859</v>
      </c>
      <c r="O94" s="51"/>
      <c r="P94" s="136"/>
      <c r="Q94" s="135"/>
      <c r="T94" s="104"/>
      <c r="U94" s="104"/>
      <c r="V94" s="104"/>
      <c r="W94" s="104"/>
      <c r="X94" s="186"/>
    </row>
    <row r="95" spans="1:24" ht="47.1" customHeight="1">
      <c r="A95" s="119"/>
      <c r="B95" s="406">
        <v>9</v>
      </c>
      <c r="C95" s="423" t="str">
        <f t="shared" si="5"/>
        <v/>
      </c>
      <c r="D95" s="424" t="str">
        <f ca="1">TEXT(IFERROR(INDEX('Overview - Section A'!$A$37:$A$44,MATCH(J95,'Overview - Section A'!$U$37:$U$44,0)),""),"d-mmm-yy") &amp;" to " &amp; TEXT(IFERROR(INDEX('Overview - Section A'!$E$37:$E$44,MATCH(J95,'Overview - Section A'!$U$37:$U$44,0)),""),"d-mmm-yy")</f>
        <v>1-Jan-22 to 31-Dec-22</v>
      </c>
      <c r="E95" s="425"/>
      <c r="F95" s="426"/>
      <c r="G95" s="481" t="str">
        <f t="shared" si="6"/>
        <v/>
      </c>
      <c r="H95" s="429"/>
      <c r="I95" s="471"/>
      <c r="J95" s="431" t="s">
        <v>410</v>
      </c>
      <c r="K95" s="486"/>
      <c r="L95" s="471" t="b">
        <f t="shared" si="7"/>
        <v>1</v>
      </c>
      <c r="M95" s="471" t="b">
        <f t="shared" si="8"/>
        <v>1</v>
      </c>
      <c r="N95" s="471" t="s">
        <v>860</v>
      </c>
      <c r="O95" s="51"/>
      <c r="P95" s="136"/>
      <c r="Q95" s="135"/>
      <c r="T95" s="104"/>
      <c r="U95" s="104"/>
      <c r="V95" s="104"/>
      <c r="W95" s="104"/>
      <c r="X95" s="186"/>
    </row>
    <row r="96" spans="1:24" ht="47.1" customHeight="1">
      <c r="A96" s="119"/>
      <c r="B96" s="406">
        <v>9</v>
      </c>
      <c r="C96" s="423" t="str">
        <f t="shared" si="5"/>
        <v/>
      </c>
      <c r="D96" s="424" t="str">
        <f ca="1">TEXT(IFERROR(INDEX('Overview - Section A'!$A$37:$A$44,MATCH(J96,'Overview - Section A'!$U$37:$U$44,0)),""),"d-mmm-yy") &amp;" to " &amp; TEXT(IFERROR(INDEX('Overview - Section A'!$E$37:$E$44,MATCH(J96,'Overview - Section A'!$U$37:$U$44,0)),""),"d-mmm-yy")</f>
        <v>1-Jan-23 to 31-Dec-23</v>
      </c>
      <c r="E96" s="425"/>
      <c r="F96" s="426"/>
      <c r="G96" s="481" t="str">
        <f t="shared" si="6"/>
        <v/>
      </c>
      <c r="H96" s="429"/>
      <c r="I96" s="471"/>
      <c r="J96" s="431" t="s">
        <v>412</v>
      </c>
      <c r="K96" s="486"/>
      <c r="L96" s="471" t="b">
        <f t="shared" si="7"/>
        <v>1</v>
      </c>
      <c r="M96" s="471" t="b">
        <f t="shared" si="8"/>
        <v>1</v>
      </c>
      <c r="N96" s="471" t="s">
        <v>861</v>
      </c>
      <c r="O96" s="51"/>
      <c r="P96" s="136"/>
      <c r="Q96" s="135"/>
      <c r="T96" s="104"/>
      <c r="U96" s="104"/>
      <c r="V96" s="104"/>
      <c r="W96" s="104"/>
      <c r="X96" s="186"/>
    </row>
    <row r="97" spans="1:24" ht="47.1" customHeight="1">
      <c r="A97" s="119"/>
      <c r="B97" s="406">
        <v>10</v>
      </c>
      <c r="C97" s="423" t="str">
        <f t="shared" si="5"/>
        <v>TCP-7c: Number of notified TB cases (all forms) contributed by non-national TB program providers – community referrals</v>
      </c>
      <c r="D97" s="424" t="str">
        <f ca="1">TEXT(IFERROR(INDEX('Overview - Section A'!$A$37:$A$44,MATCH(J97,'Overview - Section A'!$U$37:$U$44,0)),""),"d-mmm-yy") &amp;" to " &amp; TEXT(IFERROR(INDEX('Overview - Section A'!$E$37:$E$44,MATCH(J97,'Overview - Section A'!$U$37:$U$44,0)),""),"d-mmm-yy")</f>
        <v>1-Jan-18 to 31-Dec-18</v>
      </c>
      <c r="E97" s="534">
        <v>270</v>
      </c>
      <c r="F97" s="534">
        <v>300</v>
      </c>
      <c r="G97" s="481">
        <f t="shared" si="6"/>
        <v>90</v>
      </c>
      <c r="H97" s="429"/>
      <c r="I97" s="471"/>
      <c r="J97" s="431" t="s">
        <v>402</v>
      </c>
      <c r="K97" s="486"/>
      <c r="L97" s="471" t="b">
        <f t="shared" si="7"/>
        <v>1</v>
      </c>
      <c r="M97" s="471" t="b">
        <f t="shared" si="8"/>
        <v>1</v>
      </c>
      <c r="N97" s="471" t="s">
        <v>862</v>
      </c>
      <c r="O97" s="51"/>
      <c r="P97" s="136"/>
      <c r="Q97" s="135"/>
      <c r="T97" s="104"/>
      <c r="U97" s="104"/>
      <c r="V97" s="104"/>
      <c r="W97" s="104"/>
      <c r="X97" s="186"/>
    </row>
    <row r="98" spans="1:24" ht="47.1" customHeight="1">
      <c r="A98" s="119"/>
      <c r="B98" s="406">
        <v>10</v>
      </c>
      <c r="C98" s="423" t="str">
        <f t="shared" si="5"/>
        <v/>
      </c>
      <c r="D98" s="424" t="str">
        <f ca="1">TEXT(IFERROR(INDEX('Overview - Section A'!$A$37:$A$44,MATCH(J98,'Overview - Section A'!$U$37:$U$44,0)),""),"d-mmm-yy") &amp;" to " &amp; TEXT(IFERROR(INDEX('Overview - Section A'!$E$37:$E$44,MATCH(J98,'Overview - Section A'!$U$37:$U$44,0)),""),"d-mmm-yy")</f>
        <v>1-Jan-19 to 31-Dec-19</v>
      </c>
      <c r="E98" s="534">
        <v>360</v>
      </c>
      <c r="F98" s="534">
        <v>400</v>
      </c>
      <c r="G98" s="481">
        <f t="shared" si="6"/>
        <v>90</v>
      </c>
      <c r="H98" s="429"/>
      <c r="I98" s="471"/>
      <c r="J98" s="431" t="s">
        <v>404</v>
      </c>
      <c r="K98" s="486"/>
      <c r="L98" s="471" t="b">
        <f t="shared" si="7"/>
        <v>1</v>
      </c>
      <c r="M98" s="471" t="b">
        <f t="shared" si="8"/>
        <v>1</v>
      </c>
      <c r="N98" s="471" t="s">
        <v>863</v>
      </c>
      <c r="O98" s="51"/>
      <c r="P98" s="136"/>
      <c r="Q98" s="135"/>
      <c r="T98" s="104"/>
      <c r="U98" s="104"/>
      <c r="V98" s="104"/>
      <c r="W98" s="104"/>
      <c r="X98" s="186"/>
    </row>
    <row r="99" spans="1:24" ht="47.1" customHeight="1">
      <c r="A99" s="119"/>
      <c r="B99" s="406">
        <v>10</v>
      </c>
      <c r="C99" s="423" t="str">
        <f t="shared" si="5"/>
        <v/>
      </c>
      <c r="D99" s="424" t="str">
        <f ca="1">TEXT(IFERROR(INDEX('Overview - Section A'!$A$37:$A$44,MATCH(J99,'Overview - Section A'!$U$37:$U$44,0)),""),"d-mmm-yy") &amp;" to " &amp; TEXT(IFERROR(INDEX('Overview - Section A'!$E$37:$E$44,MATCH(J99,'Overview - Section A'!$U$37:$U$44,0)),""),"d-mmm-yy")</f>
        <v>1-Jan-20 to 31-Dec-20</v>
      </c>
      <c r="E99" s="534">
        <v>450</v>
      </c>
      <c r="F99" s="534">
        <v>500</v>
      </c>
      <c r="G99" s="481">
        <f t="shared" si="6"/>
        <v>90</v>
      </c>
      <c r="H99" s="429"/>
      <c r="I99" s="471"/>
      <c r="J99" s="431" t="s">
        <v>406</v>
      </c>
      <c r="K99" s="486"/>
      <c r="L99" s="471" t="b">
        <f t="shared" si="7"/>
        <v>1</v>
      </c>
      <c r="M99" s="471" t="b">
        <f t="shared" si="8"/>
        <v>1</v>
      </c>
      <c r="N99" s="471" t="s">
        <v>864</v>
      </c>
      <c r="O99" s="51"/>
      <c r="P99" s="136"/>
      <c r="Q99" s="135"/>
      <c r="T99" s="104"/>
      <c r="U99" s="104"/>
      <c r="V99" s="104"/>
      <c r="W99" s="104"/>
      <c r="X99" s="186"/>
    </row>
    <row r="100" spans="1:24" ht="47.1" customHeight="1">
      <c r="A100" s="119"/>
      <c r="B100" s="406">
        <v>10</v>
      </c>
      <c r="C100" s="423" t="str">
        <f t="shared" si="5"/>
        <v/>
      </c>
      <c r="D100" s="424" t="str">
        <f ca="1">TEXT(IFERROR(INDEX('Overview - Section A'!$A$37:$A$44,MATCH(J100,'Overview - Section A'!$U$37:$U$44,0)),""),"d-mmm-yy") &amp;" to " &amp; TEXT(IFERROR(INDEX('Overview - Section A'!$E$37:$E$44,MATCH(J100,'Overview - Section A'!$U$37:$U$44,0)),""),"d-mmm-yy")</f>
        <v>1-Jan-21 to 31-Dec-21</v>
      </c>
      <c r="E100" s="425"/>
      <c r="F100" s="426"/>
      <c r="G100" s="481" t="str">
        <f t="shared" si="6"/>
        <v/>
      </c>
      <c r="H100" s="429"/>
      <c r="I100" s="471"/>
      <c r="J100" s="431" t="s">
        <v>408</v>
      </c>
      <c r="K100" s="486"/>
      <c r="L100" s="471" t="b">
        <f t="shared" si="7"/>
        <v>1</v>
      </c>
      <c r="M100" s="471" t="b">
        <f t="shared" si="8"/>
        <v>1</v>
      </c>
      <c r="N100" s="471" t="s">
        <v>865</v>
      </c>
      <c r="O100" s="51"/>
      <c r="P100" s="136"/>
      <c r="Q100" s="135"/>
      <c r="T100" s="104"/>
      <c r="U100" s="104"/>
      <c r="V100" s="104"/>
      <c r="W100" s="104"/>
      <c r="X100" s="186"/>
    </row>
    <row r="101" spans="1:24" ht="47.1" customHeight="1">
      <c r="A101" s="119"/>
      <c r="B101" s="406">
        <v>10</v>
      </c>
      <c r="C101" s="423" t="str">
        <f t="shared" si="5"/>
        <v/>
      </c>
      <c r="D101" s="424" t="str">
        <f ca="1">TEXT(IFERROR(INDEX('Overview - Section A'!$A$37:$A$44,MATCH(J101,'Overview - Section A'!$U$37:$U$44,0)),""),"d-mmm-yy") &amp;" to " &amp; TEXT(IFERROR(INDEX('Overview - Section A'!$E$37:$E$44,MATCH(J101,'Overview - Section A'!$U$37:$U$44,0)),""),"d-mmm-yy")</f>
        <v>1-Jan-22 to 31-Dec-22</v>
      </c>
      <c r="E101" s="425"/>
      <c r="F101" s="426"/>
      <c r="G101" s="481" t="str">
        <f t="shared" si="6"/>
        <v/>
      </c>
      <c r="H101" s="429"/>
      <c r="I101" s="471"/>
      <c r="J101" s="431" t="s">
        <v>410</v>
      </c>
      <c r="K101" s="486"/>
      <c r="L101" s="471" t="b">
        <f t="shared" si="7"/>
        <v>1</v>
      </c>
      <c r="M101" s="471" t="b">
        <f t="shared" si="8"/>
        <v>1</v>
      </c>
      <c r="N101" s="471" t="s">
        <v>866</v>
      </c>
      <c r="O101" s="51"/>
      <c r="P101" s="136"/>
      <c r="Q101" s="135"/>
      <c r="T101" s="104"/>
      <c r="U101" s="104"/>
      <c r="V101" s="104"/>
      <c r="W101" s="104"/>
      <c r="X101" s="186"/>
    </row>
    <row r="102" spans="1:24" ht="47.1" customHeight="1">
      <c r="A102" s="119"/>
      <c r="B102" s="406">
        <v>10</v>
      </c>
      <c r="C102" s="423" t="str">
        <f t="shared" si="5"/>
        <v/>
      </c>
      <c r="D102" s="424" t="str">
        <f ca="1">TEXT(IFERROR(INDEX('Overview - Section A'!$A$37:$A$44,MATCH(J102,'Overview - Section A'!$U$37:$U$44,0)),""),"d-mmm-yy") &amp;" to " &amp; TEXT(IFERROR(INDEX('Overview - Section A'!$E$37:$E$44,MATCH(J102,'Overview - Section A'!$U$37:$U$44,0)),""),"d-mmm-yy")</f>
        <v>1-Jan-23 to 31-Dec-23</v>
      </c>
      <c r="E102" s="425"/>
      <c r="F102" s="426"/>
      <c r="G102" s="481" t="str">
        <f t="shared" si="6"/>
        <v/>
      </c>
      <c r="H102" s="429"/>
      <c r="I102" s="471"/>
      <c r="J102" s="431" t="s">
        <v>412</v>
      </c>
      <c r="K102" s="486"/>
      <c r="L102" s="471" t="b">
        <f t="shared" si="7"/>
        <v>1</v>
      </c>
      <c r="M102" s="471" t="b">
        <f t="shared" si="8"/>
        <v>1</v>
      </c>
      <c r="N102" s="471" t="s">
        <v>867</v>
      </c>
      <c r="O102" s="51"/>
      <c r="P102" s="136"/>
      <c r="Q102" s="135"/>
      <c r="T102" s="104"/>
      <c r="U102" s="104"/>
      <c r="V102" s="104"/>
      <c r="W102" s="104"/>
      <c r="X102" s="186"/>
    </row>
    <row r="103" spans="1:24" ht="47.1" customHeight="1">
      <c r="A103" s="119"/>
      <c r="B103" s="406">
        <v>11</v>
      </c>
      <c r="C103" s="423" t="str">
        <f t="shared" si="5"/>
        <v>TCP-8: Percentage of new and relapse TB patients tested using WHO recommended rapid tests at the time of diagnosis</v>
      </c>
      <c r="D103" s="424" t="str">
        <f ca="1">TEXT(IFERROR(INDEX('Overview - Section A'!$A$37:$A$44,MATCH(J103,'Overview - Section A'!$U$37:$U$44,0)),""),"d-mmm-yy") &amp;" to " &amp; TEXT(IFERROR(INDEX('Overview - Section A'!$E$37:$E$44,MATCH(J103,'Overview - Section A'!$U$37:$U$44,0)),""),"d-mmm-yy")</f>
        <v>1-Jan-18 to 31-Dec-18</v>
      </c>
      <c r="E103" s="534">
        <v>29400</v>
      </c>
      <c r="F103" s="534">
        <v>42000</v>
      </c>
      <c r="G103" s="481">
        <f t="shared" si="6"/>
        <v>70</v>
      </c>
      <c r="H103" s="429"/>
      <c r="I103" s="471"/>
      <c r="J103" s="431" t="s">
        <v>402</v>
      </c>
      <c r="K103" s="486"/>
      <c r="L103" s="471" t="b">
        <f t="shared" si="7"/>
        <v>1</v>
      </c>
      <c r="M103" s="471" t="b">
        <f t="shared" si="8"/>
        <v>1</v>
      </c>
      <c r="N103" s="471" t="s">
        <v>868</v>
      </c>
      <c r="O103" s="51"/>
      <c r="P103" s="136"/>
      <c r="Q103" s="135"/>
      <c r="T103" s="104"/>
      <c r="U103" s="104"/>
      <c r="V103" s="104"/>
      <c r="W103" s="104"/>
      <c r="X103" s="186"/>
    </row>
    <row r="104" spans="1:24" ht="47.1" customHeight="1">
      <c r="A104" s="119"/>
      <c r="B104" s="406">
        <v>11</v>
      </c>
      <c r="C104" s="423" t="str">
        <f t="shared" si="5"/>
        <v/>
      </c>
      <c r="D104" s="424" t="str">
        <f ca="1">TEXT(IFERROR(INDEX('Overview - Section A'!$A$37:$A$44,MATCH(J104,'Overview - Section A'!$U$37:$U$44,0)),""),"d-mmm-yy") &amp;" to " &amp; TEXT(IFERROR(INDEX('Overview - Section A'!$E$37:$E$44,MATCH(J104,'Overview - Section A'!$U$37:$U$44,0)),""),"d-mmm-yy")</f>
        <v>1-Jan-19 to 31-Dec-19</v>
      </c>
      <c r="E104" s="534">
        <v>34800</v>
      </c>
      <c r="F104" s="534">
        <v>43500</v>
      </c>
      <c r="G104" s="481">
        <f t="shared" si="6"/>
        <v>80</v>
      </c>
      <c r="H104" s="429"/>
      <c r="I104" s="471"/>
      <c r="J104" s="431" t="s">
        <v>404</v>
      </c>
      <c r="K104" s="486"/>
      <c r="L104" s="471" t="b">
        <f t="shared" si="7"/>
        <v>1</v>
      </c>
      <c r="M104" s="471" t="b">
        <f t="shared" si="8"/>
        <v>1</v>
      </c>
      <c r="N104" s="471" t="s">
        <v>869</v>
      </c>
      <c r="O104" s="51"/>
      <c r="P104" s="136"/>
      <c r="Q104" s="135"/>
      <c r="T104" s="104"/>
      <c r="U104" s="104"/>
      <c r="V104" s="104"/>
      <c r="W104" s="104"/>
      <c r="X104" s="186"/>
    </row>
    <row r="105" spans="1:24" ht="47.1" customHeight="1">
      <c r="A105" s="119"/>
      <c r="B105" s="406">
        <v>11</v>
      </c>
      <c r="C105" s="423" t="str">
        <f t="shared" si="5"/>
        <v/>
      </c>
      <c r="D105" s="424" t="str">
        <f ca="1">TEXT(IFERROR(INDEX('Overview - Section A'!$A$37:$A$44,MATCH(J105,'Overview - Section A'!$U$37:$U$44,0)),""),"d-mmm-yy") &amp;" to " &amp; TEXT(IFERROR(INDEX('Overview - Section A'!$E$37:$E$44,MATCH(J105,'Overview - Section A'!$U$37:$U$44,0)),""),"d-mmm-yy")</f>
        <v>1-Jan-20 to 31-Dec-20</v>
      </c>
      <c r="E105" s="534">
        <v>40500</v>
      </c>
      <c r="F105" s="534">
        <v>45000</v>
      </c>
      <c r="G105" s="481">
        <f t="shared" si="6"/>
        <v>90</v>
      </c>
      <c r="H105" s="429"/>
      <c r="I105" s="471"/>
      <c r="J105" s="431" t="s">
        <v>406</v>
      </c>
      <c r="K105" s="486"/>
      <c r="L105" s="471" t="b">
        <f t="shared" si="7"/>
        <v>1</v>
      </c>
      <c r="M105" s="471" t="b">
        <f t="shared" si="8"/>
        <v>1</v>
      </c>
      <c r="N105" s="471" t="s">
        <v>870</v>
      </c>
      <c r="O105" s="51"/>
      <c r="P105" s="136"/>
      <c r="Q105" s="135"/>
      <c r="T105" s="104"/>
      <c r="U105" s="104"/>
      <c r="V105" s="104"/>
      <c r="W105" s="104"/>
      <c r="X105" s="186"/>
    </row>
    <row r="106" spans="1:24" ht="47.1" customHeight="1">
      <c r="A106" s="119"/>
      <c r="B106" s="406">
        <v>11</v>
      </c>
      <c r="C106" s="423" t="str">
        <f t="shared" si="5"/>
        <v/>
      </c>
      <c r="D106" s="424" t="str">
        <f ca="1">TEXT(IFERROR(INDEX('Overview - Section A'!$A$37:$A$44,MATCH(J106,'Overview - Section A'!$U$37:$U$44,0)),""),"d-mmm-yy") &amp;" to " &amp; TEXT(IFERROR(INDEX('Overview - Section A'!$E$37:$E$44,MATCH(J106,'Overview - Section A'!$U$37:$U$44,0)),""),"d-mmm-yy")</f>
        <v>1-Jan-21 to 31-Dec-21</v>
      </c>
      <c r="E106" s="425"/>
      <c r="F106" s="426"/>
      <c r="G106" s="481" t="str">
        <f t="shared" si="6"/>
        <v/>
      </c>
      <c r="H106" s="429"/>
      <c r="I106" s="471"/>
      <c r="J106" s="431" t="s">
        <v>408</v>
      </c>
      <c r="K106" s="486"/>
      <c r="L106" s="471" t="b">
        <f t="shared" si="7"/>
        <v>1</v>
      </c>
      <c r="M106" s="471" t="b">
        <f t="shared" si="8"/>
        <v>1</v>
      </c>
      <c r="N106" s="471" t="s">
        <v>871</v>
      </c>
      <c r="O106" s="51"/>
      <c r="P106" s="136"/>
      <c r="Q106" s="135"/>
      <c r="T106" s="104"/>
      <c r="U106" s="104"/>
      <c r="V106" s="104"/>
      <c r="W106" s="104"/>
      <c r="X106" s="186"/>
    </row>
    <row r="107" spans="1:24" ht="47.1" customHeight="1">
      <c r="A107" s="119"/>
      <c r="B107" s="406">
        <v>11</v>
      </c>
      <c r="C107" s="423" t="str">
        <f t="shared" ref="C107:C170" si="9">IF(B107=B106,"",VLOOKUP(B107,$A$10:$AA$39,27,FALSE))</f>
        <v/>
      </c>
      <c r="D107" s="424" t="str">
        <f ca="1">TEXT(IFERROR(INDEX('Overview - Section A'!$A$37:$A$44,MATCH(J107,'Overview - Section A'!$U$37:$U$44,0)),""),"d-mmm-yy") &amp;" to " &amp; TEXT(IFERROR(INDEX('Overview - Section A'!$E$37:$E$44,MATCH(J107,'Overview - Section A'!$U$37:$U$44,0)),""),"d-mmm-yy")</f>
        <v>1-Jan-22 to 31-Dec-22</v>
      </c>
      <c r="E107" s="425"/>
      <c r="F107" s="426"/>
      <c r="G107" s="481" t="str">
        <f t="shared" ref="G107:G170" si="10">IF(IF(AND(E107="",F107=""),K107,IFERROR((E107/F107)*100,""))=0,"",IF(AND(E107="",F107=""),K107,IFERROR((E107/F107)*100,"")))</f>
        <v/>
      </c>
      <c r="H107" s="429"/>
      <c r="I107" s="471"/>
      <c r="J107" s="431" t="s">
        <v>410</v>
      </c>
      <c r="K107" s="486"/>
      <c r="L107" s="471" t="b">
        <f t="shared" ref="L107:L170" si="11">IFERROR(TRUE,FALSE)</f>
        <v>1</v>
      </c>
      <c r="M107" s="471" t="b">
        <f t="shared" ref="M107:M170" si="12">IFERROR(IF(VLOOKUP(B107,$A$10:$AA$39,27,FALSE)&lt;&gt;"",TRUE,FALSE),FALSE)</f>
        <v>1</v>
      </c>
      <c r="N107" s="471" t="s">
        <v>872</v>
      </c>
      <c r="O107" s="51"/>
      <c r="P107" s="136"/>
      <c r="Q107" s="135"/>
      <c r="T107" s="104"/>
      <c r="U107" s="104"/>
      <c r="V107" s="104"/>
      <c r="W107" s="104"/>
      <c r="X107" s="186"/>
    </row>
    <row r="108" spans="1:24" ht="47.1" customHeight="1">
      <c r="A108" s="119"/>
      <c r="B108" s="406">
        <v>11</v>
      </c>
      <c r="C108" s="423" t="str">
        <f t="shared" si="9"/>
        <v/>
      </c>
      <c r="D108" s="424" t="str">
        <f ca="1">TEXT(IFERROR(INDEX('Overview - Section A'!$A$37:$A$44,MATCH(J108,'Overview - Section A'!$U$37:$U$44,0)),""),"d-mmm-yy") &amp;" to " &amp; TEXT(IFERROR(INDEX('Overview - Section A'!$E$37:$E$44,MATCH(J108,'Overview - Section A'!$U$37:$U$44,0)),""),"d-mmm-yy")</f>
        <v>1-Jan-23 to 31-Dec-23</v>
      </c>
      <c r="E108" s="425"/>
      <c r="F108" s="426"/>
      <c r="G108" s="481" t="str">
        <f t="shared" si="10"/>
        <v/>
      </c>
      <c r="H108" s="429"/>
      <c r="I108" s="471"/>
      <c r="J108" s="431" t="s">
        <v>412</v>
      </c>
      <c r="K108" s="486"/>
      <c r="L108" s="471" t="b">
        <f t="shared" si="11"/>
        <v>1</v>
      </c>
      <c r="M108" s="471" t="b">
        <f t="shared" si="12"/>
        <v>1</v>
      </c>
      <c r="N108" s="471" t="s">
        <v>873</v>
      </c>
      <c r="O108" s="51"/>
      <c r="P108" s="136"/>
      <c r="Q108" s="135"/>
      <c r="T108" s="104"/>
      <c r="U108" s="104"/>
      <c r="V108" s="104"/>
      <c r="W108" s="104"/>
      <c r="X108" s="186"/>
    </row>
    <row r="109" spans="1:24" ht="47.1" customHeight="1">
      <c r="A109" s="119"/>
      <c r="B109" s="406">
        <v>12</v>
      </c>
      <c r="C109" s="423" t="str">
        <f t="shared" si="9"/>
        <v>MDR TB-1: Percentage of previously treated TB patients receiving DST (bacteriologically positive cases only)</v>
      </c>
      <c r="D109" s="424" t="str">
        <f ca="1">TEXT(IFERROR(INDEX('Overview - Section A'!$A$37:$A$44,MATCH(J109,'Overview - Section A'!$U$37:$U$44,0)),""),"d-mmm-yy") &amp;" to " &amp; TEXT(IFERROR(INDEX('Overview - Section A'!$E$37:$E$44,MATCH(J109,'Overview - Section A'!$U$37:$U$44,0)),""),"d-mmm-yy")</f>
        <v>1-Jan-18 to 31-Dec-18</v>
      </c>
      <c r="E109" s="425">
        <v>150</v>
      </c>
      <c r="F109" s="426">
        <v>150</v>
      </c>
      <c r="G109" s="481">
        <f t="shared" si="10"/>
        <v>100</v>
      </c>
      <c r="H109" s="429"/>
      <c r="I109" s="471"/>
      <c r="J109" s="431" t="s">
        <v>402</v>
      </c>
      <c r="K109" s="486"/>
      <c r="L109" s="471" t="b">
        <f t="shared" si="11"/>
        <v>1</v>
      </c>
      <c r="M109" s="471" t="b">
        <f t="shared" si="12"/>
        <v>1</v>
      </c>
      <c r="N109" s="471" t="s">
        <v>874</v>
      </c>
      <c r="O109" s="51"/>
      <c r="P109" s="136"/>
      <c r="Q109" s="135"/>
      <c r="T109" s="104"/>
      <c r="U109" s="104"/>
      <c r="V109" s="104"/>
      <c r="W109" s="104"/>
      <c r="X109" s="186"/>
    </row>
    <row r="110" spans="1:24" ht="47.1" customHeight="1">
      <c r="A110" s="119"/>
      <c r="B110" s="406">
        <v>12</v>
      </c>
      <c r="C110" s="423" t="str">
        <f t="shared" si="9"/>
        <v/>
      </c>
      <c r="D110" s="424" t="str">
        <f ca="1">TEXT(IFERROR(INDEX('Overview - Section A'!$A$37:$A$44,MATCH(J110,'Overview - Section A'!$U$37:$U$44,0)),""),"d-mmm-yy") &amp;" to " &amp; TEXT(IFERROR(INDEX('Overview - Section A'!$E$37:$E$44,MATCH(J110,'Overview - Section A'!$U$37:$U$44,0)),""),"d-mmm-yy")</f>
        <v>1-Jan-19 to 31-Dec-19</v>
      </c>
      <c r="E110" s="425">
        <v>150</v>
      </c>
      <c r="F110" s="426">
        <v>150</v>
      </c>
      <c r="G110" s="481">
        <f t="shared" si="10"/>
        <v>100</v>
      </c>
      <c r="H110" s="429"/>
      <c r="I110" s="471"/>
      <c r="J110" s="431" t="s">
        <v>404</v>
      </c>
      <c r="K110" s="486"/>
      <c r="L110" s="471" t="b">
        <f t="shared" si="11"/>
        <v>1</v>
      </c>
      <c r="M110" s="471" t="b">
        <f t="shared" si="12"/>
        <v>1</v>
      </c>
      <c r="N110" s="471" t="s">
        <v>875</v>
      </c>
      <c r="O110" s="51"/>
      <c r="P110" s="136"/>
      <c r="Q110" s="135"/>
      <c r="T110" s="104"/>
      <c r="U110" s="104"/>
      <c r="V110" s="104"/>
      <c r="W110" s="104"/>
      <c r="X110" s="186"/>
    </row>
    <row r="111" spans="1:24" ht="47.1" customHeight="1">
      <c r="A111" s="119"/>
      <c r="B111" s="406">
        <v>12</v>
      </c>
      <c r="C111" s="423" t="str">
        <f t="shared" si="9"/>
        <v/>
      </c>
      <c r="D111" s="424" t="str">
        <f ca="1">TEXT(IFERROR(INDEX('Overview - Section A'!$A$37:$A$44,MATCH(J111,'Overview - Section A'!$U$37:$U$44,0)),""),"d-mmm-yy") &amp;" to " &amp; TEXT(IFERROR(INDEX('Overview - Section A'!$E$37:$E$44,MATCH(J111,'Overview - Section A'!$U$37:$U$44,0)),""),"d-mmm-yy")</f>
        <v>1-Jan-20 to 31-Dec-20</v>
      </c>
      <c r="E111" s="425">
        <v>150</v>
      </c>
      <c r="F111" s="426">
        <v>150</v>
      </c>
      <c r="G111" s="481">
        <f t="shared" si="10"/>
        <v>100</v>
      </c>
      <c r="H111" s="429"/>
      <c r="I111" s="471"/>
      <c r="J111" s="431" t="s">
        <v>406</v>
      </c>
      <c r="K111" s="486"/>
      <c r="L111" s="471" t="b">
        <f t="shared" si="11"/>
        <v>1</v>
      </c>
      <c r="M111" s="471" t="b">
        <f t="shared" si="12"/>
        <v>1</v>
      </c>
      <c r="N111" s="471" t="s">
        <v>876</v>
      </c>
      <c r="O111" s="51"/>
      <c r="P111" s="136"/>
      <c r="Q111" s="135"/>
      <c r="T111" s="104"/>
      <c r="U111" s="104"/>
      <c r="V111" s="104"/>
      <c r="W111" s="104"/>
      <c r="X111" s="186"/>
    </row>
    <row r="112" spans="1:24" ht="47.1" customHeight="1">
      <c r="A112" s="119"/>
      <c r="B112" s="406">
        <v>12</v>
      </c>
      <c r="C112" s="423" t="str">
        <f t="shared" si="9"/>
        <v/>
      </c>
      <c r="D112" s="424" t="str">
        <f ca="1">TEXT(IFERROR(INDEX('Overview - Section A'!$A$37:$A$44,MATCH(J112,'Overview - Section A'!$U$37:$U$44,0)),""),"d-mmm-yy") &amp;" to " &amp; TEXT(IFERROR(INDEX('Overview - Section A'!$E$37:$E$44,MATCH(J112,'Overview - Section A'!$U$37:$U$44,0)),""),"d-mmm-yy")</f>
        <v>1-Jan-21 to 31-Dec-21</v>
      </c>
      <c r="E112" s="425"/>
      <c r="F112" s="426"/>
      <c r="G112" s="481" t="str">
        <f t="shared" si="10"/>
        <v/>
      </c>
      <c r="H112" s="429"/>
      <c r="I112" s="471"/>
      <c r="J112" s="431" t="s">
        <v>408</v>
      </c>
      <c r="K112" s="486"/>
      <c r="L112" s="471" t="b">
        <f t="shared" si="11"/>
        <v>1</v>
      </c>
      <c r="M112" s="471" t="b">
        <f t="shared" si="12"/>
        <v>1</v>
      </c>
      <c r="N112" s="471" t="s">
        <v>877</v>
      </c>
      <c r="O112" s="51"/>
      <c r="P112" s="136"/>
      <c r="Q112" s="135"/>
      <c r="T112" s="104"/>
      <c r="U112" s="104"/>
      <c r="V112" s="104"/>
      <c r="W112" s="104"/>
      <c r="X112" s="186"/>
    </row>
    <row r="113" spans="1:24" ht="47.1" customHeight="1">
      <c r="A113" s="119"/>
      <c r="B113" s="406">
        <v>12</v>
      </c>
      <c r="C113" s="423" t="str">
        <f t="shared" si="9"/>
        <v/>
      </c>
      <c r="D113" s="424" t="str">
        <f ca="1">TEXT(IFERROR(INDEX('Overview - Section A'!$A$37:$A$44,MATCH(J113,'Overview - Section A'!$U$37:$U$44,0)),""),"d-mmm-yy") &amp;" to " &amp; TEXT(IFERROR(INDEX('Overview - Section A'!$E$37:$E$44,MATCH(J113,'Overview - Section A'!$U$37:$U$44,0)),""),"d-mmm-yy")</f>
        <v>1-Jan-22 to 31-Dec-22</v>
      </c>
      <c r="E113" s="425"/>
      <c r="F113" s="426"/>
      <c r="G113" s="481" t="str">
        <f t="shared" si="10"/>
        <v/>
      </c>
      <c r="H113" s="429"/>
      <c r="I113" s="471"/>
      <c r="J113" s="431" t="s">
        <v>410</v>
      </c>
      <c r="K113" s="486"/>
      <c r="L113" s="471" t="b">
        <f t="shared" si="11"/>
        <v>1</v>
      </c>
      <c r="M113" s="471" t="b">
        <f t="shared" si="12"/>
        <v>1</v>
      </c>
      <c r="N113" s="471" t="s">
        <v>878</v>
      </c>
      <c r="O113" s="51"/>
      <c r="P113" s="136"/>
      <c r="Q113" s="135"/>
      <c r="T113" s="104"/>
      <c r="U113" s="104"/>
      <c r="V113" s="104"/>
      <c r="W113" s="104"/>
      <c r="X113" s="186"/>
    </row>
    <row r="114" spans="1:24" ht="47.1" customHeight="1">
      <c r="A114" s="119"/>
      <c r="B114" s="406">
        <v>12</v>
      </c>
      <c r="C114" s="423" t="str">
        <f t="shared" si="9"/>
        <v/>
      </c>
      <c r="D114" s="424" t="str">
        <f ca="1">TEXT(IFERROR(INDEX('Overview - Section A'!$A$37:$A$44,MATCH(J114,'Overview - Section A'!$U$37:$U$44,0)),""),"d-mmm-yy") &amp;" to " &amp; TEXT(IFERROR(INDEX('Overview - Section A'!$E$37:$E$44,MATCH(J114,'Overview - Section A'!$U$37:$U$44,0)),""),"d-mmm-yy")</f>
        <v>1-Jan-23 to 31-Dec-23</v>
      </c>
      <c r="E114" s="425"/>
      <c r="F114" s="426"/>
      <c r="G114" s="481" t="str">
        <f t="shared" si="10"/>
        <v/>
      </c>
      <c r="H114" s="429"/>
      <c r="I114" s="471"/>
      <c r="J114" s="431" t="s">
        <v>412</v>
      </c>
      <c r="K114" s="486"/>
      <c r="L114" s="471" t="b">
        <f t="shared" si="11"/>
        <v>1</v>
      </c>
      <c r="M114" s="471" t="b">
        <f t="shared" si="12"/>
        <v>1</v>
      </c>
      <c r="N114" s="471" t="s">
        <v>879</v>
      </c>
      <c r="O114" s="51"/>
      <c r="P114" s="136"/>
      <c r="Q114" s="135"/>
      <c r="T114" s="104"/>
      <c r="U114" s="104"/>
      <c r="V114" s="104"/>
      <c r="W114" s="104"/>
      <c r="X114" s="186"/>
    </row>
    <row r="115" spans="1:24" ht="47.1" customHeight="1">
      <c r="A115" s="119"/>
      <c r="B115" s="406">
        <v>13</v>
      </c>
      <c r="C115" s="423" t="str">
        <f t="shared" si="9"/>
        <v>MDR TB-2(M): Number of TB cases with RR-TB and/or MDR-TB notified</v>
      </c>
      <c r="D115" s="424" t="str">
        <f ca="1">TEXT(IFERROR(INDEX('Overview - Section A'!$A$37:$A$44,MATCH(J115,'Overview - Section A'!$U$37:$U$44,0)),""),"d-mmm-yy") &amp;" to " &amp; TEXT(IFERROR(INDEX('Overview - Section A'!$E$37:$E$44,MATCH(J115,'Overview - Section A'!$U$37:$U$44,0)),""),"d-mmm-yy")</f>
        <v>1-Jan-18 to 31-Dec-18</v>
      </c>
      <c r="E115" s="425">
        <v>70</v>
      </c>
      <c r="F115" s="426">
        <f>'Outcome Indicators - Section C'!E49</f>
        <v>77.5</v>
      </c>
      <c r="G115" s="481">
        <f t="shared" si="10"/>
        <v>90.322580645161281</v>
      </c>
      <c r="H115" s="429"/>
      <c r="I115" s="471"/>
      <c r="J115" s="431" t="s">
        <v>402</v>
      </c>
      <c r="K115" s="486"/>
      <c r="L115" s="471" t="b">
        <f t="shared" si="11"/>
        <v>1</v>
      </c>
      <c r="M115" s="471" t="b">
        <f t="shared" si="12"/>
        <v>1</v>
      </c>
      <c r="N115" s="471" t="s">
        <v>880</v>
      </c>
      <c r="O115" s="51"/>
      <c r="P115" s="136"/>
      <c r="Q115" s="135"/>
      <c r="T115" s="104"/>
      <c r="U115" s="104"/>
      <c r="V115" s="104"/>
      <c r="W115" s="104"/>
      <c r="X115" s="186"/>
    </row>
    <row r="116" spans="1:24" ht="47.1" customHeight="1">
      <c r="A116" s="119"/>
      <c r="B116" s="406">
        <v>13</v>
      </c>
      <c r="C116" s="423" t="str">
        <f t="shared" si="9"/>
        <v/>
      </c>
      <c r="D116" s="424" t="str">
        <f ca="1">TEXT(IFERROR(INDEX('Overview - Section A'!$A$37:$A$44,MATCH(J116,'Overview - Section A'!$U$37:$U$44,0)),""),"d-mmm-yy") &amp;" to " &amp; TEXT(IFERROR(INDEX('Overview - Section A'!$E$37:$E$44,MATCH(J116,'Overview - Section A'!$U$37:$U$44,0)),""),"d-mmm-yy")</f>
        <v>1-Jan-19 to 31-Dec-19</v>
      </c>
      <c r="E116" s="425">
        <v>80</v>
      </c>
      <c r="F116" s="426">
        <f>'Outcome Indicators - Section C'!E50</f>
        <v>88</v>
      </c>
      <c r="G116" s="481">
        <f t="shared" si="10"/>
        <v>90.909090909090907</v>
      </c>
      <c r="H116" s="429"/>
      <c r="I116" s="471"/>
      <c r="J116" s="431" t="s">
        <v>404</v>
      </c>
      <c r="K116" s="486"/>
      <c r="L116" s="471" t="b">
        <f t="shared" si="11"/>
        <v>1</v>
      </c>
      <c r="M116" s="471" t="b">
        <f t="shared" si="12"/>
        <v>1</v>
      </c>
      <c r="N116" s="471" t="s">
        <v>881</v>
      </c>
      <c r="O116" s="51"/>
      <c r="P116" s="136"/>
      <c r="Q116" s="135"/>
      <c r="T116" s="104"/>
      <c r="U116" s="104"/>
      <c r="V116" s="104"/>
      <c r="W116" s="104"/>
      <c r="X116" s="186"/>
    </row>
    <row r="117" spans="1:24" ht="47.1" customHeight="1">
      <c r="A117" s="119"/>
      <c r="B117" s="406">
        <v>13</v>
      </c>
      <c r="C117" s="423" t="str">
        <f t="shared" si="9"/>
        <v/>
      </c>
      <c r="D117" s="424" t="str">
        <f ca="1">TEXT(IFERROR(INDEX('Overview - Section A'!$A$37:$A$44,MATCH(J117,'Overview - Section A'!$U$37:$U$44,0)),""),"d-mmm-yy") &amp;" to " &amp; TEXT(IFERROR(INDEX('Overview - Section A'!$E$37:$E$44,MATCH(J117,'Overview - Section A'!$U$37:$U$44,0)),""),"d-mmm-yy")</f>
        <v>1-Jan-20 to 31-Dec-20</v>
      </c>
      <c r="E117" s="425">
        <v>90</v>
      </c>
      <c r="F117" s="426">
        <f>'Outcome Indicators - Section C'!E51</f>
        <v>99.5</v>
      </c>
      <c r="G117" s="481">
        <f t="shared" si="10"/>
        <v>90.452261306532662</v>
      </c>
      <c r="H117" s="429"/>
      <c r="I117" s="471"/>
      <c r="J117" s="431" t="s">
        <v>406</v>
      </c>
      <c r="K117" s="486"/>
      <c r="L117" s="471" t="b">
        <f t="shared" si="11"/>
        <v>1</v>
      </c>
      <c r="M117" s="471" t="b">
        <f t="shared" si="12"/>
        <v>1</v>
      </c>
      <c r="N117" s="471" t="s">
        <v>882</v>
      </c>
      <c r="O117" s="51"/>
      <c r="P117" s="136"/>
      <c r="Q117" s="135"/>
      <c r="T117" s="104"/>
      <c r="U117" s="104"/>
      <c r="V117" s="104"/>
      <c r="W117" s="104"/>
      <c r="X117" s="186"/>
    </row>
    <row r="118" spans="1:24" ht="47.1" customHeight="1">
      <c r="A118" s="119"/>
      <c r="B118" s="406">
        <v>13</v>
      </c>
      <c r="C118" s="423" t="str">
        <f t="shared" si="9"/>
        <v/>
      </c>
      <c r="D118" s="424" t="str">
        <f ca="1">TEXT(IFERROR(INDEX('Overview - Section A'!$A$37:$A$44,MATCH(J118,'Overview - Section A'!$U$37:$U$44,0)),""),"d-mmm-yy") &amp;" to " &amp; TEXT(IFERROR(INDEX('Overview - Section A'!$E$37:$E$44,MATCH(J118,'Overview - Section A'!$U$37:$U$44,0)),""),"d-mmm-yy")</f>
        <v>1-Jan-21 to 31-Dec-21</v>
      </c>
      <c r="E118" s="425"/>
      <c r="F118" s="426"/>
      <c r="G118" s="481" t="str">
        <f t="shared" si="10"/>
        <v/>
      </c>
      <c r="H118" s="429"/>
      <c r="I118" s="471"/>
      <c r="J118" s="431" t="s">
        <v>408</v>
      </c>
      <c r="K118" s="486"/>
      <c r="L118" s="471" t="b">
        <f t="shared" si="11"/>
        <v>1</v>
      </c>
      <c r="M118" s="471" t="b">
        <f t="shared" si="12"/>
        <v>1</v>
      </c>
      <c r="N118" s="471" t="s">
        <v>883</v>
      </c>
      <c r="O118" s="51"/>
      <c r="P118" s="136"/>
      <c r="Q118" s="135"/>
      <c r="T118" s="104"/>
      <c r="U118" s="104"/>
      <c r="V118" s="104"/>
      <c r="W118" s="104"/>
      <c r="X118" s="186"/>
    </row>
    <row r="119" spans="1:24" ht="47.1" customHeight="1">
      <c r="A119" s="119"/>
      <c r="B119" s="406">
        <v>13</v>
      </c>
      <c r="C119" s="423" t="str">
        <f t="shared" si="9"/>
        <v/>
      </c>
      <c r="D119" s="424" t="str">
        <f ca="1">TEXT(IFERROR(INDEX('Overview - Section A'!$A$37:$A$44,MATCH(J119,'Overview - Section A'!$U$37:$U$44,0)),""),"d-mmm-yy") &amp;" to " &amp; TEXT(IFERROR(INDEX('Overview - Section A'!$E$37:$E$44,MATCH(J119,'Overview - Section A'!$U$37:$U$44,0)),""),"d-mmm-yy")</f>
        <v>1-Jan-22 to 31-Dec-22</v>
      </c>
      <c r="E119" s="425"/>
      <c r="F119" s="426"/>
      <c r="G119" s="481" t="str">
        <f t="shared" si="10"/>
        <v/>
      </c>
      <c r="H119" s="429"/>
      <c r="I119" s="471"/>
      <c r="J119" s="431" t="s">
        <v>410</v>
      </c>
      <c r="K119" s="486"/>
      <c r="L119" s="471" t="b">
        <f t="shared" si="11"/>
        <v>1</v>
      </c>
      <c r="M119" s="471" t="b">
        <f t="shared" si="12"/>
        <v>1</v>
      </c>
      <c r="N119" s="471" t="s">
        <v>884</v>
      </c>
      <c r="O119" s="51"/>
      <c r="P119" s="136"/>
      <c r="Q119" s="135"/>
      <c r="T119" s="104"/>
      <c r="U119" s="104"/>
      <c r="V119" s="104"/>
      <c r="W119" s="104"/>
      <c r="X119" s="186"/>
    </row>
    <row r="120" spans="1:24" ht="47.1" customHeight="1">
      <c r="A120" s="119"/>
      <c r="B120" s="406">
        <v>13</v>
      </c>
      <c r="C120" s="423" t="str">
        <f t="shared" si="9"/>
        <v/>
      </c>
      <c r="D120" s="424" t="str">
        <f ca="1">TEXT(IFERROR(INDEX('Overview - Section A'!$A$37:$A$44,MATCH(J120,'Overview - Section A'!$U$37:$U$44,0)),""),"d-mmm-yy") &amp;" to " &amp; TEXT(IFERROR(INDEX('Overview - Section A'!$E$37:$E$44,MATCH(J120,'Overview - Section A'!$U$37:$U$44,0)),""),"d-mmm-yy")</f>
        <v>1-Jan-23 to 31-Dec-23</v>
      </c>
      <c r="E120" s="425"/>
      <c r="F120" s="426"/>
      <c r="G120" s="481" t="str">
        <f t="shared" si="10"/>
        <v/>
      </c>
      <c r="H120" s="429"/>
      <c r="I120" s="471"/>
      <c r="J120" s="431" t="s">
        <v>412</v>
      </c>
      <c r="K120" s="486"/>
      <c r="L120" s="471" t="b">
        <f t="shared" si="11"/>
        <v>1</v>
      </c>
      <c r="M120" s="471" t="b">
        <f t="shared" si="12"/>
        <v>1</v>
      </c>
      <c r="N120" s="471" t="s">
        <v>885</v>
      </c>
      <c r="O120" s="51"/>
      <c r="P120" s="136"/>
      <c r="Q120" s="135"/>
      <c r="T120" s="104"/>
      <c r="U120" s="104"/>
      <c r="V120" s="104"/>
      <c r="W120" s="104"/>
      <c r="X120" s="186"/>
    </row>
    <row r="121" spans="1:24" ht="47.1" customHeight="1">
      <c r="A121" s="119"/>
      <c r="B121" s="406">
        <v>14</v>
      </c>
      <c r="C121" s="423" t="str">
        <f t="shared" si="9"/>
        <v>MDR TB-3(M): Number of cases with RR-TB and/or MDR-TB that began second-line treatment</v>
      </c>
      <c r="D121" s="424" t="str">
        <f ca="1">TEXT(IFERROR(INDEX('Overview - Section A'!$A$37:$A$44,MATCH(J121,'Overview - Section A'!$U$37:$U$44,0)),""),"d-mmm-yy") &amp;" to " &amp; TEXT(IFERROR(INDEX('Overview - Section A'!$E$37:$E$44,MATCH(J121,'Overview - Section A'!$U$37:$U$44,0)),""),"d-mmm-yy")</f>
        <v>1-Jan-18 to 31-Dec-18</v>
      </c>
      <c r="E121" s="425">
        <f>E115*0.9</f>
        <v>63</v>
      </c>
      <c r="F121" s="426">
        <v>70</v>
      </c>
      <c r="G121" s="481">
        <f t="shared" si="10"/>
        <v>90</v>
      </c>
      <c r="H121" s="429"/>
      <c r="I121" s="471"/>
      <c r="J121" s="431" t="s">
        <v>402</v>
      </c>
      <c r="K121" s="486"/>
      <c r="L121" s="471" t="b">
        <f t="shared" si="11"/>
        <v>1</v>
      </c>
      <c r="M121" s="471" t="b">
        <f t="shared" si="12"/>
        <v>1</v>
      </c>
      <c r="N121" s="471" t="s">
        <v>886</v>
      </c>
      <c r="O121" s="51"/>
      <c r="P121" s="136"/>
      <c r="Q121" s="135"/>
      <c r="T121" s="104"/>
      <c r="U121" s="104"/>
      <c r="V121" s="104"/>
      <c r="W121" s="104"/>
      <c r="X121" s="186"/>
    </row>
    <row r="122" spans="1:24" ht="47.1" customHeight="1">
      <c r="A122" s="119"/>
      <c r="B122" s="406">
        <v>14</v>
      </c>
      <c r="C122" s="423" t="str">
        <f t="shared" si="9"/>
        <v/>
      </c>
      <c r="D122" s="424" t="str">
        <f ca="1">TEXT(IFERROR(INDEX('Overview - Section A'!$A$37:$A$44,MATCH(J122,'Overview - Section A'!$U$37:$U$44,0)),""),"d-mmm-yy") &amp;" to " &amp; TEXT(IFERROR(INDEX('Overview - Section A'!$E$37:$E$44,MATCH(J122,'Overview - Section A'!$U$37:$U$44,0)),""),"d-mmm-yy")</f>
        <v>1-Jan-19 to 31-Dec-19</v>
      </c>
      <c r="E122" s="425">
        <f t="shared" ref="E122:E123" si="13">E116*0.9</f>
        <v>72</v>
      </c>
      <c r="F122" s="426">
        <v>80</v>
      </c>
      <c r="G122" s="481">
        <f t="shared" si="10"/>
        <v>90</v>
      </c>
      <c r="H122" s="429"/>
      <c r="I122" s="471"/>
      <c r="J122" s="431" t="s">
        <v>404</v>
      </c>
      <c r="K122" s="486"/>
      <c r="L122" s="471" t="b">
        <f t="shared" si="11"/>
        <v>1</v>
      </c>
      <c r="M122" s="471" t="b">
        <f t="shared" si="12"/>
        <v>1</v>
      </c>
      <c r="N122" s="471" t="s">
        <v>887</v>
      </c>
      <c r="O122" s="51"/>
      <c r="P122" s="136"/>
      <c r="Q122" s="135"/>
      <c r="T122" s="104"/>
      <c r="U122" s="104"/>
      <c r="V122" s="104"/>
      <c r="W122" s="104"/>
      <c r="X122" s="186"/>
    </row>
    <row r="123" spans="1:24" ht="47.1" customHeight="1">
      <c r="A123" s="119"/>
      <c r="B123" s="406">
        <v>14</v>
      </c>
      <c r="C123" s="423" t="str">
        <f t="shared" si="9"/>
        <v/>
      </c>
      <c r="D123" s="424" t="str">
        <f ca="1">TEXT(IFERROR(INDEX('Overview - Section A'!$A$37:$A$44,MATCH(J123,'Overview - Section A'!$U$37:$U$44,0)),""),"d-mmm-yy") &amp;" to " &amp; TEXT(IFERROR(INDEX('Overview - Section A'!$E$37:$E$44,MATCH(J123,'Overview - Section A'!$U$37:$U$44,0)),""),"d-mmm-yy")</f>
        <v>1-Jan-20 to 31-Dec-20</v>
      </c>
      <c r="E123" s="425">
        <f t="shared" si="13"/>
        <v>81</v>
      </c>
      <c r="F123" s="426">
        <v>90</v>
      </c>
      <c r="G123" s="481">
        <f t="shared" si="10"/>
        <v>90</v>
      </c>
      <c r="H123" s="429"/>
      <c r="I123" s="471"/>
      <c r="J123" s="431" t="s">
        <v>406</v>
      </c>
      <c r="K123" s="486"/>
      <c r="L123" s="471" t="b">
        <f t="shared" si="11"/>
        <v>1</v>
      </c>
      <c r="M123" s="471" t="b">
        <f t="shared" si="12"/>
        <v>1</v>
      </c>
      <c r="N123" s="471" t="s">
        <v>888</v>
      </c>
      <c r="O123" s="51"/>
      <c r="P123" s="136"/>
      <c r="Q123" s="135"/>
      <c r="T123" s="104"/>
      <c r="U123" s="104"/>
      <c r="V123" s="104"/>
      <c r="W123" s="104"/>
      <c r="X123" s="186"/>
    </row>
    <row r="124" spans="1:24" ht="47.1" customHeight="1">
      <c r="A124" s="119"/>
      <c r="B124" s="406">
        <v>14</v>
      </c>
      <c r="C124" s="423" t="str">
        <f t="shared" si="9"/>
        <v/>
      </c>
      <c r="D124" s="424" t="str">
        <f ca="1">TEXT(IFERROR(INDEX('Overview - Section A'!$A$37:$A$44,MATCH(J124,'Overview - Section A'!$U$37:$U$44,0)),""),"d-mmm-yy") &amp;" to " &amp; TEXT(IFERROR(INDEX('Overview - Section A'!$E$37:$E$44,MATCH(J124,'Overview - Section A'!$U$37:$U$44,0)),""),"d-mmm-yy")</f>
        <v>1-Jan-21 to 31-Dec-21</v>
      </c>
      <c r="E124" s="425"/>
      <c r="F124" s="426"/>
      <c r="G124" s="481" t="str">
        <f t="shared" si="10"/>
        <v/>
      </c>
      <c r="H124" s="429"/>
      <c r="I124" s="471"/>
      <c r="J124" s="431" t="s">
        <v>408</v>
      </c>
      <c r="K124" s="486"/>
      <c r="L124" s="471" t="b">
        <f t="shared" si="11"/>
        <v>1</v>
      </c>
      <c r="M124" s="471" t="b">
        <f t="shared" si="12"/>
        <v>1</v>
      </c>
      <c r="N124" s="471" t="s">
        <v>889</v>
      </c>
      <c r="O124" s="51"/>
      <c r="P124" s="136"/>
      <c r="Q124" s="135"/>
      <c r="T124" s="104"/>
      <c r="U124" s="104"/>
      <c r="V124" s="104"/>
      <c r="W124" s="104"/>
      <c r="X124" s="186"/>
    </row>
    <row r="125" spans="1:24" ht="47.1" customHeight="1">
      <c r="A125" s="119"/>
      <c r="B125" s="406">
        <v>14</v>
      </c>
      <c r="C125" s="423" t="str">
        <f t="shared" si="9"/>
        <v/>
      </c>
      <c r="D125" s="424" t="str">
        <f ca="1">TEXT(IFERROR(INDEX('Overview - Section A'!$A$37:$A$44,MATCH(J125,'Overview - Section A'!$U$37:$U$44,0)),""),"d-mmm-yy") &amp;" to " &amp; TEXT(IFERROR(INDEX('Overview - Section A'!$E$37:$E$44,MATCH(J125,'Overview - Section A'!$U$37:$U$44,0)),""),"d-mmm-yy")</f>
        <v>1-Jan-22 to 31-Dec-22</v>
      </c>
      <c r="E125" s="425"/>
      <c r="F125" s="426"/>
      <c r="G125" s="481" t="str">
        <f t="shared" si="10"/>
        <v/>
      </c>
      <c r="H125" s="429"/>
      <c r="I125" s="471"/>
      <c r="J125" s="431" t="s">
        <v>410</v>
      </c>
      <c r="K125" s="486"/>
      <c r="L125" s="471" t="b">
        <f t="shared" si="11"/>
        <v>1</v>
      </c>
      <c r="M125" s="471" t="b">
        <f t="shared" si="12"/>
        <v>1</v>
      </c>
      <c r="N125" s="471" t="s">
        <v>890</v>
      </c>
      <c r="O125" s="51"/>
      <c r="P125" s="136"/>
      <c r="Q125" s="135"/>
      <c r="T125" s="104"/>
      <c r="U125" s="104"/>
      <c r="V125" s="104"/>
      <c r="W125" s="104"/>
      <c r="X125" s="186"/>
    </row>
    <row r="126" spans="1:24" ht="47.1" customHeight="1">
      <c r="A126" s="119"/>
      <c r="B126" s="406">
        <v>14</v>
      </c>
      <c r="C126" s="423" t="str">
        <f t="shared" si="9"/>
        <v/>
      </c>
      <c r="D126" s="424" t="str">
        <f ca="1">TEXT(IFERROR(INDEX('Overview - Section A'!$A$37:$A$44,MATCH(J126,'Overview - Section A'!$U$37:$U$44,0)),""),"d-mmm-yy") &amp;" to " &amp; TEXT(IFERROR(INDEX('Overview - Section A'!$E$37:$E$44,MATCH(J126,'Overview - Section A'!$U$37:$U$44,0)),""),"d-mmm-yy")</f>
        <v>1-Jan-23 to 31-Dec-23</v>
      </c>
      <c r="E126" s="425"/>
      <c r="F126" s="426"/>
      <c r="G126" s="481" t="str">
        <f t="shared" si="10"/>
        <v/>
      </c>
      <c r="H126" s="429"/>
      <c r="I126" s="471"/>
      <c r="J126" s="431" t="s">
        <v>412</v>
      </c>
      <c r="K126" s="486"/>
      <c r="L126" s="471" t="b">
        <f t="shared" si="11"/>
        <v>1</v>
      </c>
      <c r="M126" s="471" t="b">
        <f t="shared" si="12"/>
        <v>1</v>
      </c>
      <c r="N126" s="471" t="s">
        <v>891</v>
      </c>
      <c r="O126" s="51"/>
      <c r="P126" s="136"/>
      <c r="Q126" s="135"/>
      <c r="T126" s="104"/>
      <c r="U126" s="104"/>
      <c r="V126" s="104"/>
      <c r="W126" s="104"/>
      <c r="X126" s="186"/>
    </row>
    <row r="127" spans="1:24" ht="47.1" customHeight="1">
      <c r="A127" s="119"/>
      <c r="B127" s="406">
        <v>15</v>
      </c>
      <c r="C127" s="423" t="str">
        <f t="shared" si="9"/>
        <v>MDR TB-4: Percentage of cases with RR-TB and/or MDR-TB started on treatment for MDR-TB who were lost to follow up during the first six months of treatment</v>
      </c>
      <c r="D127" s="424" t="str">
        <f ca="1">TEXT(IFERROR(INDEX('Overview - Section A'!$A$37:$A$44,MATCH(J127,'Overview - Section A'!$U$37:$U$44,0)),""),"d-mmm-yy") &amp;" to " &amp; TEXT(IFERROR(INDEX('Overview - Section A'!$E$37:$E$44,MATCH(J127,'Overview - Section A'!$U$37:$U$44,0)),""),"d-mmm-yy")</f>
        <v>1-Jan-18 to 31-Dec-18</v>
      </c>
      <c r="E127" s="534">
        <v>5</v>
      </c>
      <c r="F127" s="534">
        <v>63</v>
      </c>
      <c r="G127" s="481">
        <f t="shared" si="10"/>
        <v>7.9365079365079358</v>
      </c>
      <c r="H127" s="429"/>
      <c r="I127" s="471"/>
      <c r="J127" s="431" t="s">
        <v>402</v>
      </c>
      <c r="K127" s="486"/>
      <c r="L127" s="471" t="b">
        <f t="shared" si="11"/>
        <v>1</v>
      </c>
      <c r="M127" s="471" t="b">
        <f t="shared" si="12"/>
        <v>1</v>
      </c>
      <c r="N127" s="471" t="s">
        <v>892</v>
      </c>
      <c r="O127" s="51"/>
      <c r="P127" s="136"/>
      <c r="Q127" s="135"/>
      <c r="T127" s="104"/>
      <c r="U127" s="104"/>
      <c r="V127" s="104"/>
      <c r="W127" s="104"/>
      <c r="X127" s="186"/>
    </row>
    <row r="128" spans="1:24" ht="47.1" customHeight="1">
      <c r="A128" s="119"/>
      <c r="B128" s="406">
        <v>15</v>
      </c>
      <c r="C128" s="423" t="str">
        <f t="shared" si="9"/>
        <v/>
      </c>
      <c r="D128" s="424" t="str">
        <f ca="1">TEXT(IFERROR(INDEX('Overview - Section A'!$A$37:$A$44,MATCH(J128,'Overview - Section A'!$U$37:$U$44,0)),""),"d-mmm-yy") &amp;" to " &amp; TEXT(IFERROR(INDEX('Overview - Section A'!$E$37:$E$44,MATCH(J128,'Overview - Section A'!$U$37:$U$44,0)),""),"d-mmm-yy")</f>
        <v>1-Jan-19 to 31-Dec-19</v>
      </c>
      <c r="E128" s="534">
        <v>5</v>
      </c>
      <c r="F128" s="534">
        <v>72</v>
      </c>
      <c r="G128" s="481">
        <f t="shared" si="10"/>
        <v>6.9444444444444446</v>
      </c>
      <c r="H128" s="429"/>
      <c r="I128" s="471"/>
      <c r="J128" s="431" t="s">
        <v>404</v>
      </c>
      <c r="K128" s="486"/>
      <c r="L128" s="471" t="b">
        <f t="shared" si="11"/>
        <v>1</v>
      </c>
      <c r="M128" s="471" t="b">
        <f t="shared" si="12"/>
        <v>1</v>
      </c>
      <c r="N128" s="471" t="s">
        <v>893</v>
      </c>
      <c r="O128" s="51"/>
      <c r="P128" s="136"/>
      <c r="Q128" s="135"/>
      <c r="T128" s="104"/>
      <c r="U128" s="104"/>
      <c r="V128" s="104"/>
      <c r="W128" s="104"/>
      <c r="X128" s="186"/>
    </row>
    <row r="129" spans="1:24" ht="47.1" customHeight="1">
      <c r="A129" s="119"/>
      <c r="B129" s="406">
        <v>15</v>
      </c>
      <c r="C129" s="423" t="str">
        <f t="shared" si="9"/>
        <v/>
      </c>
      <c r="D129" s="424" t="str">
        <f ca="1">TEXT(IFERROR(INDEX('Overview - Section A'!$A$37:$A$44,MATCH(J129,'Overview - Section A'!$U$37:$U$44,0)),""),"d-mmm-yy") &amp;" to " &amp; TEXT(IFERROR(INDEX('Overview - Section A'!$E$37:$E$44,MATCH(J129,'Overview - Section A'!$U$37:$U$44,0)),""),"d-mmm-yy")</f>
        <v>1-Jan-20 to 31-Dec-20</v>
      </c>
      <c r="E129" s="534">
        <v>5</v>
      </c>
      <c r="F129" s="534">
        <v>81</v>
      </c>
      <c r="G129" s="481">
        <f t="shared" si="10"/>
        <v>6.1728395061728394</v>
      </c>
      <c r="H129" s="429"/>
      <c r="I129" s="471"/>
      <c r="J129" s="431" t="s">
        <v>406</v>
      </c>
      <c r="K129" s="486"/>
      <c r="L129" s="471" t="b">
        <f t="shared" si="11"/>
        <v>1</v>
      </c>
      <c r="M129" s="471" t="b">
        <f t="shared" si="12"/>
        <v>1</v>
      </c>
      <c r="N129" s="471" t="s">
        <v>894</v>
      </c>
      <c r="O129" s="51"/>
      <c r="P129" s="136"/>
      <c r="Q129" s="135"/>
      <c r="T129" s="104"/>
      <c r="U129" s="104"/>
      <c r="V129" s="104"/>
      <c r="W129" s="104"/>
      <c r="X129" s="186"/>
    </row>
    <row r="130" spans="1:24" ht="47.1" customHeight="1">
      <c r="A130" s="119"/>
      <c r="B130" s="406">
        <v>15</v>
      </c>
      <c r="C130" s="423" t="str">
        <f t="shared" si="9"/>
        <v/>
      </c>
      <c r="D130" s="424" t="str">
        <f ca="1">TEXT(IFERROR(INDEX('Overview - Section A'!$A$37:$A$44,MATCH(J130,'Overview - Section A'!$U$37:$U$44,0)),""),"d-mmm-yy") &amp;" to " &amp; TEXT(IFERROR(INDEX('Overview - Section A'!$E$37:$E$44,MATCH(J130,'Overview - Section A'!$U$37:$U$44,0)),""),"d-mmm-yy")</f>
        <v>1-Jan-21 to 31-Dec-21</v>
      </c>
      <c r="E130" s="425"/>
      <c r="F130" s="426"/>
      <c r="G130" s="481" t="str">
        <f t="shared" si="10"/>
        <v/>
      </c>
      <c r="H130" s="429"/>
      <c r="I130" s="471"/>
      <c r="J130" s="431" t="s">
        <v>408</v>
      </c>
      <c r="K130" s="486"/>
      <c r="L130" s="471" t="b">
        <f t="shared" si="11"/>
        <v>1</v>
      </c>
      <c r="M130" s="471" t="b">
        <f t="shared" si="12"/>
        <v>1</v>
      </c>
      <c r="N130" s="471" t="s">
        <v>895</v>
      </c>
      <c r="O130" s="51"/>
      <c r="P130" s="136"/>
      <c r="Q130" s="135"/>
      <c r="T130" s="104"/>
      <c r="U130" s="104"/>
      <c r="V130" s="104"/>
      <c r="W130" s="104"/>
      <c r="X130" s="186"/>
    </row>
    <row r="131" spans="1:24" ht="47.1" customHeight="1">
      <c r="A131" s="119"/>
      <c r="B131" s="406">
        <v>15</v>
      </c>
      <c r="C131" s="423" t="str">
        <f t="shared" si="9"/>
        <v/>
      </c>
      <c r="D131" s="424" t="str">
        <f ca="1">TEXT(IFERROR(INDEX('Overview - Section A'!$A$37:$A$44,MATCH(J131,'Overview - Section A'!$U$37:$U$44,0)),""),"d-mmm-yy") &amp;" to " &amp; TEXT(IFERROR(INDEX('Overview - Section A'!$E$37:$E$44,MATCH(J131,'Overview - Section A'!$U$37:$U$44,0)),""),"d-mmm-yy")</f>
        <v>1-Jan-22 to 31-Dec-22</v>
      </c>
      <c r="E131" s="425"/>
      <c r="F131" s="426"/>
      <c r="G131" s="481" t="str">
        <f t="shared" si="10"/>
        <v/>
      </c>
      <c r="H131" s="429"/>
      <c r="I131" s="471"/>
      <c r="J131" s="431" t="s">
        <v>410</v>
      </c>
      <c r="K131" s="486"/>
      <c r="L131" s="471" t="b">
        <f t="shared" si="11"/>
        <v>1</v>
      </c>
      <c r="M131" s="471" t="b">
        <f t="shared" si="12"/>
        <v>1</v>
      </c>
      <c r="N131" s="471" t="s">
        <v>896</v>
      </c>
      <c r="O131" s="51"/>
      <c r="P131" s="136"/>
      <c r="Q131" s="135"/>
      <c r="T131" s="104"/>
      <c r="U131" s="104"/>
      <c r="V131" s="104"/>
      <c r="W131" s="104"/>
      <c r="X131" s="186"/>
    </row>
    <row r="132" spans="1:24" ht="47.1" customHeight="1">
      <c r="A132" s="119"/>
      <c r="B132" s="406">
        <v>15</v>
      </c>
      <c r="C132" s="423" t="str">
        <f t="shared" si="9"/>
        <v/>
      </c>
      <c r="D132" s="424" t="str">
        <f ca="1">TEXT(IFERROR(INDEX('Overview - Section A'!$A$37:$A$44,MATCH(J132,'Overview - Section A'!$U$37:$U$44,0)),""),"d-mmm-yy") &amp;" to " &amp; TEXT(IFERROR(INDEX('Overview - Section A'!$E$37:$E$44,MATCH(J132,'Overview - Section A'!$U$37:$U$44,0)),""),"d-mmm-yy")</f>
        <v>1-Jan-23 to 31-Dec-23</v>
      </c>
      <c r="E132" s="425"/>
      <c r="F132" s="426"/>
      <c r="G132" s="481" t="str">
        <f t="shared" si="10"/>
        <v/>
      </c>
      <c r="H132" s="429"/>
      <c r="I132" s="471"/>
      <c r="J132" s="431" t="s">
        <v>412</v>
      </c>
      <c r="K132" s="486"/>
      <c r="L132" s="471" t="b">
        <f t="shared" si="11"/>
        <v>1</v>
      </c>
      <c r="M132" s="471" t="b">
        <f t="shared" si="12"/>
        <v>1</v>
      </c>
      <c r="N132" s="471" t="s">
        <v>897</v>
      </c>
      <c r="O132" s="51"/>
      <c r="P132" s="136"/>
      <c r="Q132" s="135"/>
      <c r="T132" s="104"/>
      <c r="U132" s="104"/>
      <c r="V132" s="104"/>
      <c r="W132" s="104"/>
      <c r="X132" s="186"/>
    </row>
    <row r="133" spans="1:24" ht="47.1" customHeight="1">
      <c r="A133" s="119"/>
      <c r="B133" s="406">
        <v>16</v>
      </c>
      <c r="C133" s="423" t="str">
        <f t="shared" si="9"/>
        <v>MDR TB-5: Percentage of DST laboratories showing adequate performance on External Quality Assurance</v>
      </c>
      <c r="D133" s="424" t="str">
        <f ca="1">TEXT(IFERROR(INDEX('Overview - Section A'!$A$37:$A$44,MATCH(J133,'Overview - Section A'!$U$37:$U$44,0)),""),"d-mmm-yy") &amp;" to " &amp; TEXT(IFERROR(INDEX('Overview - Section A'!$E$37:$E$44,MATCH(J133,'Overview - Section A'!$U$37:$U$44,0)),""),"d-mmm-yy")</f>
        <v>1-Jan-18 to 31-Dec-18</v>
      </c>
      <c r="E133" s="534">
        <v>1</v>
      </c>
      <c r="F133" s="534">
        <v>1</v>
      </c>
      <c r="G133" s="481">
        <f t="shared" si="10"/>
        <v>100</v>
      </c>
      <c r="H133" s="429"/>
      <c r="I133" s="471"/>
      <c r="J133" s="431" t="s">
        <v>402</v>
      </c>
      <c r="K133" s="486"/>
      <c r="L133" s="471" t="b">
        <f t="shared" si="11"/>
        <v>1</v>
      </c>
      <c r="M133" s="471" t="b">
        <f t="shared" si="12"/>
        <v>1</v>
      </c>
      <c r="N133" s="471" t="s">
        <v>898</v>
      </c>
      <c r="O133" s="51"/>
      <c r="P133" s="136"/>
      <c r="Q133" s="135"/>
      <c r="T133" s="104"/>
      <c r="U133" s="104"/>
      <c r="V133" s="104"/>
      <c r="W133" s="104"/>
      <c r="X133" s="186"/>
    </row>
    <row r="134" spans="1:24" ht="47.1" customHeight="1">
      <c r="A134" s="119"/>
      <c r="B134" s="406">
        <v>16</v>
      </c>
      <c r="C134" s="423" t="str">
        <f t="shared" si="9"/>
        <v/>
      </c>
      <c r="D134" s="424" t="str">
        <f ca="1">TEXT(IFERROR(INDEX('Overview - Section A'!$A$37:$A$44,MATCH(J134,'Overview - Section A'!$U$37:$U$44,0)),""),"d-mmm-yy") &amp;" to " &amp; TEXT(IFERROR(INDEX('Overview - Section A'!$E$37:$E$44,MATCH(J134,'Overview - Section A'!$U$37:$U$44,0)),""),"d-mmm-yy")</f>
        <v>1-Jan-19 to 31-Dec-19</v>
      </c>
      <c r="E134" s="534">
        <v>1</v>
      </c>
      <c r="F134" s="534">
        <v>1</v>
      </c>
      <c r="G134" s="481">
        <f t="shared" si="10"/>
        <v>100</v>
      </c>
      <c r="H134" s="429"/>
      <c r="I134" s="471"/>
      <c r="J134" s="431" t="s">
        <v>404</v>
      </c>
      <c r="K134" s="486"/>
      <c r="L134" s="471" t="b">
        <f t="shared" si="11"/>
        <v>1</v>
      </c>
      <c r="M134" s="471" t="b">
        <f t="shared" si="12"/>
        <v>1</v>
      </c>
      <c r="N134" s="471" t="s">
        <v>899</v>
      </c>
      <c r="O134" s="51"/>
      <c r="P134" s="136"/>
      <c r="Q134" s="135"/>
      <c r="T134" s="104"/>
      <c r="U134" s="104"/>
      <c r="V134" s="104"/>
      <c r="W134" s="104"/>
      <c r="X134" s="186"/>
    </row>
    <row r="135" spans="1:24" ht="47.1" customHeight="1">
      <c r="A135" s="119"/>
      <c r="B135" s="406">
        <v>16</v>
      </c>
      <c r="C135" s="423" t="str">
        <f t="shared" si="9"/>
        <v/>
      </c>
      <c r="D135" s="424" t="str">
        <f ca="1">TEXT(IFERROR(INDEX('Overview - Section A'!$A$37:$A$44,MATCH(J135,'Overview - Section A'!$U$37:$U$44,0)),""),"d-mmm-yy") &amp;" to " &amp; TEXT(IFERROR(INDEX('Overview - Section A'!$E$37:$E$44,MATCH(J135,'Overview - Section A'!$U$37:$U$44,0)),""),"d-mmm-yy")</f>
        <v>1-Jan-20 to 31-Dec-20</v>
      </c>
      <c r="E135" s="534">
        <v>1</v>
      </c>
      <c r="F135" s="534">
        <v>1</v>
      </c>
      <c r="G135" s="481">
        <f t="shared" si="10"/>
        <v>100</v>
      </c>
      <c r="H135" s="429"/>
      <c r="I135" s="471"/>
      <c r="J135" s="431" t="s">
        <v>406</v>
      </c>
      <c r="K135" s="486"/>
      <c r="L135" s="471" t="b">
        <f t="shared" si="11"/>
        <v>1</v>
      </c>
      <c r="M135" s="471" t="b">
        <f t="shared" si="12"/>
        <v>1</v>
      </c>
      <c r="N135" s="471" t="s">
        <v>900</v>
      </c>
      <c r="O135" s="51"/>
      <c r="P135" s="136"/>
      <c r="Q135" s="135"/>
      <c r="T135" s="104"/>
      <c r="U135" s="104"/>
      <c r="V135" s="104"/>
      <c r="W135" s="104"/>
      <c r="X135" s="186"/>
    </row>
    <row r="136" spans="1:24" ht="47.1" customHeight="1">
      <c r="A136" s="119"/>
      <c r="B136" s="406">
        <v>16</v>
      </c>
      <c r="C136" s="423" t="str">
        <f t="shared" si="9"/>
        <v/>
      </c>
      <c r="D136" s="424" t="str">
        <f ca="1">TEXT(IFERROR(INDEX('Overview - Section A'!$A$37:$A$44,MATCH(J136,'Overview - Section A'!$U$37:$U$44,0)),""),"d-mmm-yy") &amp;" to " &amp; TEXT(IFERROR(INDEX('Overview - Section A'!$E$37:$E$44,MATCH(J136,'Overview - Section A'!$U$37:$U$44,0)),""),"d-mmm-yy")</f>
        <v>1-Jan-21 to 31-Dec-21</v>
      </c>
      <c r="E136" s="425"/>
      <c r="F136" s="426"/>
      <c r="G136" s="481" t="str">
        <f t="shared" si="10"/>
        <v/>
      </c>
      <c r="H136" s="429"/>
      <c r="I136" s="471"/>
      <c r="J136" s="431" t="s">
        <v>408</v>
      </c>
      <c r="K136" s="486"/>
      <c r="L136" s="471" t="b">
        <f t="shared" si="11"/>
        <v>1</v>
      </c>
      <c r="M136" s="471" t="b">
        <f t="shared" si="12"/>
        <v>1</v>
      </c>
      <c r="N136" s="471" t="s">
        <v>901</v>
      </c>
      <c r="O136" s="51"/>
      <c r="P136" s="136"/>
      <c r="Q136" s="135"/>
      <c r="T136" s="104"/>
      <c r="U136" s="104"/>
      <c r="V136" s="104"/>
      <c r="W136" s="104"/>
      <c r="X136" s="186"/>
    </row>
    <row r="137" spans="1:24" ht="47.1" customHeight="1">
      <c r="A137" s="119"/>
      <c r="B137" s="406">
        <v>16</v>
      </c>
      <c r="C137" s="423" t="str">
        <f t="shared" si="9"/>
        <v/>
      </c>
      <c r="D137" s="424" t="str">
        <f ca="1">TEXT(IFERROR(INDEX('Overview - Section A'!$A$37:$A$44,MATCH(J137,'Overview - Section A'!$U$37:$U$44,0)),""),"d-mmm-yy") &amp;" to " &amp; TEXT(IFERROR(INDEX('Overview - Section A'!$E$37:$E$44,MATCH(J137,'Overview - Section A'!$U$37:$U$44,0)),""),"d-mmm-yy")</f>
        <v>1-Jan-22 to 31-Dec-22</v>
      </c>
      <c r="E137" s="425"/>
      <c r="F137" s="426"/>
      <c r="G137" s="481" t="str">
        <f t="shared" si="10"/>
        <v/>
      </c>
      <c r="H137" s="429"/>
      <c r="I137" s="471"/>
      <c r="J137" s="431" t="s">
        <v>410</v>
      </c>
      <c r="K137" s="486"/>
      <c r="L137" s="471" t="b">
        <f t="shared" si="11"/>
        <v>1</v>
      </c>
      <c r="M137" s="471" t="b">
        <f t="shared" si="12"/>
        <v>1</v>
      </c>
      <c r="N137" s="471" t="s">
        <v>902</v>
      </c>
      <c r="O137" s="51"/>
      <c r="P137" s="136"/>
      <c r="Q137" s="135"/>
      <c r="T137" s="104"/>
      <c r="U137" s="104"/>
      <c r="V137" s="104"/>
      <c r="W137" s="104"/>
      <c r="X137" s="186"/>
    </row>
    <row r="138" spans="1:24" ht="47.1" customHeight="1">
      <c r="A138" s="119"/>
      <c r="B138" s="406">
        <v>16</v>
      </c>
      <c r="C138" s="423" t="str">
        <f t="shared" si="9"/>
        <v/>
      </c>
      <c r="D138" s="424" t="str">
        <f ca="1">TEXT(IFERROR(INDEX('Overview - Section A'!$A$37:$A$44,MATCH(J138,'Overview - Section A'!$U$37:$U$44,0)),""),"d-mmm-yy") &amp;" to " &amp; TEXT(IFERROR(INDEX('Overview - Section A'!$E$37:$E$44,MATCH(J138,'Overview - Section A'!$U$37:$U$44,0)),""),"d-mmm-yy")</f>
        <v>1-Jan-23 to 31-Dec-23</v>
      </c>
      <c r="E138" s="425"/>
      <c r="F138" s="426"/>
      <c r="G138" s="481" t="str">
        <f t="shared" si="10"/>
        <v/>
      </c>
      <c r="H138" s="429"/>
      <c r="I138" s="471"/>
      <c r="J138" s="431" t="s">
        <v>412</v>
      </c>
      <c r="K138" s="486"/>
      <c r="L138" s="471" t="b">
        <f t="shared" si="11"/>
        <v>1</v>
      </c>
      <c r="M138" s="471" t="b">
        <f t="shared" si="12"/>
        <v>1</v>
      </c>
      <c r="N138" s="471" t="s">
        <v>903</v>
      </c>
      <c r="O138" s="51"/>
      <c r="P138" s="136"/>
      <c r="Q138" s="135"/>
      <c r="T138" s="104"/>
      <c r="U138" s="104"/>
      <c r="V138" s="104"/>
      <c r="W138" s="104"/>
      <c r="X138" s="186"/>
    </row>
    <row r="139" spans="1:24" ht="47.1" customHeight="1">
      <c r="A139" s="119"/>
      <c r="B139" s="406">
        <v>17</v>
      </c>
      <c r="C139" s="423" t="str">
        <f t="shared" si="9"/>
        <v>MDR TB-6: Percentage of TB patients with DST result for at least Rifampicin among the total number of notified (new and retreatment) cases in the same year</v>
      </c>
      <c r="D139" s="424" t="str">
        <f ca="1">TEXT(IFERROR(INDEX('Overview - Section A'!$A$37:$A$44,MATCH(J139,'Overview - Section A'!$U$37:$U$44,0)),""),"d-mmm-yy") &amp;" to " &amp; TEXT(IFERROR(INDEX('Overview - Section A'!$E$37:$E$44,MATCH(J139,'Overview - Section A'!$U$37:$U$44,0)),""),"d-mmm-yy")</f>
        <v>1-Jan-18 to 31-Dec-18</v>
      </c>
      <c r="E139" s="534">
        <f>F139*0.7</f>
        <v>3295.6</v>
      </c>
      <c r="F139" s="534">
        <v>4708</v>
      </c>
      <c r="G139" s="481">
        <f t="shared" si="10"/>
        <v>70</v>
      </c>
      <c r="H139" s="429"/>
      <c r="I139" s="471"/>
      <c r="J139" s="431" t="s">
        <v>402</v>
      </c>
      <c r="K139" s="486"/>
      <c r="L139" s="471" t="b">
        <f t="shared" si="11"/>
        <v>1</v>
      </c>
      <c r="M139" s="471" t="b">
        <f t="shared" si="12"/>
        <v>1</v>
      </c>
      <c r="N139" s="471" t="s">
        <v>904</v>
      </c>
      <c r="O139" s="51"/>
      <c r="P139" s="136"/>
      <c r="Q139" s="135"/>
      <c r="T139" s="104"/>
      <c r="U139" s="104"/>
      <c r="V139" s="104"/>
      <c r="W139" s="104"/>
      <c r="X139" s="186"/>
    </row>
    <row r="140" spans="1:24" ht="47.1" customHeight="1">
      <c r="A140" s="119"/>
      <c r="B140" s="406">
        <v>17</v>
      </c>
      <c r="C140" s="423" t="str">
        <f t="shared" si="9"/>
        <v/>
      </c>
      <c r="D140" s="424" t="str">
        <f ca="1">TEXT(IFERROR(INDEX('Overview - Section A'!$A$37:$A$44,MATCH(J140,'Overview - Section A'!$U$37:$U$44,0)),""),"d-mmm-yy") &amp;" to " &amp; TEXT(IFERROR(INDEX('Overview - Section A'!$E$37:$E$44,MATCH(J140,'Overview - Section A'!$U$37:$U$44,0)),""),"d-mmm-yy")</f>
        <v>1-Jan-19 to 31-Dec-19</v>
      </c>
      <c r="E140" s="534">
        <f>F140*0.8</f>
        <v>4044</v>
      </c>
      <c r="F140" s="534">
        <v>5055</v>
      </c>
      <c r="G140" s="481">
        <f t="shared" si="10"/>
        <v>80</v>
      </c>
      <c r="H140" s="429"/>
      <c r="I140" s="471"/>
      <c r="J140" s="431" t="s">
        <v>404</v>
      </c>
      <c r="K140" s="486"/>
      <c r="L140" s="471" t="b">
        <f t="shared" si="11"/>
        <v>1</v>
      </c>
      <c r="M140" s="471" t="b">
        <f t="shared" si="12"/>
        <v>1</v>
      </c>
      <c r="N140" s="471" t="s">
        <v>905</v>
      </c>
      <c r="O140" s="51"/>
      <c r="P140" s="136"/>
      <c r="Q140" s="135"/>
      <c r="T140" s="104"/>
      <c r="U140" s="104"/>
      <c r="V140" s="104"/>
      <c r="W140" s="104"/>
      <c r="X140" s="186"/>
    </row>
    <row r="141" spans="1:24" ht="47.1" customHeight="1">
      <c r="A141" s="119"/>
      <c r="B141" s="406">
        <v>17</v>
      </c>
      <c r="C141" s="423" t="str">
        <f t="shared" si="9"/>
        <v/>
      </c>
      <c r="D141" s="424" t="str">
        <f ca="1">TEXT(IFERROR(INDEX('Overview - Section A'!$A$37:$A$44,MATCH(J141,'Overview - Section A'!$U$37:$U$44,0)),""),"d-mmm-yy") &amp;" to " &amp; TEXT(IFERROR(INDEX('Overview - Section A'!$E$37:$E$44,MATCH(J141,'Overview - Section A'!$U$37:$U$44,0)),""),"d-mmm-yy")</f>
        <v>1-Jan-20 to 31-Dec-20</v>
      </c>
      <c r="E141" s="534">
        <f>F141*0.9</f>
        <v>4880.7</v>
      </c>
      <c r="F141" s="534">
        <v>5423</v>
      </c>
      <c r="G141" s="481">
        <f t="shared" si="10"/>
        <v>89.999999999999986</v>
      </c>
      <c r="H141" s="429"/>
      <c r="I141" s="471"/>
      <c r="J141" s="431" t="s">
        <v>406</v>
      </c>
      <c r="K141" s="486"/>
      <c r="L141" s="471" t="b">
        <f t="shared" si="11"/>
        <v>1</v>
      </c>
      <c r="M141" s="471" t="b">
        <f t="shared" si="12"/>
        <v>1</v>
      </c>
      <c r="N141" s="471" t="s">
        <v>906</v>
      </c>
      <c r="O141" s="51"/>
      <c r="P141" s="136"/>
      <c r="Q141" s="135"/>
      <c r="T141" s="104"/>
      <c r="U141" s="104"/>
      <c r="V141" s="104"/>
      <c r="W141" s="104"/>
      <c r="X141" s="186"/>
    </row>
    <row r="142" spans="1:24" ht="47.1" customHeight="1">
      <c r="A142" s="119"/>
      <c r="B142" s="406">
        <v>17</v>
      </c>
      <c r="C142" s="423" t="str">
        <f t="shared" si="9"/>
        <v/>
      </c>
      <c r="D142" s="424" t="str">
        <f ca="1">TEXT(IFERROR(INDEX('Overview - Section A'!$A$37:$A$44,MATCH(J142,'Overview - Section A'!$U$37:$U$44,0)),""),"d-mmm-yy") &amp;" to " &amp; TEXT(IFERROR(INDEX('Overview - Section A'!$E$37:$E$44,MATCH(J142,'Overview - Section A'!$U$37:$U$44,0)),""),"d-mmm-yy")</f>
        <v>1-Jan-21 to 31-Dec-21</v>
      </c>
      <c r="E142" s="425"/>
      <c r="F142" s="426"/>
      <c r="G142" s="481" t="str">
        <f t="shared" si="10"/>
        <v/>
      </c>
      <c r="H142" s="429"/>
      <c r="I142" s="471"/>
      <c r="J142" s="431" t="s">
        <v>408</v>
      </c>
      <c r="K142" s="486"/>
      <c r="L142" s="471" t="b">
        <f t="shared" si="11"/>
        <v>1</v>
      </c>
      <c r="M142" s="471" t="b">
        <f t="shared" si="12"/>
        <v>1</v>
      </c>
      <c r="N142" s="471" t="s">
        <v>907</v>
      </c>
      <c r="O142" s="51"/>
      <c r="P142" s="136"/>
      <c r="Q142" s="135"/>
      <c r="T142" s="104"/>
      <c r="U142" s="104"/>
      <c r="V142" s="104"/>
      <c r="W142" s="104"/>
      <c r="X142" s="186"/>
    </row>
    <row r="143" spans="1:24" ht="47.1" customHeight="1">
      <c r="A143" s="119"/>
      <c r="B143" s="406">
        <v>17</v>
      </c>
      <c r="C143" s="423" t="str">
        <f t="shared" si="9"/>
        <v/>
      </c>
      <c r="D143" s="424" t="str">
        <f ca="1">TEXT(IFERROR(INDEX('Overview - Section A'!$A$37:$A$44,MATCH(J143,'Overview - Section A'!$U$37:$U$44,0)),""),"d-mmm-yy") &amp;" to " &amp; TEXT(IFERROR(INDEX('Overview - Section A'!$E$37:$E$44,MATCH(J143,'Overview - Section A'!$U$37:$U$44,0)),""),"d-mmm-yy")</f>
        <v>1-Jan-22 to 31-Dec-22</v>
      </c>
      <c r="E143" s="425"/>
      <c r="F143" s="426"/>
      <c r="G143" s="481" t="str">
        <f t="shared" si="10"/>
        <v/>
      </c>
      <c r="H143" s="429"/>
      <c r="I143" s="471"/>
      <c r="J143" s="431" t="s">
        <v>410</v>
      </c>
      <c r="K143" s="486"/>
      <c r="L143" s="471" t="b">
        <f t="shared" si="11"/>
        <v>1</v>
      </c>
      <c r="M143" s="471" t="b">
        <f t="shared" si="12"/>
        <v>1</v>
      </c>
      <c r="N143" s="471" t="s">
        <v>908</v>
      </c>
      <c r="O143" s="51"/>
      <c r="P143" s="136"/>
      <c r="Q143" s="135"/>
      <c r="T143" s="104"/>
      <c r="U143" s="104"/>
      <c r="V143" s="104"/>
      <c r="W143" s="104"/>
      <c r="X143" s="186"/>
    </row>
    <row r="144" spans="1:24" ht="47.1" customHeight="1">
      <c r="A144" s="119"/>
      <c r="B144" s="406">
        <v>17</v>
      </c>
      <c r="C144" s="423" t="str">
        <f t="shared" si="9"/>
        <v/>
      </c>
      <c r="D144" s="424" t="str">
        <f ca="1">TEXT(IFERROR(INDEX('Overview - Section A'!$A$37:$A$44,MATCH(J144,'Overview - Section A'!$U$37:$U$44,0)),""),"d-mmm-yy") &amp;" to " &amp; TEXT(IFERROR(INDEX('Overview - Section A'!$E$37:$E$44,MATCH(J144,'Overview - Section A'!$U$37:$U$44,0)),""),"d-mmm-yy")</f>
        <v>1-Jan-23 to 31-Dec-23</v>
      </c>
      <c r="E144" s="425"/>
      <c r="F144" s="426"/>
      <c r="G144" s="481" t="str">
        <f t="shared" si="10"/>
        <v/>
      </c>
      <c r="H144" s="429"/>
      <c r="I144" s="471"/>
      <c r="J144" s="431" t="s">
        <v>412</v>
      </c>
      <c r="K144" s="486"/>
      <c r="L144" s="471" t="b">
        <f t="shared" si="11"/>
        <v>1</v>
      </c>
      <c r="M144" s="471" t="b">
        <f t="shared" si="12"/>
        <v>1</v>
      </c>
      <c r="N144" s="471" t="s">
        <v>909</v>
      </c>
      <c r="O144" s="51"/>
      <c r="P144" s="136"/>
      <c r="Q144" s="135"/>
      <c r="T144" s="104"/>
      <c r="U144" s="104"/>
      <c r="V144" s="104"/>
      <c r="W144" s="104"/>
      <c r="X144" s="186"/>
    </row>
    <row r="145" spans="1:24" ht="47.1" customHeight="1">
      <c r="A145" s="119"/>
      <c r="B145" s="406">
        <v>18</v>
      </c>
      <c r="C145" s="423" t="str">
        <f t="shared" si="9"/>
        <v>MDR TB-7: Percentage of confirmed MDR-TB cases tested for susceptibility to any fluoroquinolone and any second-line injectable drug</v>
      </c>
      <c r="D145" s="424" t="str">
        <f ca="1">TEXT(IFERROR(INDEX('Overview - Section A'!$A$37:$A$44,MATCH(J145,'Overview - Section A'!$U$37:$U$44,0)),""),"d-mmm-yy") &amp;" to " &amp; TEXT(IFERROR(INDEX('Overview - Section A'!$E$37:$E$44,MATCH(J145,'Overview - Section A'!$U$37:$U$44,0)),""),"d-mmm-yy")</f>
        <v>1-Jan-18 to 31-Dec-18</v>
      </c>
      <c r="E145" s="534">
        <v>70</v>
      </c>
      <c r="F145" s="534">
        <v>70</v>
      </c>
      <c r="G145" s="481">
        <f t="shared" si="10"/>
        <v>100</v>
      </c>
      <c r="H145" s="429"/>
      <c r="I145" s="471"/>
      <c r="J145" s="431" t="s">
        <v>402</v>
      </c>
      <c r="K145" s="486"/>
      <c r="L145" s="471" t="b">
        <f t="shared" si="11"/>
        <v>1</v>
      </c>
      <c r="M145" s="471" t="b">
        <f t="shared" si="12"/>
        <v>1</v>
      </c>
      <c r="N145" s="471" t="s">
        <v>910</v>
      </c>
      <c r="O145" s="51"/>
      <c r="P145" s="136"/>
      <c r="Q145" s="135"/>
      <c r="T145" s="104"/>
      <c r="U145" s="104"/>
      <c r="V145" s="104"/>
      <c r="W145" s="104"/>
      <c r="X145" s="186"/>
    </row>
    <row r="146" spans="1:24" ht="47.1" customHeight="1">
      <c r="A146" s="119"/>
      <c r="B146" s="406">
        <v>18</v>
      </c>
      <c r="C146" s="423" t="str">
        <f t="shared" si="9"/>
        <v/>
      </c>
      <c r="D146" s="424" t="str">
        <f ca="1">TEXT(IFERROR(INDEX('Overview - Section A'!$A$37:$A$44,MATCH(J146,'Overview - Section A'!$U$37:$U$44,0)),""),"d-mmm-yy") &amp;" to " &amp; TEXT(IFERROR(INDEX('Overview - Section A'!$E$37:$E$44,MATCH(J146,'Overview - Section A'!$U$37:$U$44,0)),""),"d-mmm-yy")</f>
        <v>1-Jan-19 to 31-Dec-19</v>
      </c>
      <c r="E146" s="534">
        <v>80</v>
      </c>
      <c r="F146" s="534">
        <v>80</v>
      </c>
      <c r="G146" s="481">
        <f t="shared" si="10"/>
        <v>100</v>
      </c>
      <c r="H146" s="429"/>
      <c r="I146" s="471"/>
      <c r="J146" s="431" t="s">
        <v>404</v>
      </c>
      <c r="K146" s="486"/>
      <c r="L146" s="471" t="b">
        <f t="shared" si="11"/>
        <v>1</v>
      </c>
      <c r="M146" s="471" t="b">
        <f t="shared" si="12"/>
        <v>1</v>
      </c>
      <c r="N146" s="471" t="s">
        <v>911</v>
      </c>
      <c r="O146" s="51"/>
      <c r="P146" s="136"/>
      <c r="Q146" s="135"/>
      <c r="T146" s="104"/>
      <c r="U146" s="104"/>
      <c r="V146" s="104"/>
      <c r="W146" s="104"/>
      <c r="X146" s="186"/>
    </row>
    <row r="147" spans="1:24" ht="47.1" customHeight="1">
      <c r="A147" s="119"/>
      <c r="B147" s="406">
        <v>18</v>
      </c>
      <c r="C147" s="423" t="str">
        <f t="shared" si="9"/>
        <v/>
      </c>
      <c r="D147" s="424" t="str">
        <f ca="1">TEXT(IFERROR(INDEX('Overview - Section A'!$A$37:$A$44,MATCH(J147,'Overview - Section A'!$U$37:$U$44,0)),""),"d-mmm-yy") &amp;" to " &amp; TEXT(IFERROR(INDEX('Overview - Section A'!$E$37:$E$44,MATCH(J147,'Overview - Section A'!$U$37:$U$44,0)),""),"d-mmm-yy")</f>
        <v>1-Jan-20 to 31-Dec-20</v>
      </c>
      <c r="E147" s="534">
        <v>90</v>
      </c>
      <c r="F147" s="534">
        <v>90</v>
      </c>
      <c r="G147" s="481">
        <f t="shared" si="10"/>
        <v>100</v>
      </c>
      <c r="H147" s="429"/>
      <c r="I147" s="471"/>
      <c r="J147" s="431" t="s">
        <v>406</v>
      </c>
      <c r="K147" s="486"/>
      <c r="L147" s="471" t="b">
        <f t="shared" si="11"/>
        <v>1</v>
      </c>
      <c r="M147" s="471" t="b">
        <f t="shared" si="12"/>
        <v>1</v>
      </c>
      <c r="N147" s="471" t="s">
        <v>912</v>
      </c>
      <c r="O147" s="51"/>
      <c r="P147" s="136"/>
      <c r="Q147" s="135"/>
      <c r="T147" s="104"/>
      <c r="U147" s="104"/>
      <c r="V147" s="104"/>
      <c r="W147" s="104"/>
      <c r="X147" s="186"/>
    </row>
    <row r="148" spans="1:24" ht="47.1" customHeight="1">
      <c r="A148" s="119"/>
      <c r="B148" s="406">
        <v>18</v>
      </c>
      <c r="C148" s="423" t="str">
        <f t="shared" si="9"/>
        <v/>
      </c>
      <c r="D148" s="424" t="str">
        <f ca="1">TEXT(IFERROR(INDEX('Overview - Section A'!$A$37:$A$44,MATCH(J148,'Overview - Section A'!$U$37:$U$44,0)),""),"d-mmm-yy") &amp;" to " &amp; TEXT(IFERROR(INDEX('Overview - Section A'!$E$37:$E$44,MATCH(J148,'Overview - Section A'!$U$37:$U$44,0)),""),"d-mmm-yy")</f>
        <v>1-Jan-21 to 31-Dec-21</v>
      </c>
      <c r="E148" s="425"/>
      <c r="F148" s="426"/>
      <c r="G148" s="481" t="str">
        <f t="shared" si="10"/>
        <v/>
      </c>
      <c r="H148" s="429"/>
      <c r="I148" s="471"/>
      <c r="J148" s="431" t="s">
        <v>408</v>
      </c>
      <c r="K148" s="486"/>
      <c r="L148" s="471" t="b">
        <f t="shared" si="11"/>
        <v>1</v>
      </c>
      <c r="M148" s="471" t="b">
        <f t="shared" si="12"/>
        <v>1</v>
      </c>
      <c r="N148" s="471" t="s">
        <v>913</v>
      </c>
      <c r="O148" s="51"/>
      <c r="P148" s="136"/>
      <c r="Q148" s="135"/>
      <c r="T148" s="104"/>
      <c r="U148" s="104"/>
      <c r="V148" s="104"/>
      <c r="W148" s="104"/>
      <c r="X148" s="186"/>
    </row>
    <row r="149" spans="1:24" ht="47.1" customHeight="1">
      <c r="A149" s="119"/>
      <c r="B149" s="406">
        <v>18</v>
      </c>
      <c r="C149" s="423" t="str">
        <f t="shared" si="9"/>
        <v/>
      </c>
      <c r="D149" s="424" t="str">
        <f ca="1">TEXT(IFERROR(INDEX('Overview - Section A'!$A$37:$A$44,MATCH(J149,'Overview - Section A'!$U$37:$U$44,0)),""),"d-mmm-yy") &amp;" to " &amp; TEXT(IFERROR(INDEX('Overview - Section A'!$E$37:$E$44,MATCH(J149,'Overview - Section A'!$U$37:$U$44,0)),""),"d-mmm-yy")</f>
        <v>1-Jan-22 to 31-Dec-22</v>
      </c>
      <c r="E149" s="425"/>
      <c r="F149" s="426"/>
      <c r="G149" s="481" t="str">
        <f t="shared" si="10"/>
        <v/>
      </c>
      <c r="H149" s="429"/>
      <c r="I149" s="471"/>
      <c r="J149" s="431" t="s">
        <v>410</v>
      </c>
      <c r="K149" s="486"/>
      <c r="L149" s="471" t="b">
        <f t="shared" si="11"/>
        <v>1</v>
      </c>
      <c r="M149" s="471" t="b">
        <f t="shared" si="12"/>
        <v>1</v>
      </c>
      <c r="N149" s="471" t="s">
        <v>914</v>
      </c>
      <c r="O149" s="51"/>
      <c r="P149" s="136"/>
      <c r="Q149" s="135"/>
      <c r="T149" s="104"/>
      <c r="U149" s="104"/>
      <c r="V149" s="104"/>
      <c r="W149" s="104"/>
      <c r="X149" s="186"/>
    </row>
    <row r="150" spans="1:24" ht="47.1" customHeight="1">
      <c r="A150" s="119"/>
      <c r="B150" s="406">
        <v>18</v>
      </c>
      <c r="C150" s="423" t="str">
        <f t="shared" si="9"/>
        <v/>
      </c>
      <c r="D150" s="424" t="str">
        <f ca="1">TEXT(IFERROR(INDEX('Overview - Section A'!$A$37:$A$44,MATCH(J150,'Overview - Section A'!$U$37:$U$44,0)),""),"d-mmm-yy") &amp;" to " &amp; TEXT(IFERROR(INDEX('Overview - Section A'!$E$37:$E$44,MATCH(J150,'Overview - Section A'!$U$37:$U$44,0)),""),"d-mmm-yy")</f>
        <v>1-Jan-23 to 31-Dec-23</v>
      </c>
      <c r="E150" s="425"/>
      <c r="F150" s="426"/>
      <c r="G150" s="481" t="str">
        <f t="shared" si="10"/>
        <v/>
      </c>
      <c r="H150" s="429"/>
      <c r="I150" s="471"/>
      <c r="J150" s="431" t="s">
        <v>412</v>
      </c>
      <c r="K150" s="486"/>
      <c r="L150" s="471" t="b">
        <f t="shared" si="11"/>
        <v>1</v>
      </c>
      <c r="M150" s="471" t="b">
        <f t="shared" si="12"/>
        <v>1</v>
      </c>
      <c r="N150" s="471" t="s">
        <v>915</v>
      </c>
      <c r="O150" s="51"/>
      <c r="P150" s="136"/>
      <c r="Q150" s="135"/>
      <c r="T150" s="104"/>
      <c r="U150" s="104"/>
      <c r="V150" s="104"/>
      <c r="W150" s="104"/>
      <c r="X150" s="186"/>
    </row>
    <row r="151" spans="1:24" ht="47.1" customHeight="1">
      <c r="A151" s="119"/>
      <c r="B151" s="406">
        <v>19</v>
      </c>
      <c r="C151" s="423" t="str">
        <f t="shared" si="9"/>
        <v>TB/HIV-3.1: Percentage of people living with HIV in care (including PMTCT) who are screened for TB in HIV care or treatment settings</v>
      </c>
      <c r="D151" s="424" t="str">
        <f ca="1">TEXT(IFERROR(INDEX('Overview - Section A'!$A$37:$A$44,MATCH(J151,'Overview - Section A'!$U$37:$U$44,0)),""),"d-mmm-yy") &amp;" to " &amp; TEXT(IFERROR(INDEX('Overview - Section A'!$E$37:$E$44,MATCH(J151,'Overview - Section A'!$U$37:$U$44,0)),""),"d-mmm-yy")</f>
        <v>1-Jan-18 to 31-Dec-18</v>
      </c>
      <c r="E151" s="534">
        <v>6176</v>
      </c>
      <c r="F151" s="534">
        <v>6176</v>
      </c>
      <c r="G151" s="481">
        <f t="shared" si="10"/>
        <v>100</v>
      </c>
      <c r="H151" s="429"/>
      <c r="I151" s="471"/>
      <c r="J151" s="431" t="s">
        <v>402</v>
      </c>
      <c r="K151" s="486"/>
      <c r="L151" s="471" t="b">
        <f t="shared" si="11"/>
        <v>1</v>
      </c>
      <c r="M151" s="471" t="b">
        <f t="shared" si="12"/>
        <v>1</v>
      </c>
      <c r="N151" s="471" t="s">
        <v>916</v>
      </c>
      <c r="O151" s="51"/>
      <c r="P151" s="136"/>
      <c r="Q151" s="135"/>
      <c r="T151" s="104"/>
      <c r="U151" s="104"/>
      <c r="V151" s="104"/>
      <c r="W151" s="104"/>
      <c r="X151" s="186"/>
    </row>
    <row r="152" spans="1:24" ht="47.1" customHeight="1">
      <c r="A152" s="119"/>
      <c r="B152" s="406">
        <v>19</v>
      </c>
      <c r="C152" s="423" t="str">
        <f t="shared" si="9"/>
        <v/>
      </c>
      <c r="D152" s="424" t="str">
        <f ca="1">TEXT(IFERROR(INDEX('Overview - Section A'!$A$37:$A$44,MATCH(J152,'Overview - Section A'!$U$37:$U$44,0)),""),"d-mmm-yy") &amp;" to " &amp; TEXT(IFERROR(INDEX('Overview - Section A'!$E$37:$E$44,MATCH(J152,'Overview - Section A'!$U$37:$U$44,0)),""),"d-mmm-yy")</f>
        <v>1-Jan-19 to 31-Dec-19</v>
      </c>
      <c r="E152" s="534">
        <v>6738</v>
      </c>
      <c r="F152" s="534">
        <v>6738</v>
      </c>
      <c r="G152" s="481">
        <f t="shared" si="10"/>
        <v>100</v>
      </c>
      <c r="H152" s="429"/>
      <c r="I152" s="471"/>
      <c r="J152" s="431" t="s">
        <v>404</v>
      </c>
      <c r="K152" s="486"/>
      <c r="L152" s="471" t="b">
        <f t="shared" si="11"/>
        <v>1</v>
      </c>
      <c r="M152" s="471" t="b">
        <f t="shared" si="12"/>
        <v>1</v>
      </c>
      <c r="N152" s="471" t="s">
        <v>917</v>
      </c>
      <c r="O152" s="51"/>
      <c r="P152" s="136"/>
      <c r="Q152" s="135"/>
      <c r="T152" s="104"/>
      <c r="U152" s="104"/>
      <c r="V152" s="104"/>
      <c r="W152" s="104"/>
      <c r="X152" s="186"/>
    </row>
    <row r="153" spans="1:24" ht="47.1" customHeight="1">
      <c r="A153" s="119"/>
      <c r="B153" s="406">
        <v>19</v>
      </c>
      <c r="C153" s="423" t="str">
        <f t="shared" si="9"/>
        <v/>
      </c>
      <c r="D153" s="424" t="str">
        <f ca="1">TEXT(IFERROR(INDEX('Overview - Section A'!$A$37:$A$44,MATCH(J153,'Overview - Section A'!$U$37:$U$44,0)),""),"d-mmm-yy") &amp;" to " &amp; TEXT(IFERROR(INDEX('Overview - Section A'!$E$37:$E$44,MATCH(J153,'Overview - Section A'!$U$37:$U$44,0)),""),"d-mmm-yy")</f>
        <v>1-Jan-20 to 31-Dec-20</v>
      </c>
      <c r="E153" s="534">
        <v>7387</v>
      </c>
      <c r="F153" s="534">
        <v>7387</v>
      </c>
      <c r="G153" s="481">
        <f t="shared" si="10"/>
        <v>100</v>
      </c>
      <c r="H153" s="429"/>
      <c r="I153" s="471"/>
      <c r="J153" s="431" t="s">
        <v>406</v>
      </c>
      <c r="K153" s="486"/>
      <c r="L153" s="471" t="b">
        <f t="shared" si="11"/>
        <v>1</v>
      </c>
      <c r="M153" s="471" t="b">
        <f t="shared" si="12"/>
        <v>1</v>
      </c>
      <c r="N153" s="471" t="s">
        <v>918</v>
      </c>
      <c r="O153" s="51"/>
      <c r="P153" s="136"/>
      <c r="Q153" s="135"/>
      <c r="T153" s="104"/>
      <c r="U153" s="104"/>
      <c r="V153" s="104"/>
      <c r="W153" s="104"/>
      <c r="X153" s="186"/>
    </row>
    <row r="154" spans="1:24" ht="47.1" customHeight="1">
      <c r="A154" s="119"/>
      <c r="B154" s="406">
        <v>19</v>
      </c>
      <c r="C154" s="423" t="str">
        <f t="shared" si="9"/>
        <v/>
      </c>
      <c r="D154" s="424" t="str">
        <f ca="1">TEXT(IFERROR(INDEX('Overview - Section A'!$A$37:$A$44,MATCH(J154,'Overview - Section A'!$U$37:$U$44,0)),""),"d-mmm-yy") &amp;" to " &amp; TEXT(IFERROR(INDEX('Overview - Section A'!$E$37:$E$44,MATCH(J154,'Overview - Section A'!$U$37:$U$44,0)),""),"d-mmm-yy")</f>
        <v>1-Jan-21 to 31-Dec-21</v>
      </c>
      <c r="E154" s="425"/>
      <c r="F154" s="426"/>
      <c r="G154" s="481" t="str">
        <f t="shared" si="10"/>
        <v/>
      </c>
      <c r="H154" s="429"/>
      <c r="I154" s="471"/>
      <c r="J154" s="431" t="s">
        <v>408</v>
      </c>
      <c r="K154" s="486"/>
      <c r="L154" s="471" t="b">
        <f t="shared" si="11"/>
        <v>1</v>
      </c>
      <c r="M154" s="471" t="b">
        <f t="shared" si="12"/>
        <v>1</v>
      </c>
      <c r="N154" s="471" t="s">
        <v>919</v>
      </c>
      <c r="O154" s="51"/>
      <c r="P154" s="136"/>
      <c r="Q154" s="135"/>
      <c r="T154" s="104"/>
      <c r="U154" s="104"/>
      <c r="V154" s="104"/>
      <c r="W154" s="104"/>
      <c r="X154" s="186"/>
    </row>
    <row r="155" spans="1:24" ht="47.1" customHeight="1">
      <c r="A155" s="119"/>
      <c r="B155" s="406">
        <v>19</v>
      </c>
      <c r="C155" s="423" t="str">
        <f t="shared" si="9"/>
        <v/>
      </c>
      <c r="D155" s="424" t="str">
        <f ca="1">TEXT(IFERROR(INDEX('Overview - Section A'!$A$37:$A$44,MATCH(J155,'Overview - Section A'!$U$37:$U$44,0)),""),"d-mmm-yy") &amp;" to " &amp; TEXT(IFERROR(INDEX('Overview - Section A'!$E$37:$E$44,MATCH(J155,'Overview - Section A'!$U$37:$U$44,0)),""),"d-mmm-yy")</f>
        <v>1-Jan-22 to 31-Dec-22</v>
      </c>
      <c r="E155" s="425"/>
      <c r="F155" s="426"/>
      <c r="G155" s="481" t="str">
        <f t="shared" si="10"/>
        <v/>
      </c>
      <c r="H155" s="429"/>
      <c r="I155" s="471"/>
      <c r="J155" s="431" t="s">
        <v>410</v>
      </c>
      <c r="K155" s="486"/>
      <c r="L155" s="471" t="b">
        <f t="shared" si="11"/>
        <v>1</v>
      </c>
      <c r="M155" s="471" t="b">
        <f t="shared" si="12"/>
        <v>1</v>
      </c>
      <c r="N155" s="471" t="s">
        <v>920</v>
      </c>
      <c r="O155" s="51"/>
      <c r="P155" s="136"/>
      <c r="Q155" s="135"/>
      <c r="T155" s="104"/>
      <c r="U155" s="104"/>
      <c r="V155" s="104"/>
      <c r="W155" s="104"/>
      <c r="X155" s="186"/>
    </row>
    <row r="156" spans="1:24" ht="47.1" customHeight="1">
      <c r="A156" s="119"/>
      <c r="B156" s="406">
        <v>19</v>
      </c>
      <c r="C156" s="423" t="str">
        <f t="shared" si="9"/>
        <v/>
      </c>
      <c r="D156" s="424" t="str">
        <f ca="1">TEXT(IFERROR(INDEX('Overview - Section A'!$A$37:$A$44,MATCH(J156,'Overview - Section A'!$U$37:$U$44,0)),""),"d-mmm-yy") &amp;" to " &amp; TEXT(IFERROR(INDEX('Overview - Section A'!$E$37:$E$44,MATCH(J156,'Overview - Section A'!$U$37:$U$44,0)),""),"d-mmm-yy")</f>
        <v>1-Jan-23 to 31-Dec-23</v>
      </c>
      <c r="E156" s="425"/>
      <c r="F156" s="426"/>
      <c r="G156" s="481" t="str">
        <f t="shared" si="10"/>
        <v/>
      </c>
      <c r="H156" s="429"/>
      <c r="I156" s="471"/>
      <c r="J156" s="431" t="s">
        <v>412</v>
      </c>
      <c r="K156" s="486"/>
      <c r="L156" s="471" t="b">
        <f t="shared" si="11"/>
        <v>1</v>
      </c>
      <c r="M156" s="471" t="b">
        <f t="shared" si="12"/>
        <v>1</v>
      </c>
      <c r="N156" s="471" t="s">
        <v>921</v>
      </c>
      <c r="O156" s="51"/>
      <c r="P156" s="136"/>
      <c r="Q156" s="135"/>
      <c r="T156" s="104"/>
      <c r="U156" s="104"/>
      <c r="V156" s="104"/>
      <c r="W156" s="104"/>
      <c r="X156" s="186"/>
    </row>
    <row r="157" spans="1:24" ht="47.1" customHeight="1">
      <c r="A157" s="119"/>
      <c r="B157" s="406">
        <v>20</v>
      </c>
      <c r="C157" s="423" t="str">
        <f t="shared" si="9"/>
        <v>TB/HIV-4.1: Percentage of people living with HIV newly enrolled in HIV care started on TB preventive therapy</v>
      </c>
      <c r="D157" s="424" t="str">
        <f ca="1">TEXT(IFERROR(INDEX('Overview - Section A'!$A$37:$A$44,MATCH(J157,'Overview - Section A'!$U$37:$U$44,0)),""),"d-mmm-yy") &amp;" to " &amp; TEXT(IFERROR(INDEX('Overview - Section A'!$E$37:$E$44,MATCH(J157,'Overview - Section A'!$U$37:$U$44,0)),""),"d-mmm-yy")</f>
        <v>1-Jan-18 to 31-Dec-18</v>
      </c>
      <c r="E157" s="534">
        <v>800</v>
      </c>
      <c r="F157" s="534">
        <v>6176</v>
      </c>
      <c r="G157" s="481">
        <f t="shared" si="10"/>
        <v>12.953367875647666</v>
      </c>
      <c r="H157" s="429"/>
      <c r="I157" s="471"/>
      <c r="J157" s="431" t="s">
        <v>402</v>
      </c>
      <c r="K157" s="486"/>
      <c r="L157" s="471" t="b">
        <f t="shared" si="11"/>
        <v>1</v>
      </c>
      <c r="M157" s="471" t="b">
        <f t="shared" si="12"/>
        <v>1</v>
      </c>
      <c r="N157" s="471" t="s">
        <v>922</v>
      </c>
      <c r="O157" s="51"/>
      <c r="P157" s="136"/>
      <c r="Q157" s="135"/>
      <c r="T157" s="104"/>
      <c r="U157" s="104"/>
      <c r="V157" s="104"/>
      <c r="W157" s="104"/>
      <c r="X157" s="186"/>
    </row>
    <row r="158" spans="1:24" ht="47.1" customHeight="1">
      <c r="A158" s="119"/>
      <c r="B158" s="406">
        <v>20</v>
      </c>
      <c r="C158" s="423" t="str">
        <f t="shared" si="9"/>
        <v/>
      </c>
      <c r="D158" s="424" t="str">
        <f ca="1">TEXT(IFERROR(INDEX('Overview - Section A'!$A$37:$A$44,MATCH(J158,'Overview - Section A'!$U$37:$U$44,0)),""),"d-mmm-yy") &amp;" to " &amp; TEXT(IFERROR(INDEX('Overview - Section A'!$E$37:$E$44,MATCH(J158,'Overview - Section A'!$U$37:$U$44,0)),""),"d-mmm-yy")</f>
        <v>1-Jan-19 to 31-Dec-19</v>
      </c>
      <c r="E158" s="534">
        <v>900</v>
      </c>
      <c r="F158" s="534">
        <v>6738</v>
      </c>
      <c r="G158" s="481">
        <f t="shared" si="10"/>
        <v>13.357079252003562</v>
      </c>
      <c r="H158" s="429"/>
      <c r="I158" s="471"/>
      <c r="J158" s="431" t="s">
        <v>404</v>
      </c>
      <c r="K158" s="486"/>
      <c r="L158" s="471" t="b">
        <f t="shared" si="11"/>
        <v>1</v>
      </c>
      <c r="M158" s="471" t="b">
        <f t="shared" si="12"/>
        <v>1</v>
      </c>
      <c r="N158" s="471" t="s">
        <v>923</v>
      </c>
      <c r="O158" s="51"/>
      <c r="P158" s="136"/>
      <c r="Q158" s="135"/>
      <c r="T158" s="104"/>
      <c r="U158" s="104"/>
      <c r="V158" s="104"/>
      <c r="W158" s="104"/>
      <c r="X158" s="186"/>
    </row>
    <row r="159" spans="1:24" ht="47.1" customHeight="1">
      <c r="A159" s="119"/>
      <c r="B159" s="406">
        <v>20</v>
      </c>
      <c r="C159" s="423" t="str">
        <f t="shared" si="9"/>
        <v/>
      </c>
      <c r="D159" s="424" t="str">
        <f ca="1">TEXT(IFERROR(INDEX('Overview - Section A'!$A$37:$A$44,MATCH(J159,'Overview - Section A'!$U$37:$U$44,0)),""),"d-mmm-yy") &amp;" to " &amp; TEXT(IFERROR(INDEX('Overview - Section A'!$E$37:$E$44,MATCH(J159,'Overview - Section A'!$U$37:$U$44,0)),""),"d-mmm-yy")</f>
        <v>1-Jan-20 to 31-Dec-20</v>
      </c>
      <c r="E159" s="534">
        <v>1000</v>
      </c>
      <c r="F159" s="534">
        <v>7387</v>
      </c>
      <c r="G159" s="481">
        <f t="shared" si="10"/>
        <v>13.537295248409368</v>
      </c>
      <c r="H159" s="429"/>
      <c r="I159" s="471"/>
      <c r="J159" s="431" t="s">
        <v>406</v>
      </c>
      <c r="K159" s="486"/>
      <c r="L159" s="471" t="b">
        <f t="shared" si="11"/>
        <v>1</v>
      </c>
      <c r="M159" s="471" t="b">
        <f t="shared" si="12"/>
        <v>1</v>
      </c>
      <c r="N159" s="471" t="s">
        <v>924</v>
      </c>
      <c r="O159" s="51"/>
      <c r="P159" s="136"/>
      <c r="Q159" s="135"/>
      <c r="T159" s="104"/>
      <c r="U159" s="104"/>
      <c r="V159" s="104"/>
      <c r="W159" s="104"/>
      <c r="X159" s="186"/>
    </row>
    <row r="160" spans="1:24" ht="47.1" customHeight="1">
      <c r="A160" s="119"/>
      <c r="B160" s="406">
        <v>20</v>
      </c>
      <c r="C160" s="423" t="str">
        <f t="shared" si="9"/>
        <v/>
      </c>
      <c r="D160" s="424" t="str">
        <f ca="1">TEXT(IFERROR(INDEX('Overview - Section A'!$A$37:$A$44,MATCH(J160,'Overview - Section A'!$U$37:$U$44,0)),""),"d-mmm-yy") &amp;" to " &amp; TEXT(IFERROR(INDEX('Overview - Section A'!$E$37:$E$44,MATCH(J160,'Overview - Section A'!$U$37:$U$44,0)),""),"d-mmm-yy")</f>
        <v>1-Jan-21 to 31-Dec-21</v>
      </c>
      <c r="E160" s="425"/>
      <c r="F160" s="426"/>
      <c r="G160" s="481" t="str">
        <f t="shared" si="10"/>
        <v/>
      </c>
      <c r="H160" s="429"/>
      <c r="I160" s="471"/>
      <c r="J160" s="431" t="s">
        <v>408</v>
      </c>
      <c r="K160" s="486"/>
      <c r="L160" s="471" t="b">
        <f t="shared" si="11"/>
        <v>1</v>
      </c>
      <c r="M160" s="471" t="b">
        <f t="shared" si="12"/>
        <v>1</v>
      </c>
      <c r="N160" s="471" t="s">
        <v>925</v>
      </c>
      <c r="O160" s="51"/>
      <c r="P160" s="136"/>
      <c r="Q160" s="135"/>
      <c r="T160" s="104"/>
      <c r="U160" s="104"/>
      <c r="V160" s="104"/>
      <c r="W160" s="104"/>
      <c r="X160" s="186"/>
    </row>
    <row r="161" spans="1:24" ht="47.1" customHeight="1">
      <c r="A161" s="119"/>
      <c r="B161" s="406">
        <v>20</v>
      </c>
      <c r="C161" s="423" t="str">
        <f t="shared" si="9"/>
        <v/>
      </c>
      <c r="D161" s="424" t="str">
        <f ca="1">TEXT(IFERROR(INDEX('Overview - Section A'!$A$37:$A$44,MATCH(J161,'Overview - Section A'!$U$37:$U$44,0)),""),"d-mmm-yy") &amp;" to " &amp; TEXT(IFERROR(INDEX('Overview - Section A'!$E$37:$E$44,MATCH(J161,'Overview - Section A'!$U$37:$U$44,0)),""),"d-mmm-yy")</f>
        <v>1-Jan-22 to 31-Dec-22</v>
      </c>
      <c r="E161" s="425"/>
      <c r="F161" s="426"/>
      <c r="G161" s="481" t="str">
        <f t="shared" si="10"/>
        <v/>
      </c>
      <c r="H161" s="429"/>
      <c r="I161" s="471"/>
      <c r="J161" s="431" t="s">
        <v>410</v>
      </c>
      <c r="K161" s="486"/>
      <c r="L161" s="471" t="b">
        <f t="shared" si="11"/>
        <v>1</v>
      </c>
      <c r="M161" s="471" t="b">
        <f t="shared" si="12"/>
        <v>1</v>
      </c>
      <c r="N161" s="471" t="s">
        <v>926</v>
      </c>
      <c r="O161" s="51"/>
      <c r="P161" s="136"/>
      <c r="Q161" s="135"/>
      <c r="T161" s="104"/>
      <c r="U161" s="104"/>
      <c r="V161" s="104"/>
      <c r="W161" s="104"/>
      <c r="X161" s="186"/>
    </row>
    <row r="162" spans="1:24" ht="47.1" customHeight="1">
      <c r="A162" s="119"/>
      <c r="B162" s="406">
        <v>20</v>
      </c>
      <c r="C162" s="423" t="str">
        <f t="shared" si="9"/>
        <v/>
      </c>
      <c r="D162" s="424" t="str">
        <f ca="1">TEXT(IFERROR(INDEX('Overview - Section A'!$A$37:$A$44,MATCH(J162,'Overview - Section A'!$U$37:$U$44,0)),""),"d-mmm-yy") &amp;" to " &amp; TEXT(IFERROR(INDEX('Overview - Section A'!$E$37:$E$44,MATCH(J162,'Overview - Section A'!$U$37:$U$44,0)),""),"d-mmm-yy")</f>
        <v>1-Jan-23 to 31-Dec-23</v>
      </c>
      <c r="E162" s="425"/>
      <c r="F162" s="426"/>
      <c r="G162" s="481" t="str">
        <f t="shared" si="10"/>
        <v/>
      </c>
      <c r="H162" s="429"/>
      <c r="I162" s="471"/>
      <c r="J162" s="431" t="s">
        <v>412</v>
      </c>
      <c r="K162" s="486"/>
      <c r="L162" s="471" t="b">
        <f t="shared" si="11"/>
        <v>1</v>
      </c>
      <c r="M162" s="471" t="b">
        <f t="shared" si="12"/>
        <v>1</v>
      </c>
      <c r="N162" s="471" t="s">
        <v>927</v>
      </c>
      <c r="O162" s="51"/>
      <c r="P162" s="136"/>
      <c r="Q162" s="135"/>
      <c r="T162" s="104"/>
      <c r="U162" s="104"/>
      <c r="V162" s="104"/>
      <c r="W162" s="104"/>
      <c r="X162" s="186"/>
    </row>
    <row r="163" spans="1:24" ht="47.1" customHeight="1">
      <c r="A163" s="119"/>
      <c r="B163" s="406">
        <v>21</v>
      </c>
      <c r="C163" s="423" t="str">
        <f t="shared" si="9"/>
        <v>TB/HIV-5: Percentage of registered new and relapse TB patients with documented HIV status</v>
      </c>
      <c r="D163" s="424" t="str">
        <f ca="1">TEXT(IFERROR(INDEX('Overview - Section A'!$A$37:$A$44,MATCH(J163,'Overview - Section A'!$U$37:$U$44,0)),""),"d-mmm-yy") &amp;" to " &amp; TEXT(IFERROR(INDEX('Overview - Section A'!$E$37:$E$44,MATCH(J163,'Overview - Section A'!$U$37:$U$44,0)),""),"d-mmm-yy")</f>
        <v>1-Jan-18 to 31-Dec-18</v>
      </c>
      <c r="E163" s="534">
        <v>6408</v>
      </c>
      <c r="F163" s="534">
        <v>6408</v>
      </c>
      <c r="G163" s="481">
        <f t="shared" si="10"/>
        <v>100</v>
      </c>
      <c r="H163" s="429"/>
      <c r="I163" s="471"/>
      <c r="J163" s="431" t="s">
        <v>402</v>
      </c>
      <c r="K163" s="486"/>
      <c r="L163" s="471" t="b">
        <f t="shared" si="11"/>
        <v>1</v>
      </c>
      <c r="M163" s="471" t="b">
        <f t="shared" si="12"/>
        <v>1</v>
      </c>
      <c r="N163" s="471" t="s">
        <v>928</v>
      </c>
      <c r="O163" s="51"/>
      <c r="P163" s="136"/>
      <c r="Q163" s="135"/>
      <c r="T163" s="104"/>
      <c r="U163" s="104"/>
      <c r="V163" s="104"/>
      <c r="W163" s="104"/>
      <c r="X163" s="186"/>
    </row>
    <row r="164" spans="1:24" ht="47.1" customHeight="1">
      <c r="A164" s="119"/>
      <c r="B164" s="406">
        <v>21</v>
      </c>
      <c r="C164" s="423" t="str">
        <f t="shared" si="9"/>
        <v/>
      </c>
      <c r="D164" s="424" t="str">
        <f ca="1">TEXT(IFERROR(INDEX('Overview - Section A'!$A$37:$A$44,MATCH(J164,'Overview - Section A'!$U$37:$U$44,0)),""),"d-mmm-yy") &amp;" to " &amp; TEXT(IFERROR(INDEX('Overview - Section A'!$E$37:$E$44,MATCH(J164,'Overview - Section A'!$U$37:$U$44,0)),""),"d-mmm-yy")</f>
        <v>1-Jan-19 to 31-Dec-19</v>
      </c>
      <c r="E164" s="534">
        <v>7005</v>
      </c>
      <c r="F164" s="534">
        <v>7005</v>
      </c>
      <c r="G164" s="481">
        <f t="shared" si="10"/>
        <v>100</v>
      </c>
      <c r="H164" s="429"/>
      <c r="I164" s="471"/>
      <c r="J164" s="431" t="s">
        <v>404</v>
      </c>
      <c r="K164" s="486"/>
      <c r="L164" s="471" t="b">
        <f t="shared" si="11"/>
        <v>1</v>
      </c>
      <c r="M164" s="471" t="b">
        <f t="shared" si="12"/>
        <v>1</v>
      </c>
      <c r="N164" s="471" t="s">
        <v>929</v>
      </c>
      <c r="O164" s="51"/>
      <c r="P164" s="136"/>
      <c r="Q164" s="135"/>
      <c r="T164" s="104"/>
      <c r="U164" s="104"/>
      <c r="V164" s="104"/>
      <c r="W164" s="104"/>
      <c r="X164" s="186"/>
    </row>
    <row r="165" spans="1:24" ht="47.1" customHeight="1">
      <c r="A165" s="119"/>
      <c r="B165" s="406">
        <v>21</v>
      </c>
      <c r="C165" s="423" t="str">
        <f t="shared" si="9"/>
        <v/>
      </c>
      <c r="D165" s="424" t="str">
        <f ca="1">TEXT(IFERROR(INDEX('Overview - Section A'!$A$37:$A$44,MATCH(J165,'Overview - Section A'!$U$37:$U$44,0)),""),"d-mmm-yy") &amp;" to " &amp; TEXT(IFERROR(INDEX('Overview - Section A'!$E$37:$E$44,MATCH(J165,'Overview - Section A'!$U$37:$U$44,0)),""),"d-mmm-yy")</f>
        <v>1-Jan-20 to 31-Dec-20</v>
      </c>
      <c r="E165" s="534">
        <v>7523</v>
      </c>
      <c r="F165" s="534">
        <v>7523</v>
      </c>
      <c r="G165" s="481">
        <f t="shared" si="10"/>
        <v>100</v>
      </c>
      <c r="H165" s="429"/>
      <c r="I165" s="471"/>
      <c r="J165" s="431" t="s">
        <v>406</v>
      </c>
      <c r="K165" s="486"/>
      <c r="L165" s="471" t="b">
        <f t="shared" si="11"/>
        <v>1</v>
      </c>
      <c r="M165" s="471" t="b">
        <f t="shared" si="12"/>
        <v>1</v>
      </c>
      <c r="N165" s="471" t="s">
        <v>930</v>
      </c>
      <c r="O165" s="51"/>
      <c r="P165" s="136"/>
      <c r="Q165" s="135"/>
      <c r="T165" s="104"/>
      <c r="U165" s="104"/>
      <c r="V165" s="104"/>
      <c r="W165" s="104"/>
      <c r="X165" s="186"/>
    </row>
    <row r="166" spans="1:24" ht="47.1" customHeight="1">
      <c r="A166" s="119"/>
      <c r="B166" s="406">
        <v>21</v>
      </c>
      <c r="C166" s="423" t="str">
        <f t="shared" si="9"/>
        <v/>
      </c>
      <c r="D166" s="424" t="str">
        <f ca="1">TEXT(IFERROR(INDEX('Overview - Section A'!$A$37:$A$44,MATCH(J166,'Overview - Section A'!$U$37:$U$44,0)),""),"d-mmm-yy") &amp;" to " &amp; TEXT(IFERROR(INDEX('Overview - Section A'!$E$37:$E$44,MATCH(J166,'Overview - Section A'!$U$37:$U$44,0)),""),"d-mmm-yy")</f>
        <v>1-Jan-21 to 31-Dec-21</v>
      </c>
      <c r="E166" s="425"/>
      <c r="F166" s="426"/>
      <c r="G166" s="481" t="str">
        <f t="shared" si="10"/>
        <v/>
      </c>
      <c r="H166" s="429"/>
      <c r="I166" s="471"/>
      <c r="J166" s="431" t="s">
        <v>408</v>
      </c>
      <c r="K166" s="486"/>
      <c r="L166" s="471" t="b">
        <f t="shared" si="11"/>
        <v>1</v>
      </c>
      <c r="M166" s="471" t="b">
        <f t="shared" si="12"/>
        <v>1</v>
      </c>
      <c r="N166" s="471" t="s">
        <v>931</v>
      </c>
      <c r="O166" s="51"/>
      <c r="P166" s="136"/>
      <c r="Q166" s="135"/>
      <c r="T166" s="104"/>
      <c r="U166" s="104"/>
      <c r="V166" s="104"/>
      <c r="W166" s="104"/>
      <c r="X166" s="186"/>
    </row>
    <row r="167" spans="1:24" ht="47.1" customHeight="1">
      <c r="A167" s="119"/>
      <c r="B167" s="406">
        <v>21</v>
      </c>
      <c r="C167" s="423" t="str">
        <f t="shared" si="9"/>
        <v/>
      </c>
      <c r="D167" s="424" t="str">
        <f ca="1">TEXT(IFERROR(INDEX('Overview - Section A'!$A$37:$A$44,MATCH(J167,'Overview - Section A'!$U$37:$U$44,0)),""),"d-mmm-yy") &amp;" to " &amp; TEXT(IFERROR(INDEX('Overview - Section A'!$E$37:$E$44,MATCH(J167,'Overview - Section A'!$U$37:$U$44,0)),""),"d-mmm-yy")</f>
        <v>1-Jan-22 to 31-Dec-22</v>
      </c>
      <c r="E167" s="425"/>
      <c r="F167" s="426"/>
      <c r="G167" s="481" t="str">
        <f t="shared" si="10"/>
        <v/>
      </c>
      <c r="H167" s="429"/>
      <c r="I167" s="471"/>
      <c r="J167" s="431" t="s">
        <v>410</v>
      </c>
      <c r="K167" s="486"/>
      <c r="L167" s="471" t="b">
        <f t="shared" si="11"/>
        <v>1</v>
      </c>
      <c r="M167" s="471" t="b">
        <f t="shared" si="12"/>
        <v>1</v>
      </c>
      <c r="N167" s="471" t="s">
        <v>932</v>
      </c>
      <c r="O167" s="51"/>
      <c r="P167" s="136"/>
      <c r="Q167" s="135"/>
      <c r="T167" s="104"/>
      <c r="U167" s="104"/>
      <c r="V167" s="104"/>
      <c r="W167" s="104"/>
      <c r="X167" s="186"/>
    </row>
    <row r="168" spans="1:24" ht="47.1" customHeight="1">
      <c r="A168" s="119"/>
      <c r="B168" s="406">
        <v>21</v>
      </c>
      <c r="C168" s="423" t="str">
        <f t="shared" si="9"/>
        <v/>
      </c>
      <c r="D168" s="424" t="str">
        <f ca="1">TEXT(IFERROR(INDEX('Overview - Section A'!$A$37:$A$44,MATCH(J168,'Overview - Section A'!$U$37:$U$44,0)),""),"d-mmm-yy") &amp;" to " &amp; TEXT(IFERROR(INDEX('Overview - Section A'!$E$37:$E$44,MATCH(J168,'Overview - Section A'!$U$37:$U$44,0)),""),"d-mmm-yy")</f>
        <v>1-Jan-23 to 31-Dec-23</v>
      </c>
      <c r="E168" s="425"/>
      <c r="F168" s="426"/>
      <c r="G168" s="481" t="str">
        <f t="shared" si="10"/>
        <v/>
      </c>
      <c r="H168" s="429"/>
      <c r="I168" s="471"/>
      <c r="J168" s="431" t="s">
        <v>412</v>
      </c>
      <c r="K168" s="486"/>
      <c r="L168" s="471" t="b">
        <f t="shared" si="11"/>
        <v>1</v>
      </c>
      <c r="M168" s="471" t="b">
        <f t="shared" si="12"/>
        <v>1</v>
      </c>
      <c r="N168" s="471" t="s">
        <v>933</v>
      </c>
      <c r="O168" s="51"/>
      <c r="P168" s="136"/>
      <c r="Q168" s="135"/>
      <c r="T168" s="104"/>
      <c r="U168" s="104"/>
      <c r="V168" s="104"/>
      <c r="W168" s="104"/>
      <c r="X168" s="186"/>
    </row>
    <row r="169" spans="1:24" ht="47.1" customHeight="1">
      <c r="A169" s="119"/>
      <c r="B169" s="406">
        <v>22</v>
      </c>
      <c r="C169" s="423" t="str">
        <f t="shared" si="9"/>
        <v>TB/HIV-6(M): Percentage of HIV-positive new and relapse TB patients on ART during TB treatment</v>
      </c>
      <c r="D169" s="424" t="str">
        <f ca="1">TEXT(IFERROR(INDEX('Overview - Section A'!$A$37:$A$44,MATCH(J169,'Overview - Section A'!$U$37:$U$44,0)),""),"d-mmm-yy") &amp;" to " &amp; TEXT(IFERROR(INDEX('Overview - Section A'!$E$37:$E$44,MATCH(J169,'Overview - Section A'!$U$37:$U$44,0)),""),"d-mmm-yy")</f>
        <v>1-Jan-18 to 31-Dec-18</v>
      </c>
      <c r="E169" s="534">
        <f>F169*0.9</f>
        <v>288</v>
      </c>
      <c r="F169" s="534">
        <v>320</v>
      </c>
      <c r="G169" s="481">
        <f t="shared" si="10"/>
        <v>90</v>
      </c>
      <c r="H169" s="429"/>
      <c r="I169" s="471"/>
      <c r="J169" s="431" t="s">
        <v>402</v>
      </c>
      <c r="K169" s="486"/>
      <c r="L169" s="471" t="b">
        <f t="shared" si="11"/>
        <v>1</v>
      </c>
      <c r="M169" s="471" t="b">
        <f t="shared" si="12"/>
        <v>1</v>
      </c>
      <c r="N169" s="471" t="s">
        <v>934</v>
      </c>
      <c r="O169" s="51"/>
      <c r="P169" s="136"/>
      <c r="Q169" s="135"/>
      <c r="T169" s="104"/>
      <c r="U169" s="104"/>
      <c r="V169" s="104"/>
      <c r="W169" s="104"/>
      <c r="X169" s="186"/>
    </row>
    <row r="170" spans="1:24" ht="47.1" customHeight="1">
      <c r="A170" s="119"/>
      <c r="B170" s="406">
        <v>22</v>
      </c>
      <c r="C170" s="423" t="str">
        <f t="shared" si="9"/>
        <v/>
      </c>
      <c r="D170" s="424" t="str">
        <f ca="1">TEXT(IFERROR(INDEX('Overview - Section A'!$A$37:$A$44,MATCH(J170,'Overview - Section A'!$U$37:$U$44,0)),""),"d-mmm-yy") &amp;" to " &amp; TEXT(IFERROR(INDEX('Overview - Section A'!$E$37:$E$44,MATCH(J170,'Overview - Section A'!$U$37:$U$44,0)),""),"d-mmm-yy")</f>
        <v>1-Jan-19 to 31-Dec-19</v>
      </c>
      <c r="E170" s="534">
        <f t="shared" ref="E170:E171" si="14">F170*0.9</f>
        <v>315</v>
      </c>
      <c r="F170" s="534">
        <v>350</v>
      </c>
      <c r="G170" s="481">
        <f t="shared" si="10"/>
        <v>90</v>
      </c>
      <c r="H170" s="429"/>
      <c r="I170" s="471"/>
      <c r="J170" s="431" t="s">
        <v>404</v>
      </c>
      <c r="K170" s="486"/>
      <c r="L170" s="471" t="b">
        <f t="shared" si="11"/>
        <v>1</v>
      </c>
      <c r="M170" s="471" t="b">
        <f t="shared" si="12"/>
        <v>1</v>
      </c>
      <c r="N170" s="471" t="s">
        <v>935</v>
      </c>
      <c r="O170" s="51"/>
      <c r="P170" s="136"/>
      <c r="Q170" s="135"/>
      <c r="T170" s="104"/>
      <c r="U170" s="104"/>
      <c r="V170" s="104"/>
      <c r="W170" s="104"/>
      <c r="X170" s="186"/>
    </row>
    <row r="171" spans="1:24" ht="47.1" customHeight="1">
      <c r="A171" s="119"/>
      <c r="B171" s="406">
        <v>22</v>
      </c>
      <c r="C171" s="423" t="str">
        <f t="shared" ref="C171:C204" si="15">IF(B171=B170,"",VLOOKUP(B171,$A$10:$AA$39,27,FALSE))</f>
        <v/>
      </c>
      <c r="D171" s="424" t="str">
        <f ca="1">TEXT(IFERROR(INDEX('Overview - Section A'!$A$37:$A$44,MATCH(J171,'Overview - Section A'!$U$37:$U$44,0)),""),"d-mmm-yy") &amp;" to " &amp; TEXT(IFERROR(INDEX('Overview - Section A'!$E$37:$E$44,MATCH(J171,'Overview - Section A'!$U$37:$U$44,0)),""),"d-mmm-yy")</f>
        <v>1-Jan-20 to 31-Dec-20</v>
      </c>
      <c r="E171" s="534">
        <f t="shared" si="14"/>
        <v>338.40000000000003</v>
      </c>
      <c r="F171" s="534">
        <v>376</v>
      </c>
      <c r="G171" s="481">
        <f t="shared" ref="G171:G204" si="16">IF(IF(AND(E171="",F171=""),K171,IFERROR((E171/F171)*100,""))=0,"",IF(AND(E171="",F171=""),K171,IFERROR((E171/F171)*100,"")))</f>
        <v>90.000000000000014</v>
      </c>
      <c r="H171" s="429"/>
      <c r="I171" s="471"/>
      <c r="J171" s="431" t="s">
        <v>406</v>
      </c>
      <c r="K171" s="486"/>
      <c r="L171" s="471" t="b">
        <f t="shared" ref="L171:L204" si="17">IFERROR(TRUE,FALSE)</f>
        <v>1</v>
      </c>
      <c r="M171" s="471" t="b">
        <f t="shared" ref="M171:M204" si="18">IFERROR(IF(VLOOKUP(B171,$A$10:$AA$39,27,FALSE)&lt;&gt;"",TRUE,FALSE),FALSE)</f>
        <v>1</v>
      </c>
      <c r="N171" s="471" t="s">
        <v>936</v>
      </c>
      <c r="O171" s="51"/>
      <c r="P171" s="136"/>
      <c r="Q171" s="135"/>
      <c r="T171" s="104"/>
      <c r="U171" s="104"/>
      <c r="V171" s="104"/>
      <c r="W171" s="104"/>
      <c r="X171" s="186"/>
    </row>
    <row r="172" spans="1:24" ht="47.1" customHeight="1">
      <c r="A172" s="119"/>
      <c r="B172" s="406">
        <v>22</v>
      </c>
      <c r="C172" s="423" t="str">
        <f t="shared" si="15"/>
        <v/>
      </c>
      <c r="D172" s="424" t="str">
        <f ca="1">TEXT(IFERROR(INDEX('Overview - Section A'!$A$37:$A$44,MATCH(J172,'Overview - Section A'!$U$37:$U$44,0)),""),"d-mmm-yy") &amp;" to " &amp; TEXT(IFERROR(INDEX('Overview - Section A'!$E$37:$E$44,MATCH(J172,'Overview - Section A'!$U$37:$U$44,0)),""),"d-mmm-yy")</f>
        <v>1-Jan-21 to 31-Dec-21</v>
      </c>
      <c r="E172" s="425"/>
      <c r="F172" s="426"/>
      <c r="G172" s="481" t="str">
        <f t="shared" si="16"/>
        <v/>
      </c>
      <c r="H172" s="429"/>
      <c r="I172" s="471"/>
      <c r="J172" s="431" t="s">
        <v>408</v>
      </c>
      <c r="K172" s="486"/>
      <c r="L172" s="471" t="b">
        <f t="shared" si="17"/>
        <v>1</v>
      </c>
      <c r="M172" s="471" t="b">
        <f t="shared" si="18"/>
        <v>1</v>
      </c>
      <c r="N172" s="471" t="s">
        <v>937</v>
      </c>
      <c r="O172" s="51"/>
      <c r="P172" s="136"/>
      <c r="Q172" s="135"/>
      <c r="T172" s="104"/>
      <c r="U172" s="104"/>
      <c r="V172" s="104"/>
      <c r="W172" s="104"/>
      <c r="X172" s="186"/>
    </row>
    <row r="173" spans="1:24" ht="47.1" customHeight="1">
      <c r="A173" s="119"/>
      <c r="B173" s="406">
        <v>22</v>
      </c>
      <c r="C173" s="423" t="str">
        <f t="shared" si="15"/>
        <v/>
      </c>
      <c r="D173" s="424" t="str">
        <f ca="1">TEXT(IFERROR(INDEX('Overview - Section A'!$A$37:$A$44,MATCH(J173,'Overview - Section A'!$U$37:$U$44,0)),""),"d-mmm-yy") &amp;" to " &amp; TEXT(IFERROR(INDEX('Overview - Section A'!$E$37:$E$44,MATCH(J173,'Overview - Section A'!$U$37:$U$44,0)),""),"d-mmm-yy")</f>
        <v>1-Jan-22 to 31-Dec-22</v>
      </c>
      <c r="E173" s="425"/>
      <c r="F173" s="426"/>
      <c r="G173" s="481" t="str">
        <f t="shared" si="16"/>
        <v/>
      </c>
      <c r="H173" s="429"/>
      <c r="I173" s="471"/>
      <c r="J173" s="431" t="s">
        <v>410</v>
      </c>
      <c r="K173" s="486"/>
      <c r="L173" s="471" t="b">
        <f t="shared" si="17"/>
        <v>1</v>
      </c>
      <c r="M173" s="471" t="b">
        <f t="shared" si="18"/>
        <v>1</v>
      </c>
      <c r="N173" s="471" t="s">
        <v>938</v>
      </c>
      <c r="O173" s="51"/>
      <c r="P173" s="136"/>
      <c r="Q173" s="135"/>
      <c r="T173" s="104"/>
      <c r="U173" s="104"/>
      <c r="V173" s="104"/>
      <c r="W173" s="104"/>
      <c r="X173" s="186"/>
    </row>
    <row r="174" spans="1:24" ht="47.1" customHeight="1">
      <c r="A174" s="119"/>
      <c r="B174" s="406">
        <v>22</v>
      </c>
      <c r="C174" s="423" t="str">
        <f t="shared" si="15"/>
        <v/>
      </c>
      <c r="D174" s="424" t="str">
        <f ca="1">TEXT(IFERROR(INDEX('Overview - Section A'!$A$37:$A$44,MATCH(J174,'Overview - Section A'!$U$37:$U$44,0)),""),"d-mmm-yy") &amp;" to " &amp; TEXT(IFERROR(INDEX('Overview - Section A'!$E$37:$E$44,MATCH(J174,'Overview - Section A'!$U$37:$U$44,0)),""),"d-mmm-yy")</f>
        <v>1-Jan-23 to 31-Dec-23</v>
      </c>
      <c r="E174" s="425"/>
      <c r="F174" s="426"/>
      <c r="G174" s="481" t="str">
        <f t="shared" si="16"/>
        <v/>
      </c>
      <c r="H174" s="429"/>
      <c r="I174" s="471"/>
      <c r="J174" s="431" t="s">
        <v>412</v>
      </c>
      <c r="K174" s="486"/>
      <c r="L174" s="471" t="b">
        <f t="shared" si="17"/>
        <v>1</v>
      </c>
      <c r="M174" s="471" t="b">
        <f t="shared" si="18"/>
        <v>1</v>
      </c>
      <c r="N174" s="471" t="s">
        <v>939</v>
      </c>
      <c r="O174" s="51"/>
      <c r="P174" s="136"/>
      <c r="Q174" s="135"/>
      <c r="T174" s="104"/>
      <c r="U174" s="104"/>
      <c r="V174" s="104"/>
      <c r="W174" s="104"/>
      <c r="X174" s="186"/>
    </row>
    <row r="175" spans="1:24" ht="47.1" customHeight="1">
      <c r="A175" s="119"/>
      <c r="B175" s="406">
        <v>23</v>
      </c>
      <c r="C175" s="423" t="str">
        <f t="shared" si="15"/>
        <v>M&amp;E-1: Percentage of HMIS or other routine reporting units submitting timely reports according to national guidelines</v>
      </c>
      <c r="D175" s="424" t="str">
        <f ca="1">TEXT(IFERROR(INDEX('Overview - Section A'!$A$37:$A$44,MATCH(J175,'Overview - Section A'!$U$37:$U$44,0)),""),"d-mmm-yy") &amp;" to " &amp; TEXT(IFERROR(INDEX('Overview - Section A'!$E$37:$E$44,MATCH(J175,'Overview - Section A'!$U$37:$U$44,0)),""),"d-mmm-yy")</f>
        <v>1-Jan-18 to 31-Dec-18</v>
      </c>
      <c r="E175" s="534">
        <v>162</v>
      </c>
      <c r="F175" s="534">
        <v>162</v>
      </c>
      <c r="G175" s="481">
        <f t="shared" si="16"/>
        <v>100</v>
      </c>
      <c r="H175" s="429"/>
      <c r="I175" s="471"/>
      <c r="J175" s="431" t="s">
        <v>402</v>
      </c>
      <c r="K175" s="486"/>
      <c r="L175" s="471" t="b">
        <f t="shared" si="17"/>
        <v>1</v>
      </c>
      <c r="M175" s="471" t="b">
        <f t="shared" si="18"/>
        <v>1</v>
      </c>
      <c r="N175" s="471" t="s">
        <v>940</v>
      </c>
      <c r="O175" s="51"/>
      <c r="P175" s="136"/>
      <c r="Q175" s="135"/>
      <c r="T175" s="104"/>
      <c r="U175" s="104"/>
      <c r="V175" s="104"/>
      <c r="W175" s="104"/>
      <c r="X175" s="186"/>
    </row>
    <row r="176" spans="1:24" ht="47.1" customHeight="1">
      <c r="A176" s="119"/>
      <c r="B176" s="406">
        <v>23</v>
      </c>
      <c r="C176" s="423" t="str">
        <f t="shared" si="15"/>
        <v/>
      </c>
      <c r="D176" s="424" t="str">
        <f ca="1">TEXT(IFERROR(INDEX('Overview - Section A'!$A$37:$A$44,MATCH(J176,'Overview - Section A'!$U$37:$U$44,0)),""),"d-mmm-yy") &amp;" to " &amp; TEXT(IFERROR(INDEX('Overview - Section A'!$E$37:$E$44,MATCH(J176,'Overview - Section A'!$U$37:$U$44,0)),""),"d-mmm-yy")</f>
        <v>1-Jan-19 to 31-Dec-19</v>
      </c>
      <c r="E176" s="534">
        <v>162</v>
      </c>
      <c r="F176" s="534">
        <v>162</v>
      </c>
      <c r="G176" s="481">
        <f t="shared" si="16"/>
        <v>100</v>
      </c>
      <c r="H176" s="429"/>
      <c r="I176" s="471"/>
      <c r="J176" s="431" t="s">
        <v>404</v>
      </c>
      <c r="K176" s="486"/>
      <c r="L176" s="471" t="b">
        <f t="shared" si="17"/>
        <v>1</v>
      </c>
      <c r="M176" s="471" t="b">
        <f t="shared" si="18"/>
        <v>1</v>
      </c>
      <c r="N176" s="471" t="s">
        <v>941</v>
      </c>
      <c r="O176" s="51"/>
      <c r="P176" s="136"/>
      <c r="Q176" s="135"/>
      <c r="T176" s="104"/>
      <c r="U176" s="104"/>
      <c r="V176" s="104"/>
      <c r="W176" s="104"/>
      <c r="X176" s="186"/>
    </row>
    <row r="177" spans="1:24" ht="47.1" customHeight="1">
      <c r="A177" s="119"/>
      <c r="B177" s="406">
        <v>23</v>
      </c>
      <c r="C177" s="423" t="str">
        <f t="shared" si="15"/>
        <v/>
      </c>
      <c r="D177" s="424" t="str">
        <f ca="1">TEXT(IFERROR(INDEX('Overview - Section A'!$A$37:$A$44,MATCH(J177,'Overview - Section A'!$U$37:$U$44,0)),""),"d-mmm-yy") &amp;" to " &amp; TEXT(IFERROR(INDEX('Overview - Section A'!$E$37:$E$44,MATCH(J177,'Overview - Section A'!$U$37:$U$44,0)),""),"d-mmm-yy")</f>
        <v>1-Jan-20 to 31-Dec-20</v>
      </c>
      <c r="E177" s="534">
        <v>162</v>
      </c>
      <c r="F177" s="534">
        <v>162</v>
      </c>
      <c r="G177" s="481">
        <f t="shared" si="16"/>
        <v>100</v>
      </c>
      <c r="H177" s="429"/>
      <c r="I177" s="471"/>
      <c r="J177" s="431" t="s">
        <v>406</v>
      </c>
      <c r="K177" s="486"/>
      <c r="L177" s="471" t="b">
        <f t="shared" si="17"/>
        <v>1</v>
      </c>
      <c r="M177" s="471" t="b">
        <f t="shared" si="18"/>
        <v>1</v>
      </c>
      <c r="N177" s="471" t="s">
        <v>942</v>
      </c>
      <c r="O177" s="51"/>
      <c r="P177" s="136"/>
      <c r="Q177" s="135"/>
      <c r="T177" s="104"/>
      <c r="U177" s="104"/>
      <c r="V177" s="104"/>
      <c r="W177" s="104"/>
      <c r="X177" s="186"/>
    </row>
    <row r="178" spans="1:24" ht="47.1" customHeight="1">
      <c r="A178" s="119"/>
      <c r="B178" s="406">
        <v>23</v>
      </c>
      <c r="C178" s="423" t="str">
        <f t="shared" si="15"/>
        <v/>
      </c>
      <c r="D178" s="424" t="str">
        <f ca="1">TEXT(IFERROR(INDEX('Overview - Section A'!$A$37:$A$44,MATCH(J178,'Overview - Section A'!$U$37:$U$44,0)),""),"d-mmm-yy") &amp;" to " &amp; TEXT(IFERROR(INDEX('Overview - Section A'!$E$37:$E$44,MATCH(J178,'Overview - Section A'!$U$37:$U$44,0)),""),"d-mmm-yy")</f>
        <v>1-Jan-21 to 31-Dec-21</v>
      </c>
      <c r="E178" s="425"/>
      <c r="F178" s="426"/>
      <c r="G178" s="481" t="str">
        <f t="shared" si="16"/>
        <v/>
      </c>
      <c r="H178" s="429"/>
      <c r="I178" s="471"/>
      <c r="J178" s="431" t="s">
        <v>408</v>
      </c>
      <c r="K178" s="486"/>
      <c r="L178" s="471" t="b">
        <f t="shared" si="17"/>
        <v>1</v>
      </c>
      <c r="M178" s="471" t="b">
        <f t="shared" si="18"/>
        <v>1</v>
      </c>
      <c r="N178" s="471" t="s">
        <v>943</v>
      </c>
      <c r="O178" s="51"/>
      <c r="P178" s="136"/>
      <c r="Q178" s="135"/>
      <c r="T178" s="104"/>
      <c r="U178" s="104"/>
      <c r="V178" s="104"/>
      <c r="W178" s="104"/>
      <c r="X178" s="186"/>
    </row>
    <row r="179" spans="1:24" ht="47.1" customHeight="1">
      <c r="A179" s="119"/>
      <c r="B179" s="406">
        <v>23</v>
      </c>
      <c r="C179" s="423" t="str">
        <f t="shared" si="15"/>
        <v/>
      </c>
      <c r="D179" s="424" t="str">
        <f ca="1">TEXT(IFERROR(INDEX('Overview - Section A'!$A$37:$A$44,MATCH(J179,'Overview - Section A'!$U$37:$U$44,0)),""),"d-mmm-yy") &amp;" to " &amp; TEXT(IFERROR(INDEX('Overview - Section A'!$E$37:$E$44,MATCH(J179,'Overview - Section A'!$U$37:$U$44,0)),""),"d-mmm-yy")</f>
        <v>1-Jan-22 to 31-Dec-22</v>
      </c>
      <c r="E179" s="425"/>
      <c r="F179" s="426"/>
      <c r="G179" s="481" t="str">
        <f t="shared" si="16"/>
        <v/>
      </c>
      <c r="H179" s="429"/>
      <c r="I179" s="471"/>
      <c r="J179" s="431" t="s">
        <v>410</v>
      </c>
      <c r="K179" s="486"/>
      <c r="L179" s="471" t="b">
        <f t="shared" si="17"/>
        <v>1</v>
      </c>
      <c r="M179" s="471" t="b">
        <f t="shared" si="18"/>
        <v>1</v>
      </c>
      <c r="N179" s="471" t="s">
        <v>944</v>
      </c>
      <c r="O179" s="51"/>
      <c r="P179" s="136"/>
      <c r="Q179" s="135"/>
      <c r="T179" s="104"/>
      <c r="U179" s="104"/>
      <c r="V179" s="104"/>
      <c r="W179" s="104"/>
      <c r="X179" s="186"/>
    </row>
    <row r="180" spans="1:24" ht="47.1" customHeight="1">
      <c r="A180" s="119"/>
      <c r="B180" s="406">
        <v>23</v>
      </c>
      <c r="C180" s="423" t="str">
        <f t="shared" si="15"/>
        <v/>
      </c>
      <c r="D180" s="424" t="str">
        <f ca="1">TEXT(IFERROR(INDEX('Overview - Section A'!$A$37:$A$44,MATCH(J180,'Overview - Section A'!$U$37:$U$44,0)),""),"d-mmm-yy") &amp;" to " &amp; TEXT(IFERROR(INDEX('Overview - Section A'!$E$37:$E$44,MATCH(J180,'Overview - Section A'!$U$37:$U$44,0)),""),"d-mmm-yy")</f>
        <v>1-Jan-23 to 31-Dec-23</v>
      </c>
      <c r="E180" s="425"/>
      <c r="F180" s="426"/>
      <c r="G180" s="481" t="str">
        <f t="shared" si="16"/>
        <v/>
      </c>
      <c r="H180" s="429"/>
      <c r="I180" s="471"/>
      <c r="J180" s="431" t="s">
        <v>412</v>
      </c>
      <c r="K180" s="486"/>
      <c r="L180" s="471" t="b">
        <f t="shared" si="17"/>
        <v>1</v>
      </c>
      <c r="M180" s="471" t="b">
        <f t="shared" si="18"/>
        <v>1</v>
      </c>
      <c r="N180" s="471" t="s">
        <v>945</v>
      </c>
      <c r="O180" s="51"/>
      <c r="P180" s="136"/>
      <c r="Q180" s="135"/>
      <c r="T180" s="104"/>
      <c r="U180" s="104"/>
      <c r="V180" s="104"/>
      <c r="W180" s="104"/>
      <c r="X180" s="186"/>
    </row>
    <row r="181" spans="1:24" ht="47.1" customHeight="1">
      <c r="A181" s="119"/>
      <c r="B181" s="406">
        <v>24</v>
      </c>
      <c r="C181" s="423" t="str">
        <f t="shared" si="15"/>
        <v>PSM-2: Percentage of health facilities with essential medicines and life-saving commodities in stock</v>
      </c>
      <c r="D181" s="424" t="str">
        <f ca="1">TEXT(IFERROR(INDEX('Overview - Section A'!$A$37:$A$44,MATCH(J181,'Overview - Section A'!$U$37:$U$44,0)),""),"d-mmm-yy") &amp;" to " &amp; TEXT(IFERROR(INDEX('Overview - Section A'!$E$37:$E$44,MATCH(J181,'Overview - Section A'!$U$37:$U$44,0)),""),"d-mmm-yy")</f>
        <v>1-Jan-18 to 31-Dec-18</v>
      </c>
      <c r="E181" s="534">
        <v>162</v>
      </c>
      <c r="F181" s="534">
        <v>162</v>
      </c>
      <c r="G181" s="481">
        <f t="shared" si="16"/>
        <v>100</v>
      </c>
      <c r="H181" s="429"/>
      <c r="I181" s="471"/>
      <c r="J181" s="431" t="s">
        <v>402</v>
      </c>
      <c r="K181" s="486"/>
      <c r="L181" s="471" t="b">
        <f t="shared" si="17"/>
        <v>1</v>
      </c>
      <c r="M181" s="471" t="b">
        <f t="shared" si="18"/>
        <v>1</v>
      </c>
      <c r="N181" s="471" t="s">
        <v>946</v>
      </c>
      <c r="O181" s="51"/>
      <c r="P181" s="136"/>
      <c r="Q181" s="135"/>
      <c r="T181" s="104"/>
      <c r="U181" s="104"/>
      <c r="V181" s="104"/>
      <c r="W181" s="104"/>
      <c r="X181" s="186"/>
    </row>
    <row r="182" spans="1:24" ht="47.1" customHeight="1">
      <c r="A182" s="119"/>
      <c r="B182" s="406">
        <v>24</v>
      </c>
      <c r="C182" s="423" t="str">
        <f t="shared" si="15"/>
        <v/>
      </c>
      <c r="D182" s="424" t="str">
        <f ca="1">TEXT(IFERROR(INDEX('Overview - Section A'!$A$37:$A$44,MATCH(J182,'Overview - Section A'!$U$37:$U$44,0)),""),"d-mmm-yy") &amp;" to " &amp; TEXT(IFERROR(INDEX('Overview - Section A'!$E$37:$E$44,MATCH(J182,'Overview - Section A'!$U$37:$U$44,0)),""),"d-mmm-yy")</f>
        <v>1-Jan-19 to 31-Dec-19</v>
      </c>
      <c r="E182" s="534">
        <v>162</v>
      </c>
      <c r="F182" s="534">
        <v>162</v>
      </c>
      <c r="G182" s="481">
        <f t="shared" si="16"/>
        <v>100</v>
      </c>
      <c r="H182" s="429"/>
      <c r="I182" s="471"/>
      <c r="J182" s="431" t="s">
        <v>404</v>
      </c>
      <c r="K182" s="486"/>
      <c r="L182" s="471" t="b">
        <f t="shared" si="17"/>
        <v>1</v>
      </c>
      <c r="M182" s="471" t="b">
        <f t="shared" si="18"/>
        <v>1</v>
      </c>
      <c r="N182" s="471" t="s">
        <v>947</v>
      </c>
      <c r="O182" s="51"/>
      <c r="P182" s="136"/>
      <c r="Q182" s="135"/>
      <c r="T182" s="104"/>
      <c r="U182" s="104"/>
      <c r="V182" s="104"/>
      <c r="W182" s="104"/>
      <c r="X182" s="186"/>
    </row>
    <row r="183" spans="1:24" ht="47.1" customHeight="1">
      <c r="A183" s="119"/>
      <c r="B183" s="406">
        <v>24</v>
      </c>
      <c r="C183" s="423" t="str">
        <f t="shared" si="15"/>
        <v/>
      </c>
      <c r="D183" s="424" t="str">
        <f ca="1">TEXT(IFERROR(INDEX('Overview - Section A'!$A$37:$A$44,MATCH(J183,'Overview - Section A'!$U$37:$U$44,0)),""),"d-mmm-yy") &amp;" to " &amp; TEXT(IFERROR(INDEX('Overview - Section A'!$E$37:$E$44,MATCH(J183,'Overview - Section A'!$U$37:$U$44,0)),""),"d-mmm-yy")</f>
        <v>1-Jan-20 to 31-Dec-20</v>
      </c>
      <c r="E183" s="534">
        <v>162</v>
      </c>
      <c r="F183" s="534">
        <v>162</v>
      </c>
      <c r="G183" s="481">
        <f t="shared" si="16"/>
        <v>100</v>
      </c>
      <c r="H183" s="429"/>
      <c r="I183" s="471"/>
      <c r="J183" s="431" t="s">
        <v>406</v>
      </c>
      <c r="K183" s="486"/>
      <c r="L183" s="471" t="b">
        <f t="shared" si="17"/>
        <v>1</v>
      </c>
      <c r="M183" s="471" t="b">
        <f t="shared" si="18"/>
        <v>1</v>
      </c>
      <c r="N183" s="471" t="s">
        <v>948</v>
      </c>
      <c r="O183" s="51"/>
      <c r="P183" s="136"/>
      <c r="Q183" s="135"/>
      <c r="T183" s="104"/>
      <c r="U183" s="104"/>
      <c r="V183" s="104"/>
      <c r="W183" s="104"/>
      <c r="X183" s="186"/>
    </row>
    <row r="184" spans="1:24" ht="47.1" customHeight="1">
      <c r="A184" s="119"/>
      <c r="B184" s="406">
        <v>24</v>
      </c>
      <c r="C184" s="423" t="str">
        <f t="shared" si="15"/>
        <v/>
      </c>
      <c r="D184" s="424" t="str">
        <f ca="1">TEXT(IFERROR(INDEX('Overview - Section A'!$A$37:$A$44,MATCH(J184,'Overview - Section A'!$U$37:$U$44,0)),""),"d-mmm-yy") &amp;" to " &amp; TEXT(IFERROR(INDEX('Overview - Section A'!$E$37:$E$44,MATCH(J184,'Overview - Section A'!$U$37:$U$44,0)),""),"d-mmm-yy")</f>
        <v>1-Jan-21 to 31-Dec-21</v>
      </c>
      <c r="E184" s="425"/>
      <c r="F184" s="426"/>
      <c r="G184" s="481" t="str">
        <f t="shared" si="16"/>
        <v/>
      </c>
      <c r="H184" s="429"/>
      <c r="I184" s="471"/>
      <c r="J184" s="431" t="s">
        <v>408</v>
      </c>
      <c r="K184" s="486"/>
      <c r="L184" s="471" t="b">
        <f t="shared" si="17"/>
        <v>1</v>
      </c>
      <c r="M184" s="471" t="b">
        <f t="shared" si="18"/>
        <v>1</v>
      </c>
      <c r="N184" s="471" t="s">
        <v>949</v>
      </c>
      <c r="O184" s="51"/>
      <c r="P184" s="136"/>
      <c r="Q184" s="135"/>
      <c r="T184" s="104"/>
      <c r="U184" s="104"/>
      <c r="V184" s="104"/>
      <c r="W184" s="104"/>
      <c r="X184" s="186"/>
    </row>
    <row r="185" spans="1:24" ht="47.1" customHeight="1">
      <c r="A185" s="119"/>
      <c r="B185" s="406">
        <v>24</v>
      </c>
      <c r="C185" s="423" t="str">
        <f t="shared" si="15"/>
        <v/>
      </c>
      <c r="D185" s="424" t="str">
        <f ca="1">TEXT(IFERROR(INDEX('Overview - Section A'!$A$37:$A$44,MATCH(J185,'Overview - Section A'!$U$37:$U$44,0)),""),"d-mmm-yy") &amp;" to " &amp; TEXT(IFERROR(INDEX('Overview - Section A'!$E$37:$E$44,MATCH(J185,'Overview - Section A'!$U$37:$U$44,0)),""),"d-mmm-yy")</f>
        <v>1-Jan-22 to 31-Dec-22</v>
      </c>
      <c r="E185" s="425"/>
      <c r="F185" s="426"/>
      <c r="G185" s="481" t="str">
        <f t="shared" si="16"/>
        <v/>
      </c>
      <c r="H185" s="429"/>
      <c r="I185" s="471"/>
      <c r="J185" s="431" t="s">
        <v>410</v>
      </c>
      <c r="K185" s="486"/>
      <c r="L185" s="471" t="b">
        <f t="shared" si="17"/>
        <v>1</v>
      </c>
      <c r="M185" s="471" t="b">
        <f t="shared" si="18"/>
        <v>1</v>
      </c>
      <c r="N185" s="471" t="s">
        <v>950</v>
      </c>
      <c r="O185" s="51"/>
      <c r="P185" s="136"/>
      <c r="Q185" s="135"/>
      <c r="T185" s="104"/>
      <c r="U185" s="104"/>
      <c r="V185" s="104"/>
      <c r="W185" s="104"/>
      <c r="X185" s="186"/>
    </row>
    <row r="186" spans="1:24" ht="47.1" customHeight="1">
      <c r="A186" s="119"/>
      <c r="B186" s="406">
        <v>24</v>
      </c>
      <c r="C186" s="423" t="str">
        <f t="shared" si="15"/>
        <v/>
      </c>
      <c r="D186" s="424" t="str">
        <f ca="1">TEXT(IFERROR(INDEX('Overview - Section A'!$A$37:$A$44,MATCH(J186,'Overview - Section A'!$U$37:$U$44,0)),""),"d-mmm-yy") &amp;" to " &amp; TEXT(IFERROR(INDEX('Overview - Section A'!$E$37:$E$44,MATCH(J186,'Overview - Section A'!$U$37:$U$44,0)),""),"d-mmm-yy")</f>
        <v>1-Jan-23 to 31-Dec-23</v>
      </c>
      <c r="E186" s="425"/>
      <c r="F186" s="426"/>
      <c r="G186" s="481" t="str">
        <f t="shared" si="16"/>
        <v/>
      </c>
      <c r="H186" s="429"/>
      <c r="I186" s="471"/>
      <c r="J186" s="431" t="s">
        <v>412</v>
      </c>
      <c r="K186" s="486"/>
      <c r="L186" s="471" t="b">
        <f t="shared" si="17"/>
        <v>1</v>
      </c>
      <c r="M186" s="471" t="b">
        <f t="shared" si="18"/>
        <v>1</v>
      </c>
      <c r="N186" s="471" t="s">
        <v>951</v>
      </c>
      <c r="O186" s="51"/>
      <c r="P186" s="136"/>
      <c r="Q186" s="135"/>
      <c r="T186" s="104"/>
      <c r="U186" s="104"/>
      <c r="V186" s="104"/>
      <c r="W186" s="104"/>
      <c r="X186" s="186"/>
    </row>
    <row r="187" spans="1:24" ht="47.1" customHeight="1">
      <c r="A187" s="119"/>
      <c r="B187" s="406">
        <v>25</v>
      </c>
      <c r="C187" s="423" t="str">
        <f t="shared" si="15"/>
        <v/>
      </c>
      <c r="D187" s="424" t="str">
        <f ca="1">TEXT(IFERROR(INDEX('Overview - Section A'!$A$37:$A$44,MATCH(J187,'Overview - Section A'!$U$37:$U$44,0)),""),"d-mmm-yy") &amp;" to " &amp; TEXT(IFERROR(INDEX('Overview - Section A'!$E$37:$E$44,MATCH(J187,'Overview - Section A'!$U$37:$U$44,0)),""),"d-mmm-yy")</f>
        <v>1-Jan-18 to 31-Dec-18</v>
      </c>
      <c r="E187" s="425"/>
      <c r="F187" s="426"/>
      <c r="G187" s="481" t="str">
        <f t="shared" si="16"/>
        <v/>
      </c>
      <c r="H187" s="429"/>
      <c r="I187" s="471"/>
      <c r="J187" s="431" t="s">
        <v>402</v>
      </c>
      <c r="K187" s="486"/>
      <c r="L187" s="471" t="b">
        <f t="shared" si="17"/>
        <v>1</v>
      </c>
      <c r="M187" s="471" t="b">
        <f t="shared" si="18"/>
        <v>0</v>
      </c>
      <c r="N187" s="471" t="s">
        <v>952</v>
      </c>
      <c r="O187" s="51"/>
      <c r="P187" s="136"/>
      <c r="Q187" s="135"/>
      <c r="T187" s="104"/>
      <c r="U187" s="104"/>
      <c r="V187" s="104"/>
      <c r="W187" s="104"/>
      <c r="X187" s="186"/>
    </row>
    <row r="188" spans="1:24" ht="47.1" customHeight="1">
      <c r="A188" s="119"/>
      <c r="B188" s="406">
        <v>25</v>
      </c>
      <c r="C188" s="423" t="str">
        <f t="shared" si="15"/>
        <v/>
      </c>
      <c r="D188" s="424" t="str">
        <f ca="1">TEXT(IFERROR(INDEX('Overview - Section A'!$A$37:$A$44,MATCH(J188,'Overview - Section A'!$U$37:$U$44,0)),""),"d-mmm-yy") &amp;" to " &amp; TEXT(IFERROR(INDEX('Overview - Section A'!$E$37:$E$44,MATCH(J188,'Overview - Section A'!$U$37:$U$44,0)),""),"d-mmm-yy")</f>
        <v>1-Jan-19 to 31-Dec-19</v>
      </c>
      <c r="E188" s="425"/>
      <c r="F188" s="426"/>
      <c r="G188" s="481" t="str">
        <f t="shared" si="16"/>
        <v/>
      </c>
      <c r="H188" s="429"/>
      <c r="I188" s="471"/>
      <c r="J188" s="431" t="s">
        <v>404</v>
      </c>
      <c r="K188" s="486"/>
      <c r="L188" s="471" t="b">
        <f t="shared" si="17"/>
        <v>1</v>
      </c>
      <c r="M188" s="471" t="b">
        <f t="shared" si="18"/>
        <v>0</v>
      </c>
      <c r="N188" s="471" t="s">
        <v>953</v>
      </c>
      <c r="O188" s="51"/>
      <c r="P188" s="136"/>
      <c r="Q188" s="135"/>
      <c r="T188" s="104"/>
      <c r="U188" s="104"/>
      <c r="V188" s="104"/>
      <c r="W188" s="104"/>
      <c r="X188" s="186"/>
    </row>
    <row r="189" spans="1:24" ht="47.1" customHeight="1">
      <c r="A189" s="119"/>
      <c r="B189" s="406">
        <v>25</v>
      </c>
      <c r="C189" s="423" t="str">
        <f t="shared" si="15"/>
        <v/>
      </c>
      <c r="D189" s="424" t="str">
        <f ca="1">TEXT(IFERROR(INDEX('Overview - Section A'!$A$37:$A$44,MATCH(J189,'Overview - Section A'!$U$37:$U$44,0)),""),"d-mmm-yy") &amp;" to " &amp; TEXT(IFERROR(INDEX('Overview - Section A'!$E$37:$E$44,MATCH(J189,'Overview - Section A'!$U$37:$U$44,0)),""),"d-mmm-yy")</f>
        <v>1-Jan-20 to 31-Dec-20</v>
      </c>
      <c r="E189" s="425"/>
      <c r="F189" s="426"/>
      <c r="G189" s="481" t="str">
        <f t="shared" si="16"/>
        <v/>
      </c>
      <c r="H189" s="429"/>
      <c r="I189" s="471"/>
      <c r="J189" s="431" t="s">
        <v>406</v>
      </c>
      <c r="K189" s="486"/>
      <c r="L189" s="471" t="b">
        <f t="shared" si="17"/>
        <v>1</v>
      </c>
      <c r="M189" s="471" t="b">
        <f t="shared" si="18"/>
        <v>0</v>
      </c>
      <c r="N189" s="471" t="s">
        <v>954</v>
      </c>
      <c r="O189" s="51"/>
      <c r="P189" s="136"/>
      <c r="Q189" s="135"/>
      <c r="T189" s="104"/>
      <c r="U189" s="104"/>
      <c r="V189" s="104"/>
      <c r="W189" s="104"/>
      <c r="X189" s="186"/>
    </row>
    <row r="190" spans="1:24" ht="47.1" customHeight="1">
      <c r="A190" s="119"/>
      <c r="B190" s="406">
        <v>25</v>
      </c>
      <c r="C190" s="423" t="str">
        <f t="shared" si="15"/>
        <v/>
      </c>
      <c r="D190" s="424" t="str">
        <f ca="1">TEXT(IFERROR(INDEX('Overview - Section A'!$A$37:$A$44,MATCH(J190,'Overview - Section A'!$U$37:$U$44,0)),""),"d-mmm-yy") &amp;" to " &amp; TEXT(IFERROR(INDEX('Overview - Section A'!$E$37:$E$44,MATCH(J190,'Overview - Section A'!$U$37:$U$44,0)),""),"d-mmm-yy")</f>
        <v>1-Jan-21 to 31-Dec-21</v>
      </c>
      <c r="E190" s="425"/>
      <c r="F190" s="426"/>
      <c r="G190" s="481" t="str">
        <f t="shared" si="16"/>
        <v/>
      </c>
      <c r="H190" s="429"/>
      <c r="I190" s="471"/>
      <c r="J190" s="431" t="s">
        <v>408</v>
      </c>
      <c r="K190" s="486"/>
      <c r="L190" s="471" t="b">
        <f t="shared" si="17"/>
        <v>1</v>
      </c>
      <c r="M190" s="471" t="b">
        <f t="shared" si="18"/>
        <v>0</v>
      </c>
      <c r="N190" s="471" t="s">
        <v>955</v>
      </c>
      <c r="O190" s="51"/>
      <c r="P190" s="136"/>
      <c r="Q190" s="135"/>
      <c r="T190" s="104"/>
      <c r="U190" s="104"/>
      <c r="V190" s="104"/>
      <c r="W190" s="104"/>
      <c r="X190" s="186"/>
    </row>
    <row r="191" spans="1:24" ht="47.1" customHeight="1">
      <c r="A191" s="119"/>
      <c r="B191" s="406">
        <v>25</v>
      </c>
      <c r="C191" s="423" t="str">
        <f t="shared" si="15"/>
        <v/>
      </c>
      <c r="D191" s="424" t="str">
        <f ca="1">TEXT(IFERROR(INDEX('Overview - Section A'!$A$37:$A$44,MATCH(J191,'Overview - Section A'!$U$37:$U$44,0)),""),"d-mmm-yy") &amp;" to " &amp; TEXT(IFERROR(INDEX('Overview - Section A'!$E$37:$E$44,MATCH(J191,'Overview - Section A'!$U$37:$U$44,0)),""),"d-mmm-yy")</f>
        <v>1-Jan-22 to 31-Dec-22</v>
      </c>
      <c r="E191" s="425"/>
      <c r="F191" s="426"/>
      <c r="G191" s="481" t="str">
        <f t="shared" si="16"/>
        <v/>
      </c>
      <c r="H191" s="429"/>
      <c r="I191" s="471"/>
      <c r="J191" s="431" t="s">
        <v>410</v>
      </c>
      <c r="K191" s="486"/>
      <c r="L191" s="471" t="b">
        <f t="shared" si="17"/>
        <v>1</v>
      </c>
      <c r="M191" s="471" t="b">
        <f t="shared" si="18"/>
        <v>0</v>
      </c>
      <c r="N191" s="471" t="s">
        <v>956</v>
      </c>
      <c r="O191" s="51"/>
      <c r="P191" s="136"/>
      <c r="Q191" s="135"/>
      <c r="T191" s="104"/>
      <c r="U191" s="104"/>
      <c r="V191" s="104"/>
      <c r="W191" s="104"/>
      <c r="X191" s="186"/>
    </row>
    <row r="192" spans="1:24" ht="47.1" customHeight="1">
      <c r="A192" s="119"/>
      <c r="B192" s="406">
        <v>25</v>
      </c>
      <c r="C192" s="423" t="str">
        <f t="shared" si="15"/>
        <v/>
      </c>
      <c r="D192" s="424" t="str">
        <f ca="1">TEXT(IFERROR(INDEX('Overview - Section A'!$A$37:$A$44,MATCH(J192,'Overview - Section A'!$U$37:$U$44,0)),""),"d-mmm-yy") &amp;" to " &amp; TEXT(IFERROR(INDEX('Overview - Section A'!$E$37:$E$44,MATCH(J192,'Overview - Section A'!$U$37:$U$44,0)),""),"d-mmm-yy")</f>
        <v>1-Jan-23 to 31-Dec-23</v>
      </c>
      <c r="E192" s="425"/>
      <c r="F192" s="426"/>
      <c r="G192" s="481" t="str">
        <f t="shared" si="16"/>
        <v/>
      </c>
      <c r="H192" s="429"/>
      <c r="I192" s="471"/>
      <c r="J192" s="431" t="s">
        <v>412</v>
      </c>
      <c r="K192" s="486"/>
      <c r="L192" s="471" t="b">
        <f t="shared" si="17"/>
        <v>1</v>
      </c>
      <c r="M192" s="471" t="b">
        <f t="shared" si="18"/>
        <v>0</v>
      </c>
      <c r="N192" s="471" t="s">
        <v>957</v>
      </c>
      <c r="O192" s="51"/>
      <c r="P192" s="136"/>
      <c r="Q192" s="135"/>
      <c r="T192" s="104"/>
      <c r="U192" s="104"/>
      <c r="V192" s="104"/>
      <c r="W192" s="104"/>
      <c r="X192" s="186"/>
    </row>
    <row r="193" spans="1:24" ht="47.1" customHeight="1">
      <c r="A193" s="119"/>
      <c r="B193" s="406">
        <v>26</v>
      </c>
      <c r="C193" s="423" t="str">
        <f t="shared" si="15"/>
        <v/>
      </c>
      <c r="D193" s="424" t="str">
        <f ca="1">TEXT(IFERROR(INDEX('Overview - Section A'!$A$37:$A$44,MATCH(J193,'Overview - Section A'!$U$37:$U$44,0)),""),"d-mmm-yy") &amp;" to " &amp; TEXT(IFERROR(INDEX('Overview - Section A'!$E$37:$E$44,MATCH(J193,'Overview - Section A'!$U$37:$U$44,0)),""),"d-mmm-yy")</f>
        <v>1-Jan-18 to 31-Dec-18</v>
      </c>
      <c r="E193" s="425"/>
      <c r="F193" s="426"/>
      <c r="G193" s="481" t="str">
        <f t="shared" si="16"/>
        <v/>
      </c>
      <c r="H193" s="429"/>
      <c r="I193" s="471"/>
      <c r="J193" s="431" t="s">
        <v>402</v>
      </c>
      <c r="K193" s="486"/>
      <c r="L193" s="471" t="b">
        <f t="shared" si="17"/>
        <v>1</v>
      </c>
      <c r="M193" s="471" t="b">
        <f t="shared" si="18"/>
        <v>0</v>
      </c>
      <c r="N193" s="471" t="s">
        <v>958</v>
      </c>
      <c r="O193" s="51"/>
      <c r="P193" s="136"/>
      <c r="Q193" s="135"/>
      <c r="T193" s="104"/>
      <c r="U193" s="104"/>
      <c r="V193" s="104"/>
      <c r="W193" s="104"/>
      <c r="X193" s="186"/>
    </row>
    <row r="194" spans="1:24" ht="47.1" customHeight="1">
      <c r="A194" s="119"/>
      <c r="B194" s="406">
        <v>26</v>
      </c>
      <c r="C194" s="423" t="str">
        <f t="shared" si="15"/>
        <v/>
      </c>
      <c r="D194" s="424" t="str">
        <f ca="1">TEXT(IFERROR(INDEX('Overview - Section A'!$A$37:$A$44,MATCH(J194,'Overview - Section A'!$U$37:$U$44,0)),""),"d-mmm-yy") &amp;" to " &amp; TEXT(IFERROR(INDEX('Overview - Section A'!$E$37:$E$44,MATCH(J194,'Overview - Section A'!$U$37:$U$44,0)),""),"d-mmm-yy")</f>
        <v>1-Jan-19 to 31-Dec-19</v>
      </c>
      <c r="E194" s="425"/>
      <c r="F194" s="426"/>
      <c r="G194" s="481" t="str">
        <f t="shared" si="16"/>
        <v/>
      </c>
      <c r="H194" s="429"/>
      <c r="I194" s="471"/>
      <c r="J194" s="431" t="s">
        <v>404</v>
      </c>
      <c r="K194" s="486"/>
      <c r="L194" s="471" t="b">
        <f t="shared" si="17"/>
        <v>1</v>
      </c>
      <c r="M194" s="471" t="b">
        <f t="shared" si="18"/>
        <v>0</v>
      </c>
      <c r="N194" s="471" t="s">
        <v>959</v>
      </c>
      <c r="O194" s="51"/>
      <c r="P194" s="136"/>
      <c r="Q194" s="135"/>
      <c r="T194" s="104"/>
      <c r="U194" s="104"/>
      <c r="V194" s="104"/>
      <c r="W194" s="104"/>
      <c r="X194" s="186"/>
    </row>
    <row r="195" spans="1:24" ht="47.1" customHeight="1">
      <c r="A195" s="119"/>
      <c r="B195" s="406">
        <v>26</v>
      </c>
      <c r="C195" s="423" t="str">
        <f t="shared" si="15"/>
        <v/>
      </c>
      <c r="D195" s="424" t="str">
        <f ca="1">TEXT(IFERROR(INDEX('Overview - Section A'!$A$37:$A$44,MATCH(J195,'Overview - Section A'!$U$37:$U$44,0)),""),"d-mmm-yy") &amp;" to " &amp; TEXT(IFERROR(INDEX('Overview - Section A'!$E$37:$E$44,MATCH(J195,'Overview - Section A'!$U$37:$U$44,0)),""),"d-mmm-yy")</f>
        <v>1-Jan-20 to 31-Dec-20</v>
      </c>
      <c r="E195" s="425"/>
      <c r="F195" s="426"/>
      <c r="G195" s="481" t="str">
        <f t="shared" si="16"/>
        <v/>
      </c>
      <c r="H195" s="429"/>
      <c r="I195" s="471"/>
      <c r="J195" s="431" t="s">
        <v>406</v>
      </c>
      <c r="K195" s="486"/>
      <c r="L195" s="471" t="b">
        <f t="shared" si="17"/>
        <v>1</v>
      </c>
      <c r="M195" s="471" t="b">
        <f t="shared" si="18"/>
        <v>0</v>
      </c>
      <c r="N195" s="471" t="s">
        <v>960</v>
      </c>
      <c r="O195" s="51"/>
      <c r="P195" s="136"/>
      <c r="Q195" s="135"/>
      <c r="T195" s="104"/>
      <c r="U195" s="104"/>
      <c r="V195" s="104"/>
      <c r="W195" s="104"/>
      <c r="X195" s="186"/>
    </row>
    <row r="196" spans="1:24" ht="47.1" customHeight="1">
      <c r="A196" s="119"/>
      <c r="B196" s="406">
        <v>26</v>
      </c>
      <c r="C196" s="423" t="str">
        <f t="shared" si="15"/>
        <v/>
      </c>
      <c r="D196" s="424" t="str">
        <f ca="1">TEXT(IFERROR(INDEX('Overview - Section A'!$A$37:$A$44,MATCH(J196,'Overview - Section A'!$U$37:$U$44,0)),""),"d-mmm-yy") &amp;" to " &amp; TEXT(IFERROR(INDEX('Overview - Section A'!$E$37:$E$44,MATCH(J196,'Overview - Section A'!$U$37:$U$44,0)),""),"d-mmm-yy")</f>
        <v>1-Jan-21 to 31-Dec-21</v>
      </c>
      <c r="E196" s="425"/>
      <c r="F196" s="426"/>
      <c r="G196" s="481" t="str">
        <f t="shared" si="16"/>
        <v/>
      </c>
      <c r="H196" s="429"/>
      <c r="I196" s="471"/>
      <c r="J196" s="431" t="s">
        <v>408</v>
      </c>
      <c r="K196" s="486"/>
      <c r="L196" s="471" t="b">
        <f t="shared" si="17"/>
        <v>1</v>
      </c>
      <c r="M196" s="471" t="b">
        <f t="shared" si="18"/>
        <v>0</v>
      </c>
      <c r="N196" s="471" t="s">
        <v>961</v>
      </c>
      <c r="O196" s="51"/>
      <c r="P196" s="136"/>
      <c r="Q196" s="135"/>
      <c r="T196" s="104"/>
      <c r="U196" s="104"/>
      <c r="V196" s="104"/>
      <c r="W196" s="104"/>
      <c r="X196" s="186"/>
    </row>
    <row r="197" spans="1:24" ht="47.1" customHeight="1">
      <c r="A197" s="119"/>
      <c r="B197" s="406">
        <v>26</v>
      </c>
      <c r="C197" s="423" t="str">
        <f t="shared" si="15"/>
        <v/>
      </c>
      <c r="D197" s="424" t="str">
        <f ca="1">TEXT(IFERROR(INDEX('Overview - Section A'!$A$37:$A$44,MATCH(J197,'Overview - Section A'!$U$37:$U$44,0)),""),"d-mmm-yy") &amp;" to " &amp; TEXT(IFERROR(INDEX('Overview - Section A'!$E$37:$E$44,MATCH(J197,'Overview - Section A'!$U$37:$U$44,0)),""),"d-mmm-yy")</f>
        <v>1-Jan-22 to 31-Dec-22</v>
      </c>
      <c r="E197" s="425"/>
      <c r="F197" s="426"/>
      <c r="G197" s="481" t="str">
        <f t="shared" si="16"/>
        <v/>
      </c>
      <c r="H197" s="429"/>
      <c r="I197" s="471"/>
      <c r="J197" s="431" t="s">
        <v>410</v>
      </c>
      <c r="K197" s="486"/>
      <c r="L197" s="471" t="b">
        <f t="shared" si="17"/>
        <v>1</v>
      </c>
      <c r="M197" s="471" t="b">
        <f t="shared" si="18"/>
        <v>0</v>
      </c>
      <c r="N197" s="471" t="s">
        <v>962</v>
      </c>
      <c r="O197" s="51"/>
      <c r="P197" s="136"/>
      <c r="Q197" s="135"/>
      <c r="T197" s="104"/>
      <c r="U197" s="104"/>
      <c r="V197" s="104"/>
      <c r="W197" s="104"/>
      <c r="X197" s="186"/>
    </row>
    <row r="198" spans="1:24" ht="47.1" customHeight="1">
      <c r="A198" s="119"/>
      <c r="B198" s="406">
        <v>26</v>
      </c>
      <c r="C198" s="423" t="str">
        <f t="shared" si="15"/>
        <v/>
      </c>
      <c r="D198" s="424" t="str">
        <f ca="1">TEXT(IFERROR(INDEX('Overview - Section A'!$A$37:$A$44,MATCH(J198,'Overview - Section A'!$U$37:$U$44,0)),""),"d-mmm-yy") &amp;" to " &amp; TEXT(IFERROR(INDEX('Overview - Section A'!$E$37:$E$44,MATCH(J198,'Overview - Section A'!$U$37:$U$44,0)),""),"d-mmm-yy")</f>
        <v>1-Jan-23 to 31-Dec-23</v>
      </c>
      <c r="E198" s="425"/>
      <c r="F198" s="426"/>
      <c r="G198" s="481" t="str">
        <f t="shared" si="16"/>
        <v/>
      </c>
      <c r="H198" s="429"/>
      <c r="I198" s="471"/>
      <c r="J198" s="431" t="s">
        <v>412</v>
      </c>
      <c r="K198" s="486"/>
      <c r="L198" s="471" t="b">
        <f t="shared" si="17"/>
        <v>1</v>
      </c>
      <c r="M198" s="471" t="b">
        <f t="shared" si="18"/>
        <v>0</v>
      </c>
      <c r="N198" s="471" t="s">
        <v>963</v>
      </c>
      <c r="O198" s="51"/>
      <c r="P198" s="136"/>
      <c r="Q198" s="135"/>
      <c r="T198" s="104"/>
      <c r="U198" s="104"/>
      <c r="V198" s="104"/>
      <c r="W198" s="104"/>
      <c r="X198" s="186"/>
    </row>
    <row r="199" spans="1:24" ht="47.1" customHeight="1">
      <c r="A199" s="119"/>
      <c r="B199" s="406">
        <v>27</v>
      </c>
      <c r="C199" s="423" t="str">
        <f t="shared" si="15"/>
        <v/>
      </c>
      <c r="D199" s="424" t="str">
        <f ca="1">TEXT(IFERROR(INDEX('Overview - Section A'!$A$37:$A$44,MATCH(J199,'Overview - Section A'!$U$37:$U$44,0)),""),"d-mmm-yy") &amp;" to " &amp; TEXT(IFERROR(INDEX('Overview - Section A'!$E$37:$E$44,MATCH(J199,'Overview - Section A'!$U$37:$U$44,0)),""),"d-mmm-yy")</f>
        <v>1-Jan-18 to 31-Dec-18</v>
      </c>
      <c r="E199" s="425"/>
      <c r="F199" s="426"/>
      <c r="G199" s="481" t="str">
        <f t="shared" si="16"/>
        <v/>
      </c>
      <c r="H199" s="429"/>
      <c r="I199" s="471"/>
      <c r="J199" s="431" t="s">
        <v>402</v>
      </c>
      <c r="K199" s="486"/>
      <c r="L199" s="471" t="b">
        <f t="shared" si="17"/>
        <v>1</v>
      </c>
      <c r="M199" s="471" t="b">
        <f t="shared" si="18"/>
        <v>0</v>
      </c>
      <c r="N199" s="471" t="s">
        <v>964</v>
      </c>
      <c r="O199" s="51"/>
      <c r="P199" s="136"/>
      <c r="Q199" s="135"/>
      <c r="T199" s="104"/>
      <c r="U199" s="104"/>
      <c r="V199" s="104"/>
      <c r="W199" s="104"/>
      <c r="X199" s="186"/>
    </row>
    <row r="200" spans="1:24" ht="47.1" customHeight="1">
      <c r="A200" s="119"/>
      <c r="B200" s="406">
        <v>27</v>
      </c>
      <c r="C200" s="423" t="str">
        <f t="shared" si="15"/>
        <v/>
      </c>
      <c r="D200" s="424" t="str">
        <f ca="1">TEXT(IFERROR(INDEX('Overview - Section A'!$A$37:$A$44,MATCH(J200,'Overview - Section A'!$U$37:$U$44,0)),""),"d-mmm-yy") &amp;" to " &amp; TEXT(IFERROR(INDEX('Overview - Section A'!$E$37:$E$44,MATCH(J200,'Overview - Section A'!$U$37:$U$44,0)),""),"d-mmm-yy")</f>
        <v>1-Jan-19 to 31-Dec-19</v>
      </c>
      <c r="E200" s="425"/>
      <c r="F200" s="426"/>
      <c r="G200" s="481" t="str">
        <f t="shared" si="16"/>
        <v/>
      </c>
      <c r="H200" s="429"/>
      <c r="I200" s="471"/>
      <c r="J200" s="431" t="s">
        <v>404</v>
      </c>
      <c r="K200" s="486"/>
      <c r="L200" s="471" t="b">
        <f t="shared" si="17"/>
        <v>1</v>
      </c>
      <c r="M200" s="471" t="b">
        <f t="shared" si="18"/>
        <v>0</v>
      </c>
      <c r="N200" s="471" t="s">
        <v>965</v>
      </c>
      <c r="O200" s="51"/>
      <c r="P200" s="136"/>
      <c r="Q200" s="135"/>
      <c r="T200" s="104"/>
      <c r="U200" s="104"/>
      <c r="V200" s="104"/>
      <c r="W200" s="104"/>
      <c r="X200" s="186"/>
    </row>
    <row r="201" spans="1:24" ht="47.1" customHeight="1">
      <c r="A201" s="119"/>
      <c r="B201" s="406">
        <v>27</v>
      </c>
      <c r="C201" s="423" t="str">
        <f t="shared" si="15"/>
        <v/>
      </c>
      <c r="D201" s="424" t="str">
        <f ca="1">TEXT(IFERROR(INDEX('Overview - Section A'!$A$37:$A$44,MATCH(J201,'Overview - Section A'!$U$37:$U$44,0)),""),"d-mmm-yy") &amp;" to " &amp; TEXT(IFERROR(INDEX('Overview - Section A'!$E$37:$E$44,MATCH(J201,'Overview - Section A'!$U$37:$U$44,0)),""),"d-mmm-yy")</f>
        <v>1-Jan-20 to 31-Dec-20</v>
      </c>
      <c r="E201" s="425"/>
      <c r="F201" s="426"/>
      <c r="G201" s="481" t="str">
        <f t="shared" si="16"/>
        <v/>
      </c>
      <c r="H201" s="429"/>
      <c r="I201" s="471"/>
      <c r="J201" s="431" t="s">
        <v>406</v>
      </c>
      <c r="K201" s="486"/>
      <c r="L201" s="471" t="b">
        <f t="shared" si="17"/>
        <v>1</v>
      </c>
      <c r="M201" s="471" t="b">
        <f t="shared" si="18"/>
        <v>0</v>
      </c>
      <c r="N201" s="471" t="s">
        <v>966</v>
      </c>
      <c r="O201" s="51"/>
      <c r="P201" s="136"/>
      <c r="Q201" s="135"/>
      <c r="T201" s="104"/>
      <c r="U201" s="104"/>
      <c r="V201" s="104"/>
      <c r="W201" s="104"/>
      <c r="X201" s="186"/>
    </row>
    <row r="202" spans="1:24" ht="47.1" customHeight="1">
      <c r="A202" s="119"/>
      <c r="B202" s="406">
        <v>27</v>
      </c>
      <c r="C202" s="423" t="str">
        <f t="shared" si="15"/>
        <v/>
      </c>
      <c r="D202" s="424" t="str">
        <f ca="1">TEXT(IFERROR(INDEX('Overview - Section A'!$A$37:$A$44,MATCH(J202,'Overview - Section A'!$U$37:$U$44,0)),""),"d-mmm-yy") &amp;" to " &amp; TEXT(IFERROR(INDEX('Overview - Section A'!$E$37:$E$44,MATCH(J202,'Overview - Section A'!$U$37:$U$44,0)),""),"d-mmm-yy")</f>
        <v>1-Jan-21 to 31-Dec-21</v>
      </c>
      <c r="E202" s="425"/>
      <c r="F202" s="426"/>
      <c r="G202" s="481" t="str">
        <f t="shared" si="16"/>
        <v/>
      </c>
      <c r="H202" s="429"/>
      <c r="I202" s="471"/>
      <c r="J202" s="431" t="s">
        <v>408</v>
      </c>
      <c r="K202" s="486"/>
      <c r="L202" s="471" t="b">
        <f t="shared" si="17"/>
        <v>1</v>
      </c>
      <c r="M202" s="471" t="b">
        <f t="shared" si="18"/>
        <v>0</v>
      </c>
      <c r="N202" s="471" t="s">
        <v>967</v>
      </c>
      <c r="O202" s="51"/>
      <c r="P202" s="136"/>
      <c r="Q202" s="135"/>
      <c r="T202" s="104"/>
      <c r="U202" s="104"/>
      <c r="V202" s="104"/>
      <c r="W202" s="104"/>
      <c r="X202" s="186"/>
    </row>
    <row r="203" spans="1:24" ht="47.1" customHeight="1">
      <c r="A203" s="119"/>
      <c r="B203" s="406">
        <v>27</v>
      </c>
      <c r="C203" s="423" t="str">
        <f t="shared" si="15"/>
        <v/>
      </c>
      <c r="D203" s="424" t="str">
        <f ca="1">TEXT(IFERROR(INDEX('Overview - Section A'!$A$37:$A$44,MATCH(J203,'Overview - Section A'!$U$37:$U$44,0)),""),"d-mmm-yy") &amp;" to " &amp; TEXT(IFERROR(INDEX('Overview - Section A'!$E$37:$E$44,MATCH(J203,'Overview - Section A'!$U$37:$U$44,0)),""),"d-mmm-yy")</f>
        <v>1-Jan-22 to 31-Dec-22</v>
      </c>
      <c r="E203" s="425"/>
      <c r="F203" s="426"/>
      <c r="G203" s="481" t="str">
        <f t="shared" si="16"/>
        <v/>
      </c>
      <c r="H203" s="429"/>
      <c r="I203" s="471"/>
      <c r="J203" s="431" t="s">
        <v>410</v>
      </c>
      <c r="K203" s="486"/>
      <c r="L203" s="471" t="b">
        <f t="shared" si="17"/>
        <v>1</v>
      </c>
      <c r="M203" s="471" t="b">
        <f t="shared" si="18"/>
        <v>0</v>
      </c>
      <c r="N203" s="471" t="s">
        <v>968</v>
      </c>
      <c r="O203" s="51"/>
      <c r="P203" s="136"/>
      <c r="Q203" s="135"/>
      <c r="T203" s="104"/>
      <c r="U203" s="104"/>
      <c r="V203" s="104"/>
      <c r="W203" s="104"/>
      <c r="X203" s="186"/>
    </row>
    <row r="204" spans="1:24" ht="47.1" customHeight="1">
      <c r="A204" s="119"/>
      <c r="B204" s="406">
        <v>27</v>
      </c>
      <c r="C204" s="423" t="str">
        <f t="shared" si="15"/>
        <v/>
      </c>
      <c r="D204" s="424" t="str">
        <f ca="1">TEXT(IFERROR(INDEX('Overview - Section A'!$A$37:$A$44,MATCH(J204,'Overview - Section A'!$U$37:$U$44,0)),""),"d-mmm-yy") &amp;" to " &amp; TEXT(IFERROR(INDEX('Overview - Section A'!$E$37:$E$44,MATCH(J204,'Overview - Section A'!$U$37:$U$44,0)),""),"d-mmm-yy")</f>
        <v>1-Jan-23 to 31-Dec-23</v>
      </c>
      <c r="E204" s="425"/>
      <c r="F204" s="426"/>
      <c r="G204" s="481" t="str">
        <f t="shared" si="16"/>
        <v/>
      </c>
      <c r="H204" s="429"/>
      <c r="I204" s="471"/>
      <c r="J204" s="431" t="s">
        <v>412</v>
      </c>
      <c r="K204" s="486"/>
      <c r="L204" s="471" t="b">
        <f t="shared" si="17"/>
        <v>1</v>
      </c>
      <c r="M204" s="471" t="b">
        <f t="shared" si="18"/>
        <v>0</v>
      </c>
      <c r="N204" s="471" t="s">
        <v>969</v>
      </c>
      <c r="O204" s="51"/>
      <c r="P204" s="136"/>
      <c r="Q204" s="135"/>
      <c r="T204" s="104"/>
      <c r="U204" s="104"/>
      <c r="V204" s="104"/>
      <c r="W204" s="104"/>
      <c r="X204" s="186"/>
    </row>
    <row r="205" spans="1:24" ht="2.1" customHeight="1" thickBot="1">
      <c r="B205" s="65"/>
      <c r="C205" s="66"/>
      <c r="D205" s="66"/>
      <c r="E205" s="66"/>
      <c r="F205" s="66"/>
      <c r="G205" s="66"/>
      <c r="H205" s="66"/>
      <c r="I205" s="66"/>
      <c r="J205" s="66"/>
      <c r="K205" s="66"/>
      <c r="L205" s="66"/>
      <c r="M205" s="66"/>
      <c r="N205" s="66"/>
      <c r="O205" s="61"/>
      <c r="P205" s="136"/>
      <c r="Q205" s="135"/>
      <c r="T205" s="104"/>
      <c r="U205" s="104"/>
      <c r="V205" s="104"/>
      <c r="W205" s="104"/>
      <c r="X205" s="186"/>
    </row>
    <row r="206" spans="1:24">
      <c r="P206" s="135"/>
      <c r="Q206" s="135"/>
      <c r="T206" s="164"/>
      <c r="U206" s="128"/>
      <c r="V206" s="128"/>
      <c r="W206" s="128"/>
      <c r="X206" s="186"/>
    </row>
    <row r="207" spans="1:24">
      <c r="P207" s="135"/>
      <c r="Q207" s="135"/>
      <c r="T207" s="104"/>
      <c r="U207" s="104"/>
      <c r="V207" s="104"/>
      <c r="W207" s="104"/>
      <c r="X207" s="186"/>
    </row>
    <row r="208" spans="1:24">
      <c r="T208" s="104"/>
      <c r="U208" s="104"/>
      <c r="V208" s="104"/>
      <c r="W208" s="104"/>
      <c r="X208" s="186"/>
    </row>
    <row r="209" spans="1:24">
      <c r="T209" s="104"/>
      <c r="U209" s="104"/>
      <c r="V209" s="104"/>
      <c r="W209" s="104"/>
      <c r="X209" s="186"/>
    </row>
    <row r="210" spans="1:24">
      <c r="T210" s="104"/>
      <c r="U210" s="104"/>
      <c r="V210" s="104"/>
      <c r="W210" s="104"/>
      <c r="X210" s="186"/>
    </row>
    <row r="213" spans="1:24">
      <c r="A213" s="67" t="s">
        <v>87</v>
      </c>
    </row>
  </sheetData>
  <sheetProtection sheet="1" objects="1" scenarios="1" formatCells="0" sort="0" autoFilter="0"/>
  <mergeCells count="3">
    <mergeCell ref="B40:H40"/>
    <mergeCell ref="A8:AO8"/>
    <mergeCell ref="A1:V2"/>
  </mergeCells>
  <conditionalFormatting sqref="B42:D204">
    <cfRule type="expression" dxfId="20" priority="29">
      <formula>MOD($B42,2)=0</formula>
    </cfRule>
    <cfRule type="expression" dxfId="19" priority="30">
      <formula>MOD($B42,2)=1</formula>
    </cfRule>
  </conditionalFormatting>
  <conditionalFormatting sqref="C10:D37">
    <cfRule type="expression" dxfId="18" priority="27">
      <formula>AND($D10&lt;&gt;"",$C10&lt;&gt;"")</formula>
    </cfRule>
  </conditionalFormatting>
  <conditionalFormatting sqref="E42:H42 E46:H48 G43:H45 E52:H54 G49:H51 E70:H78 G55:H69 E88:H90 G79:H87 E94:H96 G91:H93 E100:H102 G97:H99 G103:H105 E106:H126 E130:H132 G127:H129 E136:H138 G133:H135 E142:H144 G139:H141 E148:H150 G145:H147 E154:H156 G151:H153 E160:H162 G157:H159 E166:H168 G163:H165 E172:H174 G169:H171 E178:H180 G175:H177 E184:H204 G181:H183">
    <cfRule type="expression" dxfId="17" priority="22">
      <formula>AND(INDEX($AO$10:$AO$10,MATCH($A42,$A$10:$A$10,0))="Deactivate")</formula>
    </cfRule>
  </conditionalFormatting>
  <conditionalFormatting sqref="E10:W37">
    <cfRule type="expression" dxfId="16" priority="21">
      <formula>$AO$8="Deactivate"</formula>
    </cfRule>
  </conditionalFormatting>
  <dataValidations count="22">
    <dataValidation type="list" allowBlank="1" showInputMessage="1" showErrorMessage="1" sqref="R10:R37">
      <formula1>Subset</formula1>
    </dataValidation>
    <dataValidation type="custom" allowBlank="1" showInputMessage="1" showErrorMessage="1" errorTitle="Coverage Indicators" error="Cannot have a Standard Indicator and Custom Indicator on same line" sqref="D10:D37">
      <formula1>C10=""</formula1>
    </dataValidation>
    <dataValidation type="list" allowBlank="1" showInputMessage="1" showErrorMessage="1" sqref="B10:B37">
      <formula1>Coverage_Module</formula1>
    </dataValidation>
    <dataValidation type="list" allowBlank="1" showInputMessage="1" showErrorMessage="1" sqref="C10:C37">
      <formula1>OFFSET(CoverageStart,MATCH(X10,CoverageColumn,0)-1,2,COUNTIF(CoverageColumn,X10),1)</formula1>
    </dataValidation>
    <dataValidation type="list" allowBlank="1" showInputMessage="1" showErrorMessage="1" sqref="S10:S37">
      <formula1>ResponsiblePR</formula1>
    </dataValidation>
    <dataValidation type="list" allowBlank="1" showInputMessage="1" showErrorMessage="1" sqref="T10:T37">
      <formula1>Country</formula1>
    </dataValidation>
    <dataValidation type="textLength" allowBlank="1" showInputMessage="1" showErrorMessage="1" errorTitle="Entered information is too long" error="Information entered here is limited to 4000 characters. Please capture further details in Comments." sqref="P10:P37">
      <formula1>0</formula1>
      <formula2>4000</formula2>
    </dataValidation>
    <dataValidation type="textLength" allowBlank="1" showInputMessage="1" showErrorMessage="1" errorTitle="Entered information is too long" error="Information entered here is limited to 32768 characters. Please capture further details in Comments." sqref="W10:W37">
      <formula1>0</formula1>
      <formula2>32768</formula2>
    </dataValidation>
    <dataValidation type="decimal" allowBlank="1" showInputMessage="1" showErrorMessage="1" errorTitle="X-Author for Excel" error="Please enter a valid numeric value. Valid range for Coverage Indicator Number is -1E+18 to 1E+18." promptTitle="X-Author for Excel" sqref="A10:A37 B42:B204">
      <formula1>-1000000000000000000</formula1>
      <formula2>1000000000000000000</formula2>
    </dataValidation>
    <dataValidation type="decimal" allowBlank="1" showInputMessage="1" showErrorMessage="1" errorTitle="X-Author for Excel" error="Please enter a valid numeric value. Valid range for Baseline N# is -10000000000 to 10000000000." promptTitle="X-Author for Excel" sqref="E10:E37">
      <formula1>-10000000000</formula1>
      <formula2>10000000000</formula2>
    </dataValidation>
    <dataValidation type="decimal" allowBlank="1" showInputMessage="1" showErrorMessage="1" errorTitle="X-Author for Excel" error="Please enter a valid numeric value. Valid range for Baseline D# is -10000000000 to 10000000000." promptTitle="X-Author for Excel" sqref="F10:F37">
      <formula1>-10000000000</formula1>
      <formula2>10000000000</formula2>
    </dataValidation>
    <dataValidation type="list" allowBlank="1" showInputMessage="1" showErrorMessage="1" errorTitle="X-Author for Excel" error="Please select a value from the drop-down." promptTitle="X-Author for Excel" sqref="H10:H37">
      <formula1>IF(IFERROR(ROWS(INDIRECT(SUBSTITUTE("AIM_Coverage_Indicator__c.AIM_Year__c"," ","_"))),-1) &lt; 0, XAuthorInvalidPicklistData,INDIRECT(SUBSTITUTE("AIM_Coverage_Indicator__c.AIM_Year__c"," ","_")))</formula1>
    </dataValidation>
    <dataValidation type="list" allowBlank="1" showInputMessage="1" showErrorMessage="1" errorTitle="X-Author for Excel" error="Please select a value from the drop-down." promptTitle="X-Author for Excel" sqref="U10:U37">
      <formula1>IF(IFERROR(ROWS(INDIRECT(SUBSTITUTE("AIM_Coverage_Indicator__c.AIM_Geographic_Coverage__c"," ","_"))),-1) &lt; 0, XAuthorInvalidPicklistData,INDIRECT(SUBSTITUTE("AIM_Coverage_Indicator__c.AIM_Geographic_Coverage__c"," ","_")))</formula1>
    </dataValidation>
    <dataValidation type="list" allowBlank="1" showInputMessage="1" showErrorMessage="1" errorTitle="X-Author for Excel" error="Please select a value from the drop-down." promptTitle="X-Author for Excel" sqref="V10:V37">
      <formula1>IF(IFERROR(ROWS(INDIRECT(SUBSTITUTE("AIM_Coverage_Indicator__c.AIM_Rating_Cumulation_Type__c"," ","_"))),-1) &lt; 0, XAuthorInvalidPicklistData,INDIRECT(SUBSTITUTE("AIM_Coverage_Indicator__c.AIM_Rating_Cumulation_Type__c"," ","_")))</formula1>
    </dataValidation>
    <dataValidation type="list" allowBlank="1" showInputMessage="1" showErrorMessage="1" errorTitle="X-Author for Excel" error="Please select either TRUE or FALSE from the dropdown." promptTitle="X-Author for Excel" sqref="AC10:AC37 L42:M204">
      <formula1>"TRUE,FALSE"</formula1>
    </dataValidation>
    <dataValidation type="custom" allowBlank="1" showInputMessage="1" showErrorMessage="1" errorTitle="X-Author for Excel" error="Id and Lookup fields are not editable." promptTitle="X-Author for Excel" sqref="AN10:AN37 AE10:AH37 N42:N204 J42:J204">
      <formula1>""</formula1>
    </dataValidation>
    <dataValidation type="decimal" allowBlank="1" showInputMessage="1" showErrorMessage="1" errorTitle="X-Author for Excel" error="Please enter a valid numeric value. Valid range for Baseline % is -99999.99 to 99999.99." promptTitle="X-Author for Excel" sqref="AL10:AL37">
      <formula1>-99999.99</formula1>
      <formula2>99999.99</formula2>
    </dataValidation>
    <dataValidation type="list" allowBlank="1" showInputMessage="1" showErrorMessage="1" errorTitle="X-Author for Excel" error="Please select a value from the drop-down." promptTitle="X-Author for Excel" sqref="AO10:AO37">
      <formula1>IF(IFERROR(ROWS(INDIRECT(SUBSTITUTE("AIM_Coverage_Indicator__c.AIM_Deactivate_Indicator__c"," ","_"))),-1) &lt; 0, XAuthorInvalidPicklistData,INDIRECT(SUBSTITUTE("AIM_Coverage_Indicator__c.AIM_Deactivate_Indicator__c"," ","_")))</formula1>
    </dataValidation>
    <dataValidation type="decimal" allowBlank="1" showInputMessage="1" showErrorMessage="1" errorTitle="X-Author for Excel" error="Please enter a valid numeric value. Valid range for Target N# is -10000000000 to 10000000000." promptTitle="X-Author for Excel" sqref="E42:E204">
      <formula1>-10000000000</formula1>
      <formula2>10000000000</formula2>
    </dataValidation>
    <dataValidation type="decimal" allowBlank="1" showInputMessage="1" showErrorMessage="1" errorTitle="X-Author for Excel" error="Please enter a valid numeric value. Valid range for Target D# is -10000000000 to 10000000000." promptTitle="X-Author for Excel" sqref="F42:F204">
      <formula1>-10000000000</formula1>
      <formula2>10000000000</formula2>
    </dataValidation>
    <dataValidation type="list" allowBlank="1" showInputMessage="1" showErrorMessage="1" errorTitle="X-Author for Excel" error="Please select a value from the drop-down." promptTitle="X-Author for Excel" sqref="H42:H204">
      <formula1>IF(IFERROR(ROWS(INDIRECT(SUBSTITUTE("AIM_Coverage_Indicator_Targets_Results__c.AIM_Mark_if_target_is_TBD__c"," ","_"))),-1) &lt; 0, XAuthorInvalidPicklistData,INDIRECT(SUBSTITUTE("AIM_Coverage_Indicator_Targets_Results__c.AIM_Mark_if_target_is_TBD__c"," ","_")))</formula1>
    </dataValidation>
    <dataValidation type="decimal" allowBlank="1" showInputMessage="1" showErrorMessage="1" errorTitle="X-Author for Excel" error="Please enter a valid numeric value. Valid range for Target % is -99999.9 to 99999.9." promptTitle="X-Author for Excel" sqref="K42:K204">
      <formula1>-99999.9</formula1>
      <formula2>99999.9</formula2>
    </dataValidation>
  </dataValidations>
  <hyperlinks>
    <hyperlink ref="B4" location="_fba43122_7879_4bc6_ab59_ece879d4dafd" display="Coverage Indicators"/>
    <hyperlink ref="C4" location="_779b0207_1267_4760_b2e2_850e0608884a" display="Coverage Indicator Targets"/>
    <hyperlink ref="A213" location="'Coverage Indicators - Section D'!A4" display="'Coverage Indicators - Section D'!A4"/>
  </hyperlinks>
  <pageMargins left="0.7" right="0.7" top="0.75" bottom="0.75" header="0.3" footer="0.3"/>
  <pageSetup paperSize="8" scale="32" fitToHeight="0" orientation="landscape" r:id="rId1"/>
  <colBreaks count="1" manualBreakCount="1">
    <brk id="25" max="1048575" man="1"/>
  </colBreaks>
  <extLst>
    <ext xmlns:x14="http://schemas.microsoft.com/office/spreadsheetml/2009/9/main" uri="{78C0D931-6437-407d-A8EE-F0AAD7539E65}">
      <x14:conditionalFormattings>
        <x14:conditionalFormatting xmlns:xm="http://schemas.microsoft.com/office/excel/2006/main">
          <x14:cfRule type="expression" priority="28" id="{0B2CCBC0-1F1D-4D86-B497-1C748EC8E20D}">
            <xm:f>INDEX('Overview - Section A'!$E$35:$E$36,MATCH($J42,'Overview - Section A'!$I$35:$I$36,0))&gt;'Overview - Section A'!$E$8</xm:f>
            <x14:dxf>
              <font>
                <color theme="1"/>
              </font>
              <fill>
                <patternFill patternType="darkGray">
                  <bgColor theme="1" tint="0.499984740745262"/>
                </patternFill>
              </fill>
            </x14:dxf>
          </x14:cfRule>
          <xm:sqref>B205:H205 H42:H204 B42:F42 B46:F48 B43:D45 B52:F54 B49:D51 B70:F78 B55:D69 B88:F90 B79:D87 B94:F96 B91:D93 B100:F102 B97:D99 B103:D105 B106:F126 B130:F132 B127:D129 B136:F138 B133:D135 B142:F144 B139:D141 B148:F150 B145:D147 B154:F156 B151:D153 B160:F162 B157:D159 B166:F168 B163:D165 B172:F174 B169:D171 B178:F180 B175:D177 B184:F204 B181:D183</xm:sqref>
        </x14:conditionalFormatting>
        <x14:conditionalFormatting xmlns:xm="http://schemas.microsoft.com/office/excel/2006/main">
          <x14:cfRule type="expression" priority="26" id="{069419CD-2F1B-40A1-B75F-C0ADD7C1C706}">
            <xm:f>INDEX('Overview - Section A'!$E$35:$E$36,MATCH($J42,'Overview - Section A'!$I$35:$I$36,0))&gt;'Overview - Section A'!$E$8</xm:f>
            <x14:dxf>
              <font>
                <color theme="1"/>
              </font>
              <fill>
                <patternFill patternType="darkGray">
                  <bgColor theme="1" tint="0.499984740745262"/>
                </patternFill>
              </fill>
            </x14:dxf>
          </x14:cfRule>
          <xm:sqref>G42:G204</xm:sqref>
        </x14:conditionalFormatting>
        <x14:conditionalFormatting xmlns:xm="http://schemas.microsoft.com/office/excel/2006/main">
          <x14:cfRule type="expression" priority="25" id="{D9AA6774-401A-400F-8247-E43514CF4FC8}">
            <xm:f>INDEX('Overview - Section A'!$E$35:$E$36,MATCH($J10,'Overview - Section A'!$I$35:$I$36,0))&gt;'Overview - Section A'!$E$8</xm:f>
            <x14:dxf>
              <font>
                <color theme="1"/>
              </font>
              <fill>
                <patternFill patternType="darkGray">
                  <bgColor theme="1" tint="0.499984740745262"/>
                </patternFill>
              </fill>
            </x14:dxf>
          </x14:cfRule>
          <xm:sqref>G10:G37</xm:sqref>
        </x14:conditionalFormatting>
        <x14:conditionalFormatting xmlns:xm="http://schemas.microsoft.com/office/excel/2006/main">
          <x14:cfRule type="expression" priority="24" id="{04AAFA15-D3CA-41BE-98A9-8DA47183B4D4}">
            <xm:f>OR('Overview - Section A'!$AN$5="Grant Making", 'Overview - Section A'!$AN$5="Grant Revision")</xm:f>
            <x14:dxf>
              <font>
                <color theme="1"/>
              </font>
              <fill>
                <patternFill patternType="darkGray">
                  <bgColor theme="1" tint="0.499984740745262"/>
                </patternFill>
              </fill>
              <border>
                <left/>
                <right/>
                <top/>
                <bottom/>
              </border>
            </x14:dxf>
          </x14:cfRule>
          <xm:sqref>S9:S37</xm:sqref>
        </x14:conditionalFormatting>
        <x14:conditionalFormatting xmlns:xm="http://schemas.microsoft.com/office/excel/2006/main">
          <x14:cfRule type="expression" priority="23" id="{6B7042EF-54D9-4958-97C7-2B9275BAFDB4}">
            <xm:f>OR('Overview - Section A'!$AN$5="Grant Making", 'Overview - Section A'!$AN$5="Funding Request")</xm:f>
            <x14:dxf>
              <fill>
                <patternFill patternType="darkGray">
                  <bgColor theme="1" tint="0.499984740745262"/>
                </patternFill>
              </fill>
            </x14:dxf>
          </x14:cfRule>
          <xm:sqref>AO9:AO37</xm:sqref>
        </x14:conditionalFormatting>
        <x14:conditionalFormatting xmlns:xm="http://schemas.microsoft.com/office/excel/2006/main">
          <x14:cfRule type="expression" priority="20" id="{D0A2143C-74F9-4A22-BF02-45C2165A9963}">
            <xm:f>INDEX('/Users/jacques2/Desktop/Users\HP\Desktop\Shared TB LAO17 FR_UPDATE_290317\1. LAOTB17FR_Core documents\[FR735-LAO-T_PF_31March17.xlsx]Overview - Section A'!#REF!,MATCH($J43,'/Users/jacques2/Desktop/Users\HP\Desktop\Shared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E43:F45</xm:sqref>
        </x14:conditionalFormatting>
        <x14:conditionalFormatting xmlns:xm="http://schemas.microsoft.com/office/excel/2006/main">
          <x14:cfRule type="expression" priority="19" id="{18A48A76-21B6-4551-9DCF-867D12D43A4A}">
            <xm:f>INDEX('/Users/jacques2/Desktop/Users\HP\Desktop\Shared TB LAO17 FR_UPDATE_290317\1. LAOTB17FR_Core documents\[FR735-LAO-T_PF_31March17.xlsx]Overview - Section A'!#REF!,MATCH($J49,'/Users/jacques2/Desktop/Users\HP\Desktop\Shared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E49:F51</xm:sqref>
        </x14:conditionalFormatting>
        <x14:conditionalFormatting xmlns:xm="http://schemas.microsoft.com/office/excel/2006/main">
          <x14:cfRule type="expression" priority="18" id="{7A9EB2F7-F4A2-4660-84C9-BF2CE34217D4}">
            <xm:f>INDEX('/Users/jacques2/Desktop/Users\HP\Desktop\Shared TB LAO17 FR_UPDATE_290317\1. LAOTB17FR_Core documents\[FR735-LAO-T_PF_31March17.xlsx]Overview - Section A'!#REF!,MATCH($J55,'/Users/jacques2/Desktop/Users\HP\Desktop\Shared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E55:F60</xm:sqref>
        </x14:conditionalFormatting>
        <x14:conditionalFormatting xmlns:xm="http://schemas.microsoft.com/office/excel/2006/main">
          <x14:cfRule type="expression" priority="17" id="{CD72B3EE-84AB-41FE-ACA2-5716E1177AFC}">
            <xm:f>INDEX('/Users/jacques2/Desktop/Users\HP\Desktop\Shared TB LAO17 FR_UPDATE_290317\1. LAOTB17FR_Core documents\[FR735-LAO-T_PF_31March17.xlsx]Overview - Section A'!#REF!,MATCH($J61,'/Users/jacques2/Desktop/Users\HP\Desktop\Shared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E61:F66</xm:sqref>
        </x14:conditionalFormatting>
        <x14:conditionalFormatting xmlns:xm="http://schemas.microsoft.com/office/excel/2006/main">
          <x14:cfRule type="expression" priority="16" id="{F3FFBAAF-DF2A-4249-88CB-A396D45F01B7}">
            <xm:f>INDEX('/Users/jacques2/Desktop/Users\HP\Desktop\Shared TB LAO17 FR_UPDATE_290317\1. LAOTB17FR_Core documents\[FR735-LAO-T_PF_31March17.xlsx]Overview - Section A'!#REF!,MATCH($J67,'/Users/jacques2/Desktop/Users\HP\Desktop\Shared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E67:F69</xm:sqref>
        </x14:conditionalFormatting>
        <x14:conditionalFormatting xmlns:xm="http://schemas.microsoft.com/office/excel/2006/main">
          <x14:cfRule type="expression" priority="15" id="{3C8D599B-C30F-4D21-8819-CFC71AF7EAD0}">
            <xm:f>INDEX('/Users/jacques2/Desktop/Users\HP\Desktop\Shared TB LAO17 FR_UPDATE_290317\1. LAOTB17FR_Core documents\[FR735-LAO-T_PF_31March17.xlsx]Overview - Section A'!#REF!,MATCH($J79,'/Users/jacques2/Desktop/Users\HP\Desktop\Shared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E79:F84</xm:sqref>
        </x14:conditionalFormatting>
        <x14:conditionalFormatting xmlns:xm="http://schemas.microsoft.com/office/excel/2006/main">
          <x14:cfRule type="expression" priority="14" id="{532C7A4D-0864-4DB1-B5E3-0627A48A72B7}">
            <xm:f>INDEX('/Users/jacques2/Desktop/Users\HP\Desktop\Shared TB LAO17 FR_UPDATE_290317\1. LAOTB17FR_Core documents\[FR735-LAO-T_PF_31March17.xlsx]Overview - Section A'!#REF!,MATCH($J85,'/Users/jacques2/Desktop/Users\HP\Desktop\Shared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E85:F87</xm:sqref>
        </x14:conditionalFormatting>
        <x14:conditionalFormatting xmlns:xm="http://schemas.microsoft.com/office/excel/2006/main">
          <x14:cfRule type="expression" priority="13" id="{07ADC578-A719-4262-8965-D52951747FDF}">
            <xm:f>INDEX('/Users/jacques2/Desktop/Users\HP\Desktop\Shared TB LAO17 FR_UPDATE_290317\1. LAOTB17FR_Core documents\[FR735-LAO-T_PF_31March17.xlsx]Overview - Section A'!#REF!,MATCH($J91,'/Users/jacques2/Desktop/Users\HP\Desktop\Shared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E91:F93</xm:sqref>
        </x14:conditionalFormatting>
        <x14:conditionalFormatting xmlns:xm="http://schemas.microsoft.com/office/excel/2006/main">
          <x14:cfRule type="expression" priority="12" id="{44B4E66B-117E-4004-A3A3-F69861B4ACF9}">
            <xm:f>INDEX('/Users/jacques2/Desktop/Users\HP\Desktop\Shared TB LAO17 FR_UPDATE_290317\1. LAOTB17FR_Core documents\[FR735-LAO-T_PF_31March17.xlsx]Overview - Section A'!#REF!,MATCH($J97,'/Users/jacques2/Desktop/Users\HP\Desktop\Shared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E97:F99</xm:sqref>
        </x14:conditionalFormatting>
        <x14:conditionalFormatting xmlns:xm="http://schemas.microsoft.com/office/excel/2006/main">
          <x14:cfRule type="expression" priority="11" id="{BF1270D5-1D61-48C1-9A8D-611FF6BF0F59}">
            <xm:f>INDEX('/Users/jacques2/Desktop/Users\HP\Desktop\Shared TB LAO17 FR_UPDATE_290317\1. LAOTB17FR_Core documents\[FR735-LAO-T_PF_31March17.xlsx]Overview - Section A'!#REF!,MATCH($J103,'/Users/jacques2/Desktop/Users\HP\Desktop\Shared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E103:F105</xm:sqref>
        </x14:conditionalFormatting>
        <x14:conditionalFormatting xmlns:xm="http://schemas.microsoft.com/office/excel/2006/main">
          <x14:cfRule type="expression" priority="10" id="{D9C516DD-831F-4399-8B56-0B8E5C2DE64A}">
            <xm:f>INDEX('/Users/jacques2/Desktop/Users\HP\Desktop\Shared TB LAO17 FR_UPDATE_290317\1. LAOTB17FR_Core documents\[FR735-LAO-T_PF_31March17.xlsx]Overview - Section A'!#REF!,MATCH($J127,'/Users/jacques2/Desktop/Users\HP\Desktop\Shared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E127:F129</xm:sqref>
        </x14:conditionalFormatting>
        <x14:conditionalFormatting xmlns:xm="http://schemas.microsoft.com/office/excel/2006/main">
          <x14:cfRule type="expression" priority="9" id="{006BF5E6-F711-4148-AD93-791EA3DEB91C}">
            <xm:f>INDEX('/Users/jacques2/Desktop/Users\HP\Desktop\Shared TB LAO17 FR_UPDATE_290317\1. LAOTB17FR_Core documents\[FR735-LAO-T_PF_31March17.xlsx]Overview - Section A'!#REF!,MATCH($J133,'/Users/jacques2/Desktop/Users\HP\Desktop\Shared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E133:F135</xm:sqref>
        </x14:conditionalFormatting>
        <x14:conditionalFormatting xmlns:xm="http://schemas.microsoft.com/office/excel/2006/main">
          <x14:cfRule type="expression" priority="8" id="{79DE29CA-814A-40D5-BAA2-0AB8BD0AB7DE}">
            <xm:f>INDEX('/Users/jacques2/Desktop/Users\HP\Desktop\Shared TB LAO17 FR_UPDATE_290317\1. LAOTB17FR_Core documents\[FR735-LAO-T_PF_31March17.xlsx]Overview - Section A'!#REF!,MATCH($J139,'/Users/jacques2/Desktop/Users\HP\Desktop\Shared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E139:F141</xm:sqref>
        </x14:conditionalFormatting>
        <x14:conditionalFormatting xmlns:xm="http://schemas.microsoft.com/office/excel/2006/main">
          <x14:cfRule type="expression" priority="7" id="{29F64F3D-2375-4117-BD1D-5AEFC20197EB}">
            <xm:f>INDEX('/Users/jacques2/Desktop/Users\HP\Desktop\Shared TB LAO17 FR_UPDATE_290317\1. LAOTB17FR_Core documents\[FR735-LAO-T_PF_31March17.xlsx]Overview - Section A'!#REF!,MATCH($J145,'/Users/jacques2/Desktop/Users\HP\Desktop\Shared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E145:F147</xm:sqref>
        </x14:conditionalFormatting>
        <x14:conditionalFormatting xmlns:xm="http://schemas.microsoft.com/office/excel/2006/main">
          <x14:cfRule type="expression" priority="6" id="{EC639074-F2FF-481F-A2D6-C75633F150D0}">
            <xm:f>INDEX('/Users/jacques2/Desktop/Users\HP\Desktop\Shared TB LAO17 FR_UPDATE_290317\1. LAOTB17FR_Core documents\[FR735-LAO-T_PF_31March17.xlsx]Overview - Section A'!#REF!,MATCH($J151,'/Users/jacques2/Desktop/Users\HP\Desktop\Shared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E151:F153</xm:sqref>
        </x14:conditionalFormatting>
        <x14:conditionalFormatting xmlns:xm="http://schemas.microsoft.com/office/excel/2006/main">
          <x14:cfRule type="expression" priority="5" id="{D2DBAE48-23A5-4ADD-9707-B1D4180A8B2B}">
            <xm:f>INDEX('/Users/jacques2/Desktop/Users\HP\Desktop\Shared TB LAO17 FR_UPDATE_290317\1. LAOTB17FR_Core documents\[FR735-LAO-T_PF_31March17.xlsx]Overview - Section A'!#REF!,MATCH($J157,'/Users/jacques2/Desktop/Users\HP\Desktop\Shared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E157:F159</xm:sqref>
        </x14:conditionalFormatting>
        <x14:conditionalFormatting xmlns:xm="http://schemas.microsoft.com/office/excel/2006/main">
          <x14:cfRule type="expression" priority="4" id="{64964D0F-8172-40DE-A610-8C6A6FC81BD1}">
            <xm:f>INDEX('/Users/jacques2/Desktop/Users\HP\Desktop\Shared TB LAO17 FR_UPDATE_290317\1. LAOTB17FR_Core documents\[FR735-LAO-T_PF_31March17.xlsx]Overview - Section A'!#REF!,MATCH($J163,'/Users/jacques2/Desktop/Users\HP\Desktop\Shared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E163:F165</xm:sqref>
        </x14:conditionalFormatting>
        <x14:conditionalFormatting xmlns:xm="http://schemas.microsoft.com/office/excel/2006/main">
          <x14:cfRule type="expression" priority="3" id="{DA5E527D-3F66-4E8C-903A-406B9FF3E422}">
            <xm:f>INDEX('/Users/jacques2/Desktop/Users\HP\Desktop\Shared TB LAO17 FR_UPDATE_290317\1. LAOTB17FR_Core documents\[FR735-LAO-T_PF_31March17.xlsx]Overview - Section A'!#REF!,MATCH($J169,'/Users/jacques2/Desktop/Users\HP\Desktop\Shared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E169:F171</xm:sqref>
        </x14:conditionalFormatting>
        <x14:conditionalFormatting xmlns:xm="http://schemas.microsoft.com/office/excel/2006/main">
          <x14:cfRule type="expression" priority="2" id="{ED5F3018-8502-4CCE-9AD1-9CF28566B26F}">
            <xm:f>INDEX('/Users/jacques2/Desktop/Users\HP\Desktop\Shared TB LAO17 FR_UPDATE_290317\1. LAOTB17FR_Core documents\[FR735-LAO-T_PF_31March17.xlsx]Overview - Section A'!#REF!,MATCH($J175,'/Users/jacques2/Desktop/Users\HP\Desktop\Shared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E175:F177</xm:sqref>
        </x14:conditionalFormatting>
        <x14:conditionalFormatting xmlns:xm="http://schemas.microsoft.com/office/excel/2006/main">
          <x14:cfRule type="expression" priority="1" id="{10DA948A-4191-46EA-9AF6-B78E4999AC23}">
            <xm:f>INDEX('/Users/jacques2/Desktop/Users\HP\Desktop\Shared TB LAO17 FR_UPDATE_290317\1. LAOTB17FR_Core documents\[FR735-LAO-T_PF_31March17.xlsx]Overview - Section A'!#REF!,MATCH($J181,'/Users/jacques2/Desktop/Users\HP\Desktop\Shared TB LAO17 FR_UPDATE_290317\1. LAOTB17FR_Core documents\[FR735-LAO-T_PF_31March17.xlsx]Overview - Section A'!#REF!,0))&gt;'/Users/jacques2/Desktop/Users\HP\Desktop\Shared TB LAO17 FR_UPDATE_290317\1. LAOTB17FR_Core documents\[FR735-LAO-T_PF_31March17.xlsx]Overview - Section A'!#REF!</xm:f>
            <x14:dxf>
              <font>
                <color theme="0" tint="-0.24994659260841701"/>
              </font>
              <fill>
                <patternFill>
                  <bgColor theme="0" tint="-0.24994659260841701"/>
                </patternFill>
              </fill>
            </x14:dxf>
          </x14:cfRule>
          <xm:sqref>E181:F183</xm:sqref>
        </x14:conditionalFormatting>
      </x14:conditionalFormattings>
    </ext>
  </extLst>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AM601"/>
  <sheetViews>
    <sheetView showGridLines="0" view="pageBreakPreview" zoomScale="75" zoomScaleNormal="50" zoomScaleSheetLayoutView="75" zoomScalePageLayoutView="50" workbookViewId="0">
      <selection sqref="A1:H2"/>
    </sheetView>
  </sheetViews>
  <sheetFormatPr defaultColWidth="11" defaultRowHeight="15.75"/>
  <cols>
    <col min="1" max="1" width="16.125" style="6" customWidth="1"/>
    <col min="2" max="2" width="30.625" style="6" customWidth="1"/>
    <col min="3" max="4" width="20.625" style="6" customWidth="1"/>
    <col min="5" max="6" width="12.125" style="6" customWidth="1"/>
    <col min="7" max="7" width="20.625" style="6" customWidth="1"/>
    <col min="8" max="8" width="56.125" style="6" customWidth="1"/>
    <col min="9" max="9" width="26.625" style="6" hidden="1" customWidth="1"/>
    <col min="10" max="11" width="31.125" style="6" hidden="1" customWidth="1"/>
    <col min="12" max="12" width="21.625" style="6" hidden="1" customWidth="1"/>
    <col min="13" max="13" width="22.125" style="6" hidden="1" customWidth="1"/>
    <col min="14" max="14" width="10.625" style="6" hidden="1" customWidth="1"/>
    <col min="15" max="15" width="8.125" style="6" hidden="1" customWidth="1"/>
    <col min="16" max="17" width="0.125" style="6" customWidth="1"/>
    <col min="18" max="18" width="24.625" style="6" hidden="1" customWidth="1"/>
    <col min="19" max="19" width="26.625" style="6" hidden="1" customWidth="1"/>
    <col min="20" max="20" width="11.125" style="6" hidden="1" customWidth="1"/>
    <col min="21" max="21" width="22.875" style="6" customWidth="1"/>
    <col min="22" max="22" width="56.125" style="6" customWidth="1"/>
    <col min="23" max="30" width="19.625" style="6" hidden="1" customWidth="1"/>
    <col min="31" max="31" width="22.125" style="6" hidden="1" customWidth="1"/>
    <col min="32" max="32" width="27.5" style="6" customWidth="1"/>
    <col min="33" max="33" width="88.625" style="6" customWidth="1"/>
    <col min="34" max="34" width="26.625" style="6" customWidth="1"/>
    <col min="35" max="35" width="20.125" style="6" customWidth="1"/>
    <col min="36" max="36" width="10.125" style="6" customWidth="1"/>
    <col min="37" max="37" width="4" style="6" customWidth="1"/>
    <col min="38" max="38" width="11" style="9" customWidth="1"/>
    <col min="39" max="39" width="28.625" style="9" customWidth="1"/>
    <col min="40" max="16384" width="11" style="6"/>
  </cols>
  <sheetData>
    <row r="1" spans="1:39" ht="21.75" thickBot="1">
      <c r="A1" s="566" t="s">
        <v>181</v>
      </c>
      <c r="B1" s="567"/>
      <c r="C1" s="567"/>
      <c r="D1" s="567"/>
      <c r="E1" s="567"/>
      <c r="F1" s="567"/>
      <c r="G1" s="567"/>
      <c r="H1" s="568"/>
      <c r="W1" s="174"/>
      <c r="X1" s="174"/>
      <c r="Y1" s="174"/>
      <c r="Z1" s="174"/>
      <c r="AA1" s="174"/>
      <c r="AB1" s="174"/>
      <c r="AC1" s="176"/>
      <c r="AD1" s="217"/>
    </row>
    <row r="2" spans="1:39" ht="21.75" thickBot="1">
      <c r="A2" s="569"/>
      <c r="B2" s="570"/>
      <c r="C2" s="570"/>
      <c r="D2" s="570"/>
      <c r="E2" s="570"/>
      <c r="F2" s="570"/>
      <c r="G2" s="570"/>
      <c r="H2" s="571"/>
      <c r="I2" s="380"/>
      <c r="J2" s="380"/>
      <c r="K2" s="380"/>
      <c r="L2" s="380"/>
      <c r="M2" s="380"/>
      <c r="N2" s="380"/>
      <c r="O2" s="380"/>
      <c r="P2" s="380"/>
      <c r="R2" s="126"/>
      <c r="S2" s="126"/>
      <c r="T2" s="126"/>
      <c r="U2" s="126"/>
      <c r="V2" s="126"/>
      <c r="W2" s="126"/>
      <c r="X2" s="126"/>
      <c r="Y2" s="126"/>
      <c r="Z2" s="126"/>
      <c r="AA2" s="126"/>
      <c r="AB2" s="126"/>
      <c r="AC2" s="126"/>
      <c r="AD2" s="126"/>
    </row>
    <row r="3" spans="1:39" ht="16.5" thickBot="1"/>
    <row r="4" spans="1:39" ht="44.25" customHeight="1" thickBot="1">
      <c r="A4" s="43" t="s">
        <v>37</v>
      </c>
      <c r="B4" s="33" t="s">
        <v>34</v>
      </c>
      <c r="C4" s="33" t="s">
        <v>35</v>
      </c>
      <c r="D4" s="33" t="s">
        <v>36</v>
      </c>
    </row>
    <row r="5" spans="1:39" ht="35.25" customHeight="1" thickBot="1"/>
    <row r="6" spans="1:39" ht="30.75" customHeight="1" thickBot="1">
      <c r="A6" s="572" t="s">
        <v>28</v>
      </c>
      <c r="B6" s="573"/>
      <c r="C6" s="573"/>
      <c r="D6" s="573"/>
      <c r="E6" s="573"/>
      <c r="F6" s="573"/>
      <c r="G6" s="573"/>
      <c r="H6" s="573"/>
      <c r="I6" s="120"/>
      <c r="J6" s="120"/>
      <c r="K6" s="120"/>
      <c r="L6" s="120"/>
      <c r="M6" s="120"/>
      <c r="N6" s="120"/>
      <c r="O6" s="108"/>
      <c r="P6" s="177"/>
      <c r="Q6" s="178"/>
    </row>
    <row r="7" spans="1:39" ht="49.5" customHeight="1">
      <c r="A7" s="449" t="s">
        <v>21</v>
      </c>
      <c r="B7" s="449" t="s">
        <v>125</v>
      </c>
      <c r="C7" s="449" t="s">
        <v>41</v>
      </c>
      <c r="D7" s="449" t="s">
        <v>31</v>
      </c>
      <c r="E7" s="449" t="s">
        <v>32</v>
      </c>
      <c r="F7" s="449" t="s">
        <v>33</v>
      </c>
      <c r="G7" s="449" t="s">
        <v>18</v>
      </c>
      <c r="H7" s="449" t="s">
        <v>9</v>
      </c>
      <c r="I7" s="422" t="s">
        <v>241</v>
      </c>
      <c r="J7" s="422" t="s">
        <v>281</v>
      </c>
      <c r="K7" s="505">
        <v>0</v>
      </c>
      <c r="L7" s="505" t="s">
        <v>111</v>
      </c>
      <c r="M7" s="422" t="s">
        <v>221</v>
      </c>
      <c r="N7" s="422" t="s">
        <v>60</v>
      </c>
      <c r="O7" s="422" t="s">
        <v>62</v>
      </c>
      <c r="P7" s="121"/>
      <c r="Q7" s="383"/>
      <c r="AM7" s="122"/>
    </row>
    <row r="8" spans="1:39" ht="37.5" hidden="1" customHeight="1">
      <c r="A8" s="406" t="s">
        <v>83</v>
      </c>
      <c r="B8" s="423" t="str">
        <f>IFERROR(VLOOKUP(A8,'Impact Indicators - Section B'!$A$9:$S$27,19,FALSE),"")</f>
        <v/>
      </c>
      <c r="C8" s="506" t="str">
        <f t="array" ref="C8">IFERROR(IF(INDEX('Disaggregation Records'!$E$3:$E$56,MATCH(LEFT(L8,255),LEFT('Disaggregation Records'!$D$3:$D$56,255),0))=0,"",INDEX('Disaggregation Records'!$E$3:$E$56,MATCH(LEFT(L8,255),LEFT('Disaggregation Records'!$D$3:$D$56,255),0))),"")</f>
        <v/>
      </c>
      <c r="D8" s="506" t="str">
        <f t="array" ref="D8">IFERROR(IF(INDEX('Disaggregation Records'!$F$3:$F$56,MATCH(LEFT(L8,255),LEFT('Disaggregation Records'!$D$3:$D$56,255),0))=0,"",INDEX('Disaggregation Records'!$F$3:$F$56,MATCH(LEFT(L8,255),LEFT('Disaggregation Records'!$D$3:$D$56,255),0))),"")</f>
        <v/>
      </c>
      <c r="E8" s="409" t="str">
        <f t="array" ref="E8">IFERROR(IF(INDEX('Disaggregation Data'!$K$3:$K$154,MATCH(LEFT(M8,255),LEFT('Disaggregation Data'!$J$3:$J$154,255),0))=0,"",INDEX('Disaggregation Data'!$K$3:$K$154,MATCH(LEFT(M8,255),LEFT('Disaggregation Data'!$J$3:$J$154,255),0))),"")</f>
        <v/>
      </c>
      <c r="F8" s="409" t="str">
        <f t="array" ref="F8">IFERROR(IF(INDEX('Disaggregation Data'!$L$3:$L$154,MATCH(LEFT(M8,255),LEFT('Disaggregation Data'!$J$3:$J$154,255),0))=0,"",INDEX('Disaggregation Data'!$L$3:$L$154,MATCH(LEFT(M8,255),LEFT('Disaggregation Data'!$J$3:$J$154,255),0))),"")</f>
        <v/>
      </c>
      <c r="G8" s="409" t="str">
        <f t="array" ref="G8">IFERROR(IF(INDEX('Disaggregation Data'!$M$3:$M$154,MATCH(LEFT(M8,255),LEFT('Disaggregation Data'!$J$3:$J$154,255),0))=0,"",INDEX('Disaggregation Data'!$M$3:$M$154,MATCH(LEFT(M8,255),LEFT('Disaggregation Data'!$J$3:$J$154,255),0))),"")</f>
        <v/>
      </c>
      <c r="H8" s="408" t="str">
        <f t="array" ref="H8">IFERROR(IF(INDEX('Disaggregation Data'!$N$3:$N$154,MATCH(LEFT(M8,255),LEFT('Disaggregation Data'!$J$3:$J$154,255),0))=0,"",INDEX('Disaggregation Data'!$N$3:$N$154,MATCH(LEFT(M8,255),LEFT('Disaggregation Data'!$J$3:$J$154,255),0))),"")</f>
        <v/>
      </c>
      <c r="I8" s="503" t="str">
        <f t="array" ref="I8">IFERROR(IF(INDEX('Disaggregation Records'!$G$3:$G$56,MATCH(LEFT(L8,255),LEFT('Disaggregation Records'!$D$3:$D$56,255),0))=0,"",INDEX('Disaggregation Records'!$G$3:$G$56,MATCH(LEFT(L8,255),LEFT('Disaggregation Records'!$D$3:$D$56,255),0))),"")</f>
        <v/>
      </c>
      <c r="J8" s="503" t="s">
        <v>61</v>
      </c>
      <c r="K8" s="503">
        <f>IF(B8=B7,K7+1,0)</f>
        <v>0</v>
      </c>
      <c r="L8" s="503" t="str">
        <f>IF(B8&lt;&gt;"",B8&amp;"-"&amp;K8,"")</f>
        <v/>
      </c>
      <c r="M8" s="503" t="str">
        <f>IF(B8&lt;&gt;"",B8&amp;C8&amp;D8,"")</f>
        <v/>
      </c>
      <c r="N8" s="471" t="b">
        <f>IFERROR(IF(B8&lt;&gt;"",TRUE,FALSE),"")</f>
        <v>0</v>
      </c>
      <c r="O8" s="475" t="s">
        <v>61</v>
      </c>
      <c r="P8" s="384"/>
      <c r="Q8" s="383"/>
    </row>
    <row r="9" spans="1:39" ht="37.5" customHeight="1">
      <c r="A9" s="406">
        <v>1</v>
      </c>
      <c r="B9" s="423" t="str">
        <f>IFERROR(VLOOKUP(A9,'Impact Indicators - Section B'!$A$9:$S$27,19,FALSE),"")</f>
        <v/>
      </c>
      <c r="C9" s="506" t="str">
        <f t="array" ref="C9">IFERROR(IF(INDEX('Disaggregation Records'!$E$3:$E$56,MATCH(LEFT(L9,255),LEFT('Disaggregation Records'!$D$3:$D$56,255),0))=0,"",INDEX('Disaggregation Records'!$E$3:$E$56,MATCH(LEFT(L9,255),LEFT('Disaggregation Records'!$D$3:$D$56,255),0))),"")</f>
        <v/>
      </c>
      <c r="D9" s="506" t="str">
        <f t="array" ref="D9">IFERROR(IF(INDEX('Disaggregation Records'!$F$3:$F$56,MATCH(LEFT(L9,255),LEFT('Disaggregation Records'!$D$3:$D$56,255),0))=0,"",INDEX('Disaggregation Records'!$F$3:$F$56,MATCH(LEFT(L9,255),LEFT('Disaggregation Records'!$D$3:$D$56,255),0))),"")</f>
        <v/>
      </c>
      <c r="E9" s="409" t="str">
        <f t="array" ref="E9">IFERROR(IF(INDEX('Disaggregation Data'!$K$3:$K$154,MATCH(LEFT(M9,255),LEFT('Disaggregation Data'!$J$3:$J$154,255),0))=0,"",INDEX('Disaggregation Data'!$K$3:$K$154,MATCH(LEFT(M9,255),LEFT('Disaggregation Data'!$J$3:$J$154,255),0))),"")</f>
        <v/>
      </c>
      <c r="F9" s="409" t="str">
        <f t="array" ref="F9">IFERROR(IF(INDEX('Disaggregation Data'!$L$3:$L$154,MATCH(LEFT(M9,255),LEFT('Disaggregation Data'!$J$3:$J$154,255),0))=0,"",INDEX('Disaggregation Data'!$L$3:$L$154,MATCH(LEFT(M9,255),LEFT('Disaggregation Data'!$J$3:$J$154,255),0))),"")</f>
        <v/>
      </c>
      <c r="G9" s="409" t="str">
        <f t="array" ref="G9">IFERROR(IF(INDEX('Disaggregation Data'!$M$3:$M$154,MATCH(LEFT(M9,255),LEFT('Disaggregation Data'!$J$3:$J$154,255),0))=0,"",INDEX('Disaggregation Data'!$M$3:$M$154,MATCH(LEFT(M9,255),LEFT('Disaggregation Data'!$J$3:$J$154,255),0))),"")</f>
        <v/>
      </c>
      <c r="H9" s="408" t="str">
        <f t="array" ref="H9">IFERROR(IF(INDEX('Disaggregation Data'!$N$3:$N$154,MATCH(LEFT(M9,255),LEFT('Disaggregation Data'!$J$3:$J$154,255),0))=0,"",INDEX('Disaggregation Data'!$N$3:$N$154,MATCH(LEFT(M9,255),LEFT('Disaggregation Data'!$J$3:$J$154,255),0))),"")</f>
        <v/>
      </c>
      <c r="I9" s="503" t="str">
        <f t="array" ref="I9">IFERROR(IF(INDEX('Disaggregation Records'!$G$3:$G$56,MATCH(LEFT(L9,255),LEFT('Disaggregation Records'!$D$3:$D$56,255),0))=0,"",INDEX('Disaggregation Records'!$G$3:$G$56,MATCH(LEFT(L9,255),LEFT('Disaggregation Records'!$D$3:$D$56,255),0))),"")</f>
        <v/>
      </c>
      <c r="J9" s="503" t="s">
        <v>373</v>
      </c>
      <c r="K9" s="503">
        <f t="shared" ref="K9:K72" si="0">IF(B9=B8,K8+1,0)</f>
        <v>1</v>
      </c>
      <c r="L9" s="503" t="str">
        <f t="shared" ref="L9:L72" si="1">IF(B9&lt;&gt;"",B9&amp;"-"&amp;K9,"")</f>
        <v/>
      </c>
      <c r="M9" s="503" t="str">
        <f t="shared" ref="M9:M72" si="2">IF(B9&lt;&gt;"",B9&amp;C9&amp;D9,"")</f>
        <v/>
      </c>
      <c r="N9" s="471" t="b">
        <f t="shared" ref="N9:N72" si="3">IFERROR(IF(B9&lt;&gt;"",TRUE,FALSE),"")</f>
        <v>0</v>
      </c>
      <c r="O9" s="475" t="s">
        <v>1530</v>
      </c>
      <c r="P9" s="384"/>
      <c r="Q9" s="383"/>
    </row>
    <row r="10" spans="1:39" ht="37.5" customHeight="1">
      <c r="A10" s="406">
        <v>1</v>
      </c>
      <c r="B10" s="423" t="str">
        <f>IFERROR(VLOOKUP(A10,'Impact Indicators - Section B'!$A$9:$S$27,19,FALSE),"")</f>
        <v/>
      </c>
      <c r="C10" s="506" t="str">
        <f t="array" ref="C10">IFERROR(IF(INDEX('Disaggregation Records'!$E$3:$E$56,MATCH(LEFT(L10,255),LEFT('Disaggregation Records'!$D$3:$D$56,255),0))=0,"",INDEX('Disaggregation Records'!$E$3:$E$56,MATCH(LEFT(L10,255),LEFT('Disaggregation Records'!$D$3:$D$56,255),0))),"")</f>
        <v/>
      </c>
      <c r="D10" s="506" t="str">
        <f t="array" ref="D10">IFERROR(IF(INDEX('Disaggregation Records'!$F$3:$F$56,MATCH(LEFT(L10,255),LEFT('Disaggregation Records'!$D$3:$D$56,255),0))=0,"",INDEX('Disaggregation Records'!$F$3:$F$56,MATCH(LEFT(L10,255),LEFT('Disaggregation Records'!$D$3:$D$56,255),0))),"")</f>
        <v/>
      </c>
      <c r="E10" s="409" t="str">
        <f t="array" ref="E10">IFERROR(IF(INDEX('Disaggregation Data'!$K$3:$K$154,MATCH(LEFT(M10,255),LEFT('Disaggregation Data'!$J$3:$J$154,255),0))=0,"",INDEX('Disaggregation Data'!$K$3:$K$154,MATCH(LEFT(M10,255),LEFT('Disaggregation Data'!$J$3:$J$154,255),0))),"")</f>
        <v/>
      </c>
      <c r="F10" s="409" t="str">
        <f t="array" ref="F10">IFERROR(IF(INDEX('Disaggregation Data'!$L$3:$L$154,MATCH(LEFT(M10,255),LEFT('Disaggregation Data'!$J$3:$J$154,255),0))=0,"",INDEX('Disaggregation Data'!$L$3:$L$154,MATCH(LEFT(M10,255),LEFT('Disaggregation Data'!$J$3:$J$154,255),0))),"")</f>
        <v/>
      </c>
      <c r="G10" s="409" t="str">
        <f t="array" ref="G10">IFERROR(IF(INDEX('Disaggregation Data'!$M$3:$M$154,MATCH(LEFT(M10,255),LEFT('Disaggregation Data'!$J$3:$J$154,255),0))=0,"",INDEX('Disaggregation Data'!$M$3:$M$154,MATCH(LEFT(M10,255),LEFT('Disaggregation Data'!$J$3:$J$154,255),0))),"")</f>
        <v/>
      </c>
      <c r="H10" s="408" t="str">
        <f t="array" ref="H10">IFERROR(IF(INDEX('Disaggregation Data'!$N$3:$N$154,MATCH(LEFT(M10,255),LEFT('Disaggregation Data'!$J$3:$J$154,255),0))=0,"",INDEX('Disaggregation Data'!$N$3:$N$154,MATCH(LEFT(M10,255),LEFT('Disaggregation Data'!$J$3:$J$154,255),0))),"")</f>
        <v/>
      </c>
      <c r="I10" s="503" t="str">
        <f t="array" ref="I10">IFERROR(IF(INDEX('Disaggregation Records'!$G$3:$G$56,MATCH(LEFT(L10,255),LEFT('Disaggregation Records'!$D$3:$D$56,255),0))=0,"",INDEX('Disaggregation Records'!$G$3:$G$56,MATCH(LEFT(L10,255),LEFT('Disaggregation Records'!$D$3:$D$56,255),0))),"")</f>
        <v/>
      </c>
      <c r="J10" s="503" t="s">
        <v>373</v>
      </c>
      <c r="K10" s="503">
        <f t="shared" si="0"/>
        <v>2</v>
      </c>
      <c r="L10" s="503" t="str">
        <f t="shared" si="1"/>
        <v/>
      </c>
      <c r="M10" s="503" t="str">
        <f t="shared" si="2"/>
        <v/>
      </c>
      <c r="N10" s="471" t="b">
        <f t="shared" si="3"/>
        <v>0</v>
      </c>
      <c r="O10" s="475" t="s">
        <v>1531</v>
      </c>
      <c r="P10" s="384"/>
      <c r="Q10" s="383"/>
    </row>
    <row r="11" spans="1:39" ht="37.5" customHeight="1">
      <c r="A11" s="406">
        <v>1</v>
      </c>
      <c r="B11" s="423" t="str">
        <f>IFERROR(VLOOKUP(A11,'Impact Indicators - Section B'!$A$9:$S$27,19,FALSE),"")</f>
        <v/>
      </c>
      <c r="C11" s="506" t="str">
        <f t="array" ref="C11">IFERROR(IF(INDEX('Disaggregation Records'!$E$3:$E$56,MATCH(LEFT(L11,255),LEFT('Disaggregation Records'!$D$3:$D$56,255),0))=0,"",INDEX('Disaggregation Records'!$E$3:$E$56,MATCH(LEFT(L11,255),LEFT('Disaggregation Records'!$D$3:$D$56,255),0))),"")</f>
        <v/>
      </c>
      <c r="D11" s="506" t="str">
        <f t="array" ref="D11">IFERROR(IF(INDEX('Disaggregation Records'!$F$3:$F$56,MATCH(LEFT(L11,255),LEFT('Disaggregation Records'!$D$3:$D$56,255),0))=0,"",INDEX('Disaggregation Records'!$F$3:$F$56,MATCH(LEFT(L11,255),LEFT('Disaggregation Records'!$D$3:$D$56,255),0))),"")</f>
        <v/>
      </c>
      <c r="E11" s="409" t="str">
        <f t="array" ref="E11">IFERROR(IF(INDEX('Disaggregation Data'!$K$3:$K$154,MATCH(LEFT(M11,255),LEFT('Disaggregation Data'!$J$3:$J$154,255),0))=0,"",INDEX('Disaggregation Data'!$K$3:$K$154,MATCH(LEFT(M11,255),LEFT('Disaggregation Data'!$J$3:$J$154,255),0))),"")</f>
        <v/>
      </c>
      <c r="F11" s="409" t="str">
        <f t="array" ref="F11">IFERROR(IF(INDEX('Disaggregation Data'!$L$3:$L$154,MATCH(LEFT(M11,255),LEFT('Disaggregation Data'!$J$3:$J$154,255),0))=0,"",INDEX('Disaggregation Data'!$L$3:$L$154,MATCH(LEFT(M11,255),LEFT('Disaggregation Data'!$J$3:$J$154,255),0))),"")</f>
        <v/>
      </c>
      <c r="G11" s="409" t="str">
        <f t="array" ref="G11">IFERROR(IF(INDEX('Disaggregation Data'!$M$3:$M$154,MATCH(LEFT(M11,255),LEFT('Disaggregation Data'!$J$3:$J$154,255),0))=0,"",INDEX('Disaggregation Data'!$M$3:$M$154,MATCH(LEFT(M11,255),LEFT('Disaggregation Data'!$J$3:$J$154,255),0))),"")</f>
        <v/>
      </c>
      <c r="H11" s="408" t="str">
        <f t="array" ref="H11">IFERROR(IF(INDEX('Disaggregation Data'!$N$3:$N$154,MATCH(LEFT(M11,255),LEFT('Disaggregation Data'!$J$3:$J$154,255),0))=0,"",INDEX('Disaggregation Data'!$N$3:$N$154,MATCH(LEFT(M11,255),LEFT('Disaggregation Data'!$J$3:$J$154,255),0))),"")</f>
        <v/>
      </c>
      <c r="I11" s="503" t="str">
        <f t="array" ref="I11">IFERROR(IF(INDEX('Disaggregation Records'!$G$3:$G$56,MATCH(LEFT(L11,255),LEFT('Disaggregation Records'!$D$3:$D$56,255),0))=0,"",INDEX('Disaggregation Records'!$G$3:$G$56,MATCH(LEFT(L11,255),LEFT('Disaggregation Records'!$D$3:$D$56,255),0))),"")</f>
        <v/>
      </c>
      <c r="J11" s="503" t="s">
        <v>373</v>
      </c>
      <c r="K11" s="503">
        <f t="shared" si="0"/>
        <v>3</v>
      </c>
      <c r="L11" s="503" t="str">
        <f t="shared" si="1"/>
        <v/>
      </c>
      <c r="M11" s="503" t="str">
        <f t="shared" si="2"/>
        <v/>
      </c>
      <c r="N11" s="471" t="b">
        <f t="shared" si="3"/>
        <v>0</v>
      </c>
      <c r="O11" s="475" t="s">
        <v>1532</v>
      </c>
      <c r="P11" s="384"/>
      <c r="Q11" s="383"/>
    </row>
    <row r="12" spans="1:39" ht="37.5" customHeight="1">
      <c r="A12" s="406">
        <v>1</v>
      </c>
      <c r="B12" s="423" t="str">
        <f>IFERROR(VLOOKUP(A12,'Impact Indicators - Section B'!$A$9:$S$27,19,FALSE),"")</f>
        <v/>
      </c>
      <c r="C12" s="506" t="str">
        <f t="array" ref="C12">IFERROR(IF(INDEX('Disaggregation Records'!$E$3:$E$56,MATCH(LEFT(L12,255),LEFT('Disaggregation Records'!$D$3:$D$56,255),0))=0,"",INDEX('Disaggregation Records'!$E$3:$E$56,MATCH(LEFT(L12,255),LEFT('Disaggregation Records'!$D$3:$D$56,255),0))),"")</f>
        <v/>
      </c>
      <c r="D12" s="506" t="str">
        <f t="array" ref="D12">IFERROR(IF(INDEX('Disaggregation Records'!$F$3:$F$56,MATCH(LEFT(L12,255),LEFT('Disaggregation Records'!$D$3:$D$56,255),0))=0,"",INDEX('Disaggregation Records'!$F$3:$F$56,MATCH(LEFT(L12,255),LEFT('Disaggregation Records'!$D$3:$D$56,255),0))),"")</f>
        <v/>
      </c>
      <c r="E12" s="409" t="str">
        <f t="array" ref="E12">IFERROR(IF(INDEX('Disaggregation Data'!$K$3:$K$154,MATCH(LEFT(M12,255),LEFT('Disaggregation Data'!$J$3:$J$154,255),0))=0,"",INDEX('Disaggregation Data'!$K$3:$K$154,MATCH(LEFT(M12,255),LEFT('Disaggregation Data'!$J$3:$J$154,255),0))),"")</f>
        <v/>
      </c>
      <c r="F12" s="409" t="str">
        <f t="array" ref="F12">IFERROR(IF(INDEX('Disaggregation Data'!$L$3:$L$154,MATCH(LEFT(M12,255),LEFT('Disaggregation Data'!$J$3:$J$154,255),0))=0,"",INDEX('Disaggregation Data'!$L$3:$L$154,MATCH(LEFT(M12,255),LEFT('Disaggregation Data'!$J$3:$J$154,255),0))),"")</f>
        <v/>
      </c>
      <c r="G12" s="409" t="str">
        <f t="array" ref="G12">IFERROR(IF(INDEX('Disaggregation Data'!$M$3:$M$154,MATCH(LEFT(M12,255),LEFT('Disaggregation Data'!$J$3:$J$154,255),0))=0,"",INDEX('Disaggregation Data'!$M$3:$M$154,MATCH(LEFT(M12,255),LEFT('Disaggregation Data'!$J$3:$J$154,255),0))),"")</f>
        <v/>
      </c>
      <c r="H12" s="408" t="str">
        <f t="array" ref="H12">IFERROR(IF(INDEX('Disaggregation Data'!$N$3:$N$154,MATCH(LEFT(M12,255),LEFT('Disaggregation Data'!$J$3:$J$154,255),0))=0,"",INDEX('Disaggregation Data'!$N$3:$N$154,MATCH(LEFT(M12,255),LEFT('Disaggregation Data'!$J$3:$J$154,255),0))),"")</f>
        <v/>
      </c>
      <c r="I12" s="503" t="str">
        <f t="array" ref="I12">IFERROR(IF(INDEX('Disaggregation Records'!$G$3:$G$56,MATCH(LEFT(L12,255),LEFT('Disaggregation Records'!$D$3:$D$56,255),0))=0,"",INDEX('Disaggregation Records'!$G$3:$G$56,MATCH(LEFT(L12,255),LEFT('Disaggregation Records'!$D$3:$D$56,255),0))),"")</f>
        <v/>
      </c>
      <c r="J12" s="503" t="s">
        <v>373</v>
      </c>
      <c r="K12" s="503">
        <f t="shared" si="0"/>
        <v>4</v>
      </c>
      <c r="L12" s="503" t="str">
        <f t="shared" si="1"/>
        <v/>
      </c>
      <c r="M12" s="503" t="str">
        <f t="shared" si="2"/>
        <v/>
      </c>
      <c r="N12" s="471" t="b">
        <f t="shared" si="3"/>
        <v>0</v>
      </c>
      <c r="O12" s="475" t="s">
        <v>1533</v>
      </c>
      <c r="P12" s="384"/>
      <c r="Q12" s="383"/>
    </row>
    <row r="13" spans="1:39" ht="37.5" customHeight="1">
      <c r="A13" s="406">
        <v>1</v>
      </c>
      <c r="B13" s="423" t="str">
        <f>IFERROR(VLOOKUP(A13,'Impact Indicators - Section B'!$A$9:$S$27,19,FALSE),"")</f>
        <v/>
      </c>
      <c r="C13" s="506" t="str">
        <f t="array" ref="C13">IFERROR(IF(INDEX('Disaggregation Records'!$E$3:$E$56,MATCH(LEFT(L13,255),LEFT('Disaggregation Records'!$D$3:$D$56,255),0))=0,"",INDEX('Disaggregation Records'!$E$3:$E$56,MATCH(LEFT(L13,255),LEFT('Disaggregation Records'!$D$3:$D$56,255),0))),"")</f>
        <v/>
      </c>
      <c r="D13" s="506" t="str">
        <f t="array" ref="D13">IFERROR(IF(INDEX('Disaggregation Records'!$F$3:$F$56,MATCH(LEFT(L13,255),LEFT('Disaggregation Records'!$D$3:$D$56,255),0))=0,"",INDEX('Disaggregation Records'!$F$3:$F$56,MATCH(LEFT(L13,255),LEFT('Disaggregation Records'!$D$3:$D$56,255),0))),"")</f>
        <v/>
      </c>
      <c r="E13" s="409" t="str">
        <f t="array" ref="E13">IFERROR(IF(INDEX('Disaggregation Data'!$K$3:$K$154,MATCH(LEFT(M13,255),LEFT('Disaggregation Data'!$J$3:$J$154,255),0))=0,"",INDEX('Disaggregation Data'!$K$3:$K$154,MATCH(LEFT(M13,255),LEFT('Disaggregation Data'!$J$3:$J$154,255),0))),"")</f>
        <v/>
      </c>
      <c r="F13" s="409" t="str">
        <f t="array" ref="F13">IFERROR(IF(INDEX('Disaggregation Data'!$L$3:$L$154,MATCH(LEFT(M13,255),LEFT('Disaggregation Data'!$J$3:$J$154,255),0))=0,"",INDEX('Disaggregation Data'!$L$3:$L$154,MATCH(LEFT(M13,255),LEFT('Disaggregation Data'!$J$3:$J$154,255),0))),"")</f>
        <v/>
      </c>
      <c r="G13" s="409" t="str">
        <f t="array" ref="G13">IFERROR(IF(INDEX('Disaggregation Data'!$M$3:$M$154,MATCH(LEFT(M13,255),LEFT('Disaggregation Data'!$J$3:$J$154,255),0))=0,"",INDEX('Disaggregation Data'!$M$3:$M$154,MATCH(LEFT(M13,255),LEFT('Disaggregation Data'!$J$3:$J$154,255),0))),"")</f>
        <v/>
      </c>
      <c r="H13" s="408" t="str">
        <f t="array" ref="H13">IFERROR(IF(INDEX('Disaggregation Data'!$N$3:$N$154,MATCH(LEFT(M13,255),LEFT('Disaggregation Data'!$J$3:$J$154,255),0))=0,"",INDEX('Disaggregation Data'!$N$3:$N$154,MATCH(LEFT(M13,255),LEFT('Disaggregation Data'!$J$3:$J$154,255),0))),"")</f>
        <v/>
      </c>
      <c r="I13" s="503" t="str">
        <f t="array" ref="I13">IFERROR(IF(INDEX('Disaggregation Records'!$G$3:$G$56,MATCH(LEFT(L13,255),LEFT('Disaggregation Records'!$D$3:$D$56,255),0))=0,"",INDEX('Disaggregation Records'!$G$3:$G$56,MATCH(LEFT(L13,255),LEFT('Disaggregation Records'!$D$3:$D$56,255),0))),"")</f>
        <v/>
      </c>
      <c r="J13" s="503" t="s">
        <v>373</v>
      </c>
      <c r="K13" s="503">
        <f t="shared" si="0"/>
        <v>5</v>
      </c>
      <c r="L13" s="503" t="str">
        <f t="shared" si="1"/>
        <v/>
      </c>
      <c r="M13" s="503" t="str">
        <f t="shared" si="2"/>
        <v/>
      </c>
      <c r="N13" s="471" t="b">
        <f t="shared" si="3"/>
        <v>0</v>
      </c>
      <c r="O13" s="475" t="s">
        <v>1534</v>
      </c>
      <c r="P13" s="384"/>
      <c r="Q13" s="383"/>
    </row>
    <row r="14" spans="1:39" ht="37.5" customHeight="1">
      <c r="A14" s="406">
        <v>1</v>
      </c>
      <c r="B14" s="423" t="str">
        <f>IFERROR(VLOOKUP(A14,'Impact Indicators - Section B'!$A$9:$S$27,19,FALSE),"")</f>
        <v/>
      </c>
      <c r="C14" s="506" t="str">
        <f t="array" ref="C14">IFERROR(IF(INDEX('Disaggregation Records'!$E$3:$E$56,MATCH(LEFT(L14,255),LEFT('Disaggregation Records'!$D$3:$D$56,255),0))=0,"",INDEX('Disaggregation Records'!$E$3:$E$56,MATCH(LEFT(L14,255),LEFT('Disaggregation Records'!$D$3:$D$56,255),0))),"")</f>
        <v/>
      </c>
      <c r="D14" s="506" t="str">
        <f t="array" ref="D14">IFERROR(IF(INDEX('Disaggregation Records'!$F$3:$F$56,MATCH(LEFT(L14,255),LEFT('Disaggregation Records'!$D$3:$D$56,255),0))=0,"",INDEX('Disaggregation Records'!$F$3:$F$56,MATCH(LEFT(L14,255),LEFT('Disaggregation Records'!$D$3:$D$56,255),0))),"")</f>
        <v/>
      </c>
      <c r="E14" s="409" t="str">
        <f t="array" ref="E14">IFERROR(IF(INDEX('Disaggregation Data'!$K$3:$K$154,MATCH(LEFT(M14,255),LEFT('Disaggregation Data'!$J$3:$J$154,255),0))=0,"",INDEX('Disaggregation Data'!$K$3:$K$154,MATCH(LEFT(M14,255),LEFT('Disaggregation Data'!$J$3:$J$154,255),0))),"")</f>
        <v/>
      </c>
      <c r="F14" s="409" t="str">
        <f t="array" ref="F14">IFERROR(IF(INDEX('Disaggregation Data'!$L$3:$L$154,MATCH(LEFT(M14,255),LEFT('Disaggregation Data'!$J$3:$J$154,255),0))=0,"",INDEX('Disaggregation Data'!$L$3:$L$154,MATCH(LEFT(M14,255),LEFT('Disaggregation Data'!$J$3:$J$154,255),0))),"")</f>
        <v/>
      </c>
      <c r="G14" s="409" t="str">
        <f t="array" ref="G14">IFERROR(IF(INDEX('Disaggregation Data'!$M$3:$M$154,MATCH(LEFT(M14,255),LEFT('Disaggregation Data'!$J$3:$J$154,255),0))=0,"",INDEX('Disaggregation Data'!$M$3:$M$154,MATCH(LEFT(M14,255),LEFT('Disaggregation Data'!$J$3:$J$154,255),0))),"")</f>
        <v/>
      </c>
      <c r="H14" s="408" t="str">
        <f t="array" ref="H14">IFERROR(IF(INDEX('Disaggregation Data'!$N$3:$N$154,MATCH(LEFT(M14,255),LEFT('Disaggregation Data'!$J$3:$J$154,255),0))=0,"",INDEX('Disaggregation Data'!$N$3:$N$154,MATCH(LEFT(M14,255),LEFT('Disaggregation Data'!$J$3:$J$154,255),0))),"")</f>
        <v/>
      </c>
      <c r="I14" s="503" t="str">
        <f t="array" ref="I14">IFERROR(IF(INDEX('Disaggregation Records'!$G$3:$G$56,MATCH(LEFT(L14,255),LEFT('Disaggregation Records'!$D$3:$D$56,255),0))=0,"",INDEX('Disaggregation Records'!$G$3:$G$56,MATCH(LEFT(L14,255),LEFT('Disaggregation Records'!$D$3:$D$56,255),0))),"")</f>
        <v/>
      </c>
      <c r="J14" s="503" t="s">
        <v>373</v>
      </c>
      <c r="K14" s="503">
        <f t="shared" si="0"/>
        <v>6</v>
      </c>
      <c r="L14" s="503" t="str">
        <f t="shared" si="1"/>
        <v/>
      </c>
      <c r="M14" s="503" t="str">
        <f t="shared" si="2"/>
        <v/>
      </c>
      <c r="N14" s="471" t="b">
        <f t="shared" si="3"/>
        <v>0</v>
      </c>
      <c r="O14" s="475" t="s">
        <v>1535</v>
      </c>
      <c r="P14" s="384"/>
      <c r="Q14" s="383"/>
    </row>
    <row r="15" spans="1:39" ht="37.5" customHeight="1">
      <c r="A15" s="406">
        <v>1</v>
      </c>
      <c r="B15" s="423" t="str">
        <f>IFERROR(VLOOKUP(A15,'Impact Indicators - Section B'!$A$9:$S$27,19,FALSE),"")</f>
        <v/>
      </c>
      <c r="C15" s="506" t="str">
        <f t="array" ref="C15">IFERROR(IF(INDEX('Disaggregation Records'!$E$3:$E$56,MATCH(LEFT(L15,255),LEFT('Disaggregation Records'!$D$3:$D$56,255),0))=0,"",INDEX('Disaggregation Records'!$E$3:$E$56,MATCH(LEFT(L15,255),LEFT('Disaggregation Records'!$D$3:$D$56,255),0))),"")</f>
        <v/>
      </c>
      <c r="D15" s="506" t="str">
        <f t="array" ref="D15">IFERROR(IF(INDEX('Disaggregation Records'!$F$3:$F$56,MATCH(LEFT(L15,255),LEFT('Disaggregation Records'!$D$3:$D$56,255),0))=0,"",INDEX('Disaggregation Records'!$F$3:$F$56,MATCH(LEFT(L15,255),LEFT('Disaggregation Records'!$D$3:$D$56,255),0))),"")</f>
        <v/>
      </c>
      <c r="E15" s="409" t="str">
        <f t="array" ref="E15">IFERROR(IF(INDEX('Disaggregation Data'!$K$3:$K$154,MATCH(LEFT(M15,255),LEFT('Disaggregation Data'!$J$3:$J$154,255),0))=0,"",INDEX('Disaggregation Data'!$K$3:$K$154,MATCH(LEFT(M15,255),LEFT('Disaggregation Data'!$J$3:$J$154,255),0))),"")</f>
        <v/>
      </c>
      <c r="F15" s="409" t="str">
        <f t="array" ref="F15">IFERROR(IF(INDEX('Disaggregation Data'!$L$3:$L$154,MATCH(LEFT(M15,255),LEFT('Disaggregation Data'!$J$3:$J$154,255),0))=0,"",INDEX('Disaggregation Data'!$L$3:$L$154,MATCH(LEFT(M15,255),LEFT('Disaggregation Data'!$J$3:$J$154,255),0))),"")</f>
        <v/>
      </c>
      <c r="G15" s="409" t="str">
        <f t="array" ref="G15">IFERROR(IF(INDEX('Disaggregation Data'!$M$3:$M$154,MATCH(LEFT(M15,255),LEFT('Disaggregation Data'!$J$3:$J$154,255),0))=0,"",INDEX('Disaggregation Data'!$M$3:$M$154,MATCH(LEFT(M15,255),LEFT('Disaggregation Data'!$J$3:$J$154,255),0))),"")</f>
        <v/>
      </c>
      <c r="H15" s="408" t="str">
        <f t="array" ref="H15">IFERROR(IF(INDEX('Disaggregation Data'!$N$3:$N$154,MATCH(LEFT(M15,255),LEFT('Disaggregation Data'!$J$3:$J$154,255),0))=0,"",INDEX('Disaggregation Data'!$N$3:$N$154,MATCH(LEFT(M15,255),LEFT('Disaggregation Data'!$J$3:$J$154,255),0))),"")</f>
        <v/>
      </c>
      <c r="I15" s="503" t="str">
        <f t="array" ref="I15">IFERROR(IF(INDEX('Disaggregation Records'!$G$3:$G$56,MATCH(LEFT(L15,255),LEFT('Disaggregation Records'!$D$3:$D$56,255),0))=0,"",INDEX('Disaggregation Records'!$G$3:$G$56,MATCH(LEFT(L15,255),LEFT('Disaggregation Records'!$D$3:$D$56,255),0))),"")</f>
        <v/>
      </c>
      <c r="J15" s="503" t="s">
        <v>373</v>
      </c>
      <c r="K15" s="503">
        <f t="shared" si="0"/>
        <v>7</v>
      </c>
      <c r="L15" s="503" t="str">
        <f t="shared" si="1"/>
        <v/>
      </c>
      <c r="M15" s="503" t="str">
        <f t="shared" si="2"/>
        <v/>
      </c>
      <c r="N15" s="471" t="b">
        <f t="shared" si="3"/>
        <v>0</v>
      </c>
      <c r="O15" s="475" t="s">
        <v>1536</v>
      </c>
      <c r="P15" s="384"/>
      <c r="Q15" s="383"/>
    </row>
    <row r="16" spans="1:39" ht="37.5" customHeight="1">
      <c r="A16" s="406">
        <v>1</v>
      </c>
      <c r="B16" s="423" t="str">
        <f>IFERROR(VLOOKUP(A16,'Impact Indicators - Section B'!$A$9:$S$27,19,FALSE),"")</f>
        <v/>
      </c>
      <c r="C16" s="506" t="str">
        <f t="array" ref="C16">IFERROR(IF(INDEX('Disaggregation Records'!$E$3:$E$56,MATCH(LEFT(L16,255),LEFT('Disaggregation Records'!$D$3:$D$56,255),0))=0,"",INDEX('Disaggregation Records'!$E$3:$E$56,MATCH(LEFT(L16,255),LEFT('Disaggregation Records'!$D$3:$D$56,255),0))),"")</f>
        <v/>
      </c>
      <c r="D16" s="506" t="str">
        <f t="array" ref="D16">IFERROR(IF(INDEX('Disaggregation Records'!$F$3:$F$56,MATCH(LEFT(L16,255),LEFT('Disaggregation Records'!$D$3:$D$56,255),0))=0,"",INDEX('Disaggregation Records'!$F$3:$F$56,MATCH(LEFT(L16,255),LEFT('Disaggregation Records'!$D$3:$D$56,255),0))),"")</f>
        <v/>
      </c>
      <c r="E16" s="409" t="str">
        <f t="array" ref="E16">IFERROR(IF(INDEX('Disaggregation Data'!$K$3:$K$154,MATCH(LEFT(M16,255),LEFT('Disaggregation Data'!$J$3:$J$154,255),0))=0,"",INDEX('Disaggregation Data'!$K$3:$K$154,MATCH(LEFT(M16,255),LEFT('Disaggregation Data'!$J$3:$J$154,255),0))),"")</f>
        <v/>
      </c>
      <c r="F16" s="409" t="str">
        <f t="array" ref="F16">IFERROR(IF(INDEX('Disaggregation Data'!$L$3:$L$154,MATCH(LEFT(M16,255),LEFT('Disaggregation Data'!$J$3:$J$154,255),0))=0,"",INDEX('Disaggregation Data'!$L$3:$L$154,MATCH(LEFT(M16,255),LEFT('Disaggregation Data'!$J$3:$J$154,255),0))),"")</f>
        <v/>
      </c>
      <c r="G16" s="409" t="str">
        <f t="array" ref="G16">IFERROR(IF(INDEX('Disaggregation Data'!$M$3:$M$154,MATCH(LEFT(M16,255),LEFT('Disaggregation Data'!$J$3:$J$154,255),0))=0,"",INDEX('Disaggregation Data'!$M$3:$M$154,MATCH(LEFT(M16,255),LEFT('Disaggregation Data'!$J$3:$J$154,255),0))),"")</f>
        <v/>
      </c>
      <c r="H16" s="408" t="str">
        <f t="array" ref="H16">IFERROR(IF(INDEX('Disaggregation Data'!$N$3:$N$154,MATCH(LEFT(M16,255),LEFT('Disaggregation Data'!$J$3:$J$154,255),0))=0,"",INDEX('Disaggregation Data'!$N$3:$N$154,MATCH(LEFT(M16,255),LEFT('Disaggregation Data'!$J$3:$J$154,255),0))),"")</f>
        <v/>
      </c>
      <c r="I16" s="503" t="str">
        <f t="array" ref="I16">IFERROR(IF(INDEX('Disaggregation Records'!$G$3:$G$56,MATCH(LEFT(L16,255),LEFT('Disaggregation Records'!$D$3:$D$56,255),0))=0,"",INDEX('Disaggregation Records'!$G$3:$G$56,MATCH(LEFT(L16,255),LEFT('Disaggregation Records'!$D$3:$D$56,255),0))),"")</f>
        <v/>
      </c>
      <c r="J16" s="503" t="s">
        <v>373</v>
      </c>
      <c r="K16" s="503">
        <f t="shared" si="0"/>
        <v>8</v>
      </c>
      <c r="L16" s="503" t="str">
        <f t="shared" si="1"/>
        <v/>
      </c>
      <c r="M16" s="503" t="str">
        <f t="shared" si="2"/>
        <v/>
      </c>
      <c r="N16" s="471" t="b">
        <f t="shared" si="3"/>
        <v>0</v>
      </c>
      <c r="O16" s="475" t="s">
        <v>1537</v>
      </c>
      <c r="P16" s="384"/>
      <c r="Q16" s="383"/>
    </row>
    <row r="17" spans="1:17" ht="37.5" customHeight="1">
      <c r="A17" s="406">
        <v>1</v>
      </c>
      <c r="B17" s="423" t="str">
        <f>IFERROR(VLOOKUP(A17,'Impact Indicators - Section B'!$A$9:$S$27,19,FALSE),"")</f>
        <v/>
      </c>
      <c r="C17" s="506" t="str">
        <f t="array" ref="C17">IFERROR(IF(INDEX('Disaggregation Records'!$E$3:$E$56,MATCH(LEFT(L17,255),LEFT('Disaggregation Records'!$D$3:$D$56,255),0))=0,"",INDEX('Disaggregation Records'!$E$3:$E$56,MATCH(LEFT(L17,255),LEFT('Disaggregation Records'!$D$3:$D$56,255),0))),"")</f>
        <v/>
      </c>
      <c r="D17" s="506" t="str">
        <f t="array" ref="D17">IFERROR(IF(INDEX('Disaggregation Records'!$F$3:$F$56,MATCH(LEFT(L17,255),LEFT('Disaggregation Records'!$D$3:$D$56,255),0))=0,"",INDEX('Disaggregation Records'!$F$3:$F$56,MATCH(LEFT(L17,255),LEFT('Disaggregation Records'!$D$3:$D$56,255),0))),"")</f>
        <v/>
      </c>
      <c r="E17" s="409" t="str">
        <f t="array" ref="E17">IFERROR(IF(INDEX('Disaggregation Data'!$K$3:$K$154,MATCH(LEFT(M17,255),LEFT('Disaggregation Data'!$J$3:$J$154,255),0))=0,"",INDEX('Disaggregation Data'!$K$3:$K$154,MATCH(LEFT(M17,255),LEFT('Disaggregation Data'!$J$3:$J$154,255),0))),"")</f>
        <v/>
      </c>
      <c r="F17" s="409" t="str">
        <f t="array" ref="F17">IFERROR(IF(INDEX('Disaggregation Data'!$L$3:$L$154,MATCH(LEFT(M17,255),LEFT('Disaggregation Data'!$J$3:$J$154,255),0))=0,"",INDEX('Disaggregation Data'!$L$3:$L$154,MATCH(LEFT(M17,255),LEFT('Disaggregation Data'!$J$3:$J$154,255),0))),"")</f>
        <v/>
      </c>
      <c r="G17" s="409" t="str">
        <f t="array" ref="G17">IFERROR(IF(INDEX('Disaggregation Data'!$M$3:$M$154,MATCH(LEFT(M17,255),LEFT('Disaggregation Data'!$J$3:$J$154,255),0))=0,"",INDEX('Disaggregation Data'!$M$3:$M$154,MATCH(LEFT(M17,255),LEFT('Disaggregation Data'!$J$3:$J$154,255),0))),"")</f>
        <v/>
      </c>
      <c r="H17" s="408" t="str">
        <f t="array" ref="H17">IFERROR(IF(INDEX('Disaggregation Data'!$N$3:$N$154,MATCH(LEFT(M17,255),LEFT('Disaggregation Data'!$J$3:$J$154,255),0))=0,"",INDEX('Disaggregation Data'!$N$3:$N$154,MATCH(LEFT(M17,255),LEFT('Disaggregation Data'!$J$3:$J$154,255),0))),"")</f>
        <v/>
      </c>
      <c r="I17" s="503" t="str">
        <f t="array" ref="I17">IFERROR(IF(INDEX('Disaggregation Records'!$G$3:$G$56,MATCH(LEFT(L17,255),LEFT('Disaggregation Records'!$D$3:$D$56,255),0))=0,"",INDEX('Disaggregation Records'!$G$3:$G$56,MATCH(LEFT(L17,255),LEFT('Disaggregation Records'!$D$3:$D$56,255),0))),"")</f>
        <v/>
      </c>
      <c r="J17" s="503" t="s">
        <v>373</v>
      </c>
      <c r="K17" s="503">
        <f t="shared" si="0"/>
        <v>9</v>
      </c>
      <c r="L17" s="503" t="str">
        <f t="shared" si="1"/>
        <v/>
      </c>
      <c r="M17" s="503" t="str">
        <f t="shared" si="2"/>
        <v/>
      </c>
      <c r="N17" s="471" t="b">
        <f t="shared" si="3"/>
        <v>0</v>
      </c>
      <c r="O17" s="475" t="s">
        <v>1538</v>
      </c>
      <c r="P17" s="384"/>
      <c r="Q17" s="383"/>
    </row>
    <row r="18" spans="1:17" ht="37.5" customHeight="1">
      <c r="A18" s="406">
        <v>1</v>
      </c>
      <c r="B18" s="423" t="str">
        <f>IFERROR(VLOOKUP(A18,'Impact Indicators - Section B'!$A$9:$S$27,19,FALSE),"")</f>
        <v/>
      </c>
      <c r="C18" s="506" t="str">
        <f t="array" ref="C18">IFERROR(IF(INDEX('Disaggregation Records'!$E$3:$E$56,MATCH(LEFT(L18,255),LEFT('Disaggregation Records'!$D$3:$D$56,255),0))=0,"",INDEX('Disaggregation Records'!$E$3:$E$56,MATCH(LEFT(L18,255),LEFT('Disaggregation Records'!$D$3:$D$56,255),0))),"")</f>
        <v/>
      </c>
      <c r="D18" s="506" t="str">
        <f t="array" ref="D18">IFERROR(IF(INDEX('Disaggregation Records'!$F$3:$F$56,MATCH(LEFT(L18,255),LEFT('Disaggregation Records'!$D$3:$D$56,255),0))=0,"",INDEX('Disaggregation Records'!$F$3:$F$56,MATCH(LEFT(L18,255),LEFT('Disaggregation Records'!$D$3:$D$56,255),0))),"")</f>
        <v/>
      </c>
      <c r="E18" s="409" t="str">
        <f t="array" ref="E18">IFERROR(IF(INDEX('Disaggregation Data'!$K$3:$K$154,MATCH(LEFT(M18,255),LEFT('Disaggregation Data'!$J$3:$J$154,255),0))=0,"",INDEX('Disaggregation Data'!$K$3:$K$154,MATCH(LEFT(M18,255),LEFT('Disaggregation Data'!$J$3:$J$154,255),0))),"")</f>
        <v/>
      </c>
      <c r="F18" s="409" t="str">
        <f t="array" ref="F18">IFERROR(IF(INDEX('Disaggregation Data'!$L$3:$L$154,MATCH(LEFT(M18,255),LEFT('Disaggregation Data'!$J$3:$J$154,255),0))=0,"",INDEX('Disaggregation Data'!$L$3:$L$154,MATCH(LEFT(M18,255),LEFT('Disaggregation Data'!$J$3:$J$154,255),0))),"")</f>
        <v/>
      </c>
      <c r="G18" s="409" t="str">
        <f t="array" ref="G18">IFERROR(IF(INDEX('Disaggregation Data'!$M$3:$M$154,MATCH(LEFT(M18,255),LEFT('Disaggregation Data'!$J$3:$J$154,255),0))=0,"",INDEX('Disaggregation Data'!$M$3:$M$154,MATCH(LEFT(M18,255),LEFT('Disaggregation Data'!$J$3:$J$154,255),0))),"")</f>
        <v/>
      </c>
      <c r="H18" s="408" t="str">
        <f t="array" ref="H18">IFERROR(IF(INDEX('Disaggregation Data'!$N$3:$N$154,MATCH(LEFT(M18,255),LEFT('Disaggregation Data'!$J$3:$J$154,255),0))=0,"",INDEX('Disaggregation Data'!$N$3:$N$154,MATCH(LEFT(M18,255),LEFT('Disaggregation Data'!$J$3:$J$154,255),0))),"")</f>
        <v/>
      </c>
      <c r="I18" s="503" t="str">
        <f t="array" ref="I18">IFERROR(IF(INDEX('Disaggregation Records'!$G$3:$G$56,MATCH(LEFT(L18,255),LEFT('Disaggregation Records'!$D$3:$D$56,255),0))=0,"",INDEX('Disaggregation Records'!$G$3:$G$56,MATCH(LEFT(L18,255),LEFT('Disaggregation Records'!$D$3:$D$56,255),0))),"")</f>
        <v/>
      </c>
      <c r="J18" s="503" t="s">
        <v>373</v>
      </c>
      <c r="K18" s="503">
        <f t="shared" si="0"/>
        <v>10</v>
      </c>
      <c r="L18" s="503" t="str">
        <f t="shared" si="1"/>
        <v/>
      </c>
      <c r="M18" s="503" t="str">
        <f t="shared" si="2"/>
        <v/>
      </c>
      <c r="N18" s="471" t="b">
        <f t="shared" si="3"/>
        <v>0</v>
      </c>
      <c r="O18" s="475" t="s">
        <v>1539</v>
      </c>
      <c r="P18" s="384"/>
      <c r="Q18" s="383"/>
    </row>
    <row r="19" spans="1:17" ht="37.5" customHeight="1">
      <c r="A19" s="406">
        <v>2</v>
      </c>
      <c r="B19" s="423" t="str">
        <f>IFERROR(VLOOKUP(A19,'Impact Indicators - Section B'!$A$9:$S$27,19,FALSE),"")</f>
        <v/>
      </c>
      <c r="C19" s="506" t="str">
        <f t="array" ref="C19">IFERROR(IF(INDEX('Disaggregation Records'!$E$3:$E$56,MATCH(LEFT(L19,255),LEFT('Disaggregation Records'!$D$3:$D$56,255),0))=0,"",INDEX('Disaggregation Records'!$E$3:$E$56,MATCH(LEFT(L19,255),LEFT('Disaggregation Records'!$D$3:$D$56,255),0))),"")</f>
        <v/>
      </c>
      <c r="D19" s="506" t="str">
        <f t="array" ref="D19">IFERROR(IF(INDEX('Disaggregation Records'!$F$3:$F$56,MATCH(LEFT(L19,255),LEFT('Disaggregation Records'!$D$3:$D$56,255),0))=0,"",INDEX('Disaggregation Records'!$F$3:$F$56,MATCH(LEFT(L19,255),LEFT('Disaggregation Records'!$D$3:$D$56,255),0))),"")</f>
        <v/>
      </c>
      <c r="E19" s="409" t="str">
        <f t="array" ref="E19">IFERROR(IF(INDEX('Disaggregation Data'!$K$3:$K$154,MATCH(LEFT(M19,255),LEFT('Disaggregation Data'!$J$3:$J$154,255),0))=0,"",INDEX('Disaggregation Data'!$K$3:$K$154,MATCH(LEFT(M19,255),LEFT('Disaggregation Data'!$J$3:$J$154,255),0))),"")</f>
        <v/>
      </c>
      <c r="F19" s="409" t="str">
        <f t="array" ref="F19">IFERROR(IF(INDEX('Disaggregation Data'!$L$3:$L$154,MATCH(LEFT(M19,255),LEFT('Disaggregation Data'!$J$3:$J$154,255),0))=0,"",INDEX('Disaggregation Data'!$L$3:$L$154,MATCH(LEFT(M19,255),LEFT('Disaggregation Data'!$J$3:$J$154,255),0))),"")</f>
        <v/>
      </c>
      <c r="G19" s="409" t="str">
        <f t="array" ref="G19">IFERROR(IF(INDEX('Disaggregation Data'!$M$3:$M$154,MATCH(LEFT(M19,255),LEFT('Disaggregation Data'!$J$3:$J$154,255),0))=0,"",INDEX('Disaggregation Data'!$M$3:$M$154,MATCH(LEFT(M19,255),LEFT('Disaggregation Data'!$J$3:$J$154,255),0))),"")</f>
        <v/>
      </c>
      <c r="H19" s="408" t="str">
        <f t="array" ref="H19">IFERROR(IF(INDEX('Disaggregation Data'!$N$3:$N$154,MATCH(LEFT(M19,255),LEFT('Disaggregation Data'!$J$3:$J$154,255),0))=0,"",INDEX('Disaggregation Data'!$N$3:$N$154,MATCH(LEFT(M19,255),LEFT('Disaggregation Data'!$J$3:$J$154,255),0))),"")</f>
        <v/>
      </c>
      <c r="I19" s="503" t="str">
        <f t="array" ref="I19">IFERROR(IF(INDEX('Disaggregation Records'!$G$3:$G$56,MATCH(LEFT(L19,255),LEFT('Disaggregation Records'!$D$3:$D$56,255),0))=0,"",INDEX('Disaggregation Records'!$G$3:$G$56,MATCH(LEFT(L19,255),LEFT('Disaggregation Records'!$D$3:$D$56,255),0))),"")</f>
        <v/>
      </c>
      <c r="J19" s="503" t="s">
        <v>379</v>
      </c>
      <c r="K19" s="503">
        <f t="shared" si="0"/>
        <v>11</v>
      </c>
      <c r="L19" s="503" t="str">
        <f t="shared" si="1"/>
        <v/>
      </c>
      <c r="M19" s="503" t="str">
        <f t="shared" si="2"/>
        <v/>
      </c>
      <c r="N19" s="471" t="b">
        <f t="shared" si="3"/>
        <v>0</v>
      </c>
      <c r="O19" s="475" t="s">
        <v>1540</v>
      </c>
      <c r="P19" s="384"/>
      <c r="Q19" s="383"/>
    </row>
    <row r="20" spans="1:17" ht="37.5" customHeight="1">
      <c r="A20" s="406">
        <v>2</v>
      </c>
      <c r="B20" s="423" t="str">
        <f>IFERROR(VLOOKUP(A20,'Impact Indicators - Section B'!$A$9:$S$27,19,FALSE),"")</f>
        <v/>
      </c>
      <c r="C20" s="506" t="str">
        <f t="array" ref="C20">IFERROR(IF(INDEX('Disaggregation Records'!$E$3:$E$56,MATCH(LEFT(L20,255),LEFT('Disaggregation Records'!$D$3:$D$56,255),0))=0,"",INDEX('Disaggregation Records'!$E$3:$E$56,MATCH(LEFT(L20,255),LEFT('Disaggregation Records'!$D$3:$D$56,255),0))),"")</f>
        <v/>
      </c>
      <c r="D20" s="506" t="str">
        <f t="array" ref="D20">IFERROR(IF(INDEX('Disaggregation Records'!$F$3:$F$56,MATCH(LEFT(L20,255),LEFT('Disaggregation Records'!$D$3:$D$56,255),0))=0,"",INDEX('Disaggregation Records'!$F$3:$F$56,MATCH(LEFT(L20,255),LEFT('Disaggregation Records'!$D$3:$D$56,255),0))),"")</f>
        <v/>
      </c>
      <c r="E20" s="409" t="str">
        <f t="array" ref="E20">IFERROR(IF(INDEX('Disaggregation Data'!$K$3:$K$154,MATCH(LEFT(M20,255),LEFT('Disaggregation Data'!$J$3:$J$154,255),0))=0,"",INDEX('Disaggregation Data'!$K$3:$K$154,MATCH(LEFT(M20,255),LEFT('Disaggregation Data'!$J$3:$J$154,255),0))),"")</f>
        <v/>
      </c>
      <c r="F20" s="409" t="str">
        <f t="array" ref="F20">IFERROR(IF(INDEX('Disaggregation Data'!$L$3:$L$154,MATCH(LEFT(M20,255),LEFT('Disaggregation Data'!$J$3:$J$154,255),0))=0,"",INDEX('Disaggregation Data'!$L$3:$L$154,MATCH(LEFT(M20,255),LEFT('Disaggregation Data'!$J$3:$J$154,255),0))),"")</f>
        <v/>
      </c>
      <c r="G20" s="409" t="str">
        <f t="array" ref="G20">IFERROR(IF(INDEX('Disaggregation Data'!$M$3:$M$154,MATCH(LEFT(M20,255),LEFT('Disaggregation Data'!$J$3:$J$154,255),0))=0,"",INDEX('Disaggregation Data'!$M$3:$M$154,MATCH(LEFT(M20,255),LEFT('Disaggregation Data'!$J$3:$J$154,255),0))),"")</f>
        <v/>
      </c>
      <c r="H20" s="408" t="str">
        <f t="array" ref="H20">IFERROR(IF(INDEX('Disaggregation Data'!$N$3:$N$154,MATCH(LEFT(M20,255),LEFT('Disaggregation Data'!$J$3:$J$154,255),0))=0,"",INDEX('Disaggregation Data'!$N$3:$N$154,MATCH(LEFT(M20,255),LEFT('Disaggregation Data'!$J$3:$J$154,255),0))),"")</f>
        <v/>
      </c>
      <c r="I20" s="503" t="str">
        <f t="array" ref="I20">IFERROR(IF(INDEX('Disaggregation Records'!$G$3:$G$56,MATCH(LEFT(L20,255),LEFT('Disaggregation Records'!$D$3:$D$56,255),0))=0,"",INDEX('Disaggregation Records'!$G$3:$G$56,MATCH(LEFT(L20,255),LEFT('Disaggregation Records'!$D$3:$D$56,255),0))),"")</f>
        <v/>
      </c>
      <c r="J20" s="503" t="s">
        <v>379</v>
      </c>
      <c r="K20" s="503">
        <f t="shared" si="0"/>
        <v>12</v>
      </c>
      <c r="L20" s="503" t="str">
        <f t="shared" si="1"/>
        <v/>
      </c>
      <c r="M20" s="503" t="str">
        <f t="shared" si="2"/>
        <v/>
      </c>
      <c r="N20" s="471" t="b">
        <f t="shared" si="3"/>
        <v>0</v>
      </c>
      <c r="O20" s="475" t="s">
        <v>1541</v>
      </c>
      <c r="P20" s="384"/>
      <c r="Q20" s="383"/>
    </row>
    <row r="21" spans="1:17" ht="37.5" customHeight="1">
      <c r="A21" s="406">
        <v>2</v>
      </c>
      <c r="B21" s="423" t="str">
        <f>IFERROR(VLOOKUP(A21,'Impact Indicators - Section B'!$A$9:$S$27,19,FALSE),"")</f>
        <v/>
      </c>
      <c r="C21" s="506" t="str">
        <f t="array" ref="C21">IFERROR(IF(INDEX('Disaggregation Records'!$E$3:$E$56,MATCH(LEFT(L21,255),LEFT('Disaggregation Records'!$D$3:$D$56,255),0))=0,"",INDEX('Disaggregation Records'!$E$3:$E$56,MATCH(LEFT(L21,255),LEFT('Disaggregation Records'!$D$3:$D$56,255),0))),"")</f>
        <v/>
      </c>
      <c r="D21" s="506" t="str">
        <f t="array" ref="D21">IFERROR(IF(INDEX('Disaggregation Records'!$F$3:$F$56,MATCH(LEFT(L21,255),LEFT('Disaggregation Records'!$D$3:$D$56,255),0))=0,"",INDEX('Disaggregation Records'!$F$3:$F$56,MATCH(LEFT(L21,255),LEFT('Disaggregation Records'!$D$3:$D$56,255),0))),"")</f>
        <v/>
      </c>
      <c r="E21" s="409" t="str">
        <f t="array" ref="E21">IFERROR(IF(INDEX('Disaggregation Data'!$K$3:$K$154,MATCH(LEFT(M21,255),LEFT('Disaggregation Data'!$J$3:$J$154,255),0))=0,"",INDEX('Disaggregation Data'!$K$3:$K$154,MATCH(LEFT(M21,255),LEFT('Disaggregation Data'!$J$3:$J$154,255),0))),"")</f>
        <v/>
      </c>
      <c r="F21" s="409" t="str">
        <f t="array" ref="F21">IFERROR(IF(INDEX('Disaggregation Data'!$L$3:$L$154,MATCH(LEFT(M21,255),LEFT('Disaggregation Data'!$J$3:$J$154,255),0))=0,"",INDEX('Disaggregation Data'!$L$3:$L$154,MATCH(LEFT(M21,255),LEFT('Disaggregation Data'!$J$3:$J$154,255),0))),"")</f>
        <v/>
      </c>
      <c r="G21" s="409" t="str">
        <f t="array" ref="G21">IFERROR(IF(INDEX('Disaggregation Data'!$M$3:$M$154,MATCH(LEFT(M21,255),LEFT('Disaggregation Data'!$J$3:$J$154,255),0))=0,"",INDEX('Disaggregation Data'!$M$3:$M$154,MATCH(LEFT(M21,255),LEFT('Disaggregation Data'!$J$3:$J$154,255),0))),"")</f>
        <v/>
      </c>
      <c r="H21" s="408" t="str">
        <f t="array" ref="H21">IFERROR(IF(INDEX('Disaggregation Data'!$N$3:$N$154,MATCH(LEFT(M21,255),LEFT('Disaggregation Data'!$J$3:$J$154,255),0))=0,"",INDEX('Disaggregation Data'!$N$3:$N$154,MATCH(LEFT(M21,255),LEFT('Disaggregation Data'!$J$3:$J$154,255),0))),"")</f>
        <v/>
      </c>
      <c r="I21" s="503" t="str">
        <f t="array" ref="I21">IFERROR(IF(INDEX('Disaggregation Records'!$G$3:$G$56,MATCH(LEFT(L21,255),LEFT('Disaggregation Records'!$D$3:$D$56,255),0))=0,"",INDEX('Disaggregation Records'!$G$3:$G$56,MATCH(LEFT(L21,255),LEFT('Disaggregation Records'!$D$3:$D$56,255),0))),"")</f>
        <v/>
      </c>
      <c r="J21" s="503" t="s">
        <v>379</v>
      </c>
      <c r="K21" s="503">
        <f t="shared" si="0"/>
        <v>13</v>
      </c>
      <c r="L21" s="503" t="str">
        <f t="shared" si="1"/>
        <v/>
      </c>
      <c r="M21" s="503" t="str">
        <f t="shared" si="2"/>
        <v/>
      </c>
      <c r="N21" s="471" t="b">
        <f t="shared" si="3"/>
        <v>0</v>
      </c>
      <c r="O21" s="475" t="s">
        <v>1542</v>
      </c>
      <c r="P21" s="384"/>
      <c r="Q21" s="383"/>
    </row>
    <row r="22" spans="1:17" ht="37.5" customHeight="1">
      <c r="A22" s="406">
        <v>2</v>
      </c>
      <c r="B22" s="423" t="str">
        <f>IFERROR(VLOOKUP(A22,'Impact Indicators - Section B'!$A$9:$S$27,19,FALSE),"")</f>
        <v/>
      </c>
      <c r="C22" s="506" t="str">
        <f t="array" ref="C22">IFERROR(IF(INDEX('Disaggregation Records'!$E$3:$E$56,MATCH(LEFT(L22,255),LEFT('Disaggregation Records'!$D$3:$D$56,255),0))=0,"",INDEX('Disaggregation Records'!$E$3:$E$56,MATCH(LEFT(L22,255),LEFT('Disaggregation Records'!$D$3:$D$56,255),0))),"")</f>
        <v/>
      </c>
      <c r="D22" s="506" t="str">
        <f t="array" ref="D22">IFERROR(IF(INDEX('Disaggregation Records'!$F$3:$F$56,MATCH(LEFT(L22,255),LEFT('Disaggregation Records'!$D$3:$D$56,255),0))=0,"",INDEX('Disaggregation Records'!$F$3:$F$56,MATCH(LEFT(L22,255),LEFT('Disaggregation Records'!$D$3:$D$56,255),0))),"")</f>
        <v/>
      </c>
      <c r="E22" s="409" t="str">
        <f t="array" ref="E22">IFERROR(IF(INDEX('Disaggregation Data'!$K$3:$K$154,MATCH(LEFT(M22,255),LEFT('Disaggregation Data'!$J$3:$J$154,255),0))=0,"",INDEX('Disaggregation Data'!$K$3:$K$154,MATCH(LEFT(M22,255),LEFT('Disaggregation Data'!$J$3:$J$154,255),0))),"")</f>
        <v/>
      </c>
      <c r="F22" s="409" t="str">
        <f t="array" ref="F22">IFERROR(IF(INDEX('Disaggregation Data'!$L$3:$L$154,MATCH(LEFT(M22,255),LEFT('Disaggregation Data'!$J$3:$J$154,255),0))=0,"",INDEX('Disaggregation Data'!$L$3:$L$154,MATCH(LEFT(M22,255),LEFT('Disaggregation Data'!$J$3:$J$154,255),0))),"")</f>
        <v/>
      </c>
      <c r="G22" s="409" t="str">
        <f t="array" ref="G22">IFERROR(IF(INDEX('Disaggregation Data'!$M$3:$M$154,MATCH(LEFT(M22,255),LEFT('Disaggregation Data'!$J$3:$J$154,255),0))=0,"",INDEX('Disaggregation Data'!$M$3:$M$154,MATCH(LEFT(M22,255),LEFT('Disaggregation Data'!$J$3:$J$154,255),0))),"")</f>
        <v/>
      </c>
      <c r="H22" s="408" t="str">
        <f t="array" ref="H22">IFERROR(IF(INDEX('Disaggregation Data'!$N$3:$N$154,MATCH(LEFT(M22,255),LEFT('Disaggregation Data'!$J$3:$J$154,255),0))=0,"",INDEX('Disaggregation Data'!$N$3:$N$154,MATCH(LEFT(M22,255),LEFT('Disaggregation Data'!$J$3:$J$154,255),0))),"")</f>
        <v/>
      </c>
      <c r="I22" s="503" t="str">
        <f t="array" ref="I22">IFERROR(IF(INDEX('Disaggregation Records'!$G$3:$G$56,MATCH(LEFT(L22,255),LEFT('Disaggregation Records'!$D$3:$D$56,255),0))=0,"",INDEX('Disaggregation Records'!$G$3:$G$56,MATCH(LEFT(L22,255),LEFT('Disaggregation Records'!$D$3:$D$56,255),0))),"")</f>
        <v/>
      </c>
      <c r="J22" s="503" t="s">
        <v>379</v>
      </c>
      <c r="K22" s="503">
        <f t="shared" si="0"/>
        <v>14</v>
      </c>
      <c r="L22" s="503" t="str">
        <f t="shared" si="1"/>
        <v/>
      </c>
      <c r="M22" s="503" t="str">
        <f t="shared" si="2"/>
        <v/>
      </c>
      <c r="N22" s="471" t="b">
        <f t="shared" si="3"/>
        <v>0</v>
      </c>
      <c r="O22" s="475" t="s">
        <v>1543</v>
      </c>
      <c r="P22" s="384"/>
      <c r="Q22" s="383"/>
    </row>
    <row r="23" spans="1:17" ht="37.5" customHeight="1">
      <c r="A23" s="406">
        <v>2</v>
      </c>
      <c r="B23" s="423" t="str">
        <f>IFERROR(VLOOKUP(A23,'Impact Indicators - Section B'!$A$9:$S$27,19,FALSE),"")</f>
        <v/>
      </c>
      <c r="C23" s="506" t="str">
        <f t="array" ref="C23">IFERROR(IF(INDEX('Disaggregation Records'!$E$3:$E$56,MATCH(LEFT(L23,255),LEFT('Disaggregation Records'!$D$3:$D$56,255),0))=0,"",INDEX('Disaggregation Records'!$E$3:$E$56,MATCH(LEFT(L23,255),LEFT('Disaggregation Records'!$D$3:$D$56,255),0))),"")</f>
        <v/>
      </c>
      <c r="D23" s="506" t="str">
        <f t="array" ref="D23">IFERROR(IF(INDEX('Disaggregation Records'!$F$3:$F$56,MATCH(LEFT(L23,255),LEFT('Disaggregation Records'!$D$3:$D$56,255),0))=0,"",INDEX('Disaggregation Records'!$F$3:$F$56,MATCH(LEFT(L23,255),LEFT('Disaggregation Records'!$D$3:$D$56,255),0))),"")</f>
        <v/>
      </c>
      <c r="E23" s="409" t="str">
        <f t="array" ref="E23">IFERROR(IF(INDEX('Disaggregation Data'!$K$3:$K$154,MATCH(LEFT(M23,255),LEFT('Disaggregation Data'!$J$3:$J$154,255),0))=0,"",INDEX('Disaggregation Data'!$K$3:$K$154,MATCH(LEFT(M23,255),LEFT('Disaggregation Data'!$J$3:$J$154,255),0))),"")</f>
        <v/>
      </c>
      <c r="F23" s="409" t="str">
        <f t="array" ref="F23">IFERROR(IF(INDEX('Disaggregation Data'!$L$3:$L$154,MATCH(LEFT(M23,255),LEFT('Disaggregation Data'!$J$3:$J$154,255),0))=0,"",INDEX('Disaggregation Data'!$L$3:$L$154,MATCH(LEFT(M23,255),LEFT('Disaggregation Data'!$J$3:$J$154,255),0))),"")</f>
        <v/>
      </c>
      <c r="G23" s="409" t="str">
        <f t="array" ref="G23">IFERROR(IF(INDEX('Disaggregation Data'!$M$3:$M$154,MATCH(LEFT(M23,255),LEFT('Disaggregation Data'!$J$3:$J$154,255),0))=0,"",INDEX('Disaggregation Data'!$M$3:$M$154,MATCH(LEFT(M23,255),LEFT('Disaggregation Data'!$J$3:$J$154,255),0))),"")</f>
        <v/>
      </c>
      <c r="H23" s="408" t="str">
        <f t="array" ref="H23">IFERROR(IF(INDEX('Disaggregation Data'!$N$3:$N$154,MATCH(LEFT(M23,255),LEFT('Disaggregation Data'!$J$3:$J$154,255),0))=0,"",INDEX('Disaggregation Data'!$N$3:$N$154,MATCH(LEFT(M23,255),LEFT('Disaggregation Data'!$J$3:$J$154,255),0))),"")</f>
        <v/>
      </c>
      <c r="I23" s="503" t="str">
        <f t="array" ref="I23">IFERROR(IF(INDEX('Disaggregation Records'!$G$3:$G$56,MATCH(LEFT(L23,255),LEFT('Disaggregation Records'!$D$3:$D$56,255),0))=0,"",INDEX('Disaggregation Records'!$G$3:$G$56,MATCH(LEFT(L23,255),LEFT('Disaggregation Records'!$D$3:$D$56,255),0))),"")</f>
        <v/>
      </c>
      <c r="J23" s="503" t="s">
        <v>379</v>
      </c>
      <c r="K23" s="503">
        <f t="shared" si="0"/>
        <v>15</v>
      </c>
      <c r="L23" s="503" t="str">
        <f t="shared" si="1"/>
        <v/>
      </c>
      <c r="M23" s="503" t="str">
        <f t="shared" si="2"/>
        <v/>
      </c>
      <c r="N23" s="471" t="b">
        <f t="shared" si="3"/>
        <v>0</v>
      </c>
      <c r="O23" s="475" t="s">
        <v>1544</v>
      </c>
      <c r="P23" s="384"/>
      <c r="Q23" s="383"/>
    </row>
    <row r="24" spans="1:17" ht="37.5" customHeight="1">
      <c r="A24" s="406">
        <v>2</v>
      </c>
      <c r="B24" s="423" t="str">
        <f>IFERROR(VLOOKUP(A24,'Impact Indicators - Section B'!$A$9:$S$27,19,FALSE),"")</f>
        <v/>
      </c>
      <c r="C24" s="506" t="str">
        <f t="array" ref="C24">IFERROR(IF(INDEX('Disaggregation Records'!$E$3:$E$56,MATCH(LEFT(L24,255),LEFT('Disaggregation Records'!$D$3:$D$56,255),0))=0,"",INDEX('Disaggregation Records'!$E$3:$E$56,MATCH(LEFT(L24,255),LEFT('Disaggregation Records'!$D$3:$D$56,255),0))),"")</f>
        <v/>
      </c>
      <c r="D24" s="506" t="str">
        <f t="array" ref="D24">IFERROR(IF(INDEX('Disaggregation Records'!$F$3:$F$56,MATCH(LEFT(L24,255),LEFT('Disaggregation Records'!$D$3:$D$56,255),0))=0,"",INDEX('Disaggregation Records'!$F$3:$F$56,MATCH(LEFT(L24,255),LEFT('Disaggregation Records'!$D$3:$D$56,255),0))),"")</f>
        <v/>
      </c>
      <c r="E24" s="409" t="str">
        <f t="array" ref="E24">IFERROR(IF(INDEX('Disaggregation Data'!$K$3:$K$154,MATCH(LEFT(M24,255),LEFT('Disaggregation Data'!$J$3:$J$154,255),0))=0,"",INDEX('Disaggregation Data'!$K$3:$K$154,MATCH(LEFT(M24,255),LEFT('Disaggregation Data'!$J$3:$J$154,255),0))),"")</f>
        <v/>
      </c>
      <c r="F24" s="409" t="str">
        <f t="array" ref="F24">IFERROR(IF(INDEX('Disaggregation Data'!$L$3:$L$154,MATCH(LEFT(M24,255),LEFT('Disaggregation Data'!$J$3:$J$154,255),0))=0,"",INDEX('Disaggregation Data'!$L$3:$L$154,MATCH(LEFT(M24,255),LEFT('Disaggregation Data'!$J$3:$J$154,255),0))),"")</f>
        <v/>
      </c>
      <c r="G24" s="409" t="str">
        <f t="array" ref="G24">IFERROR(IF(INDEX('Disaggregation Data'!$M$3:$M$154,MATCH(LEFT(M24,255),LEFT('Disaggregation Data'!$J$3:$J$154,255),0))=0,"",INDEX('Disaggregation Data'!$M$3:$M$154,MATCH(LEFT(M24,255),LEFT('Disaggregation Data'!$J$3:$J$154,255),0))),"")</f>
        <v/>
      </c>
      <c r="H24" s="408" t="str">
        <f t="array" ref="H24">IFERROR(IF(INDEX('Disaggregation Data'!$N$3:$N$154,MATCH(LEFT(M24,255),LEFT('Disaggregation Data'!$J$3:$J$154,255),0))=0,"",INDEX('Disaggregation Data'!$N$3:$N$154,MATCH(LEFT(M24,255),LEFT('Disaggregation Data'!$J$3:$J$154,255),0))),"")</f>
        <v/>
      </c>
      <c r="I24" s="503" t="str">
        <f t="array" ref="I24">IFERROR(IF(INDEX('Disaggregation Records'!$G$3:$G$56,MATCH(LEFT(L24,255),LEFT('Disaggregation Records'!$D$3:$D$56,255),0))=0,"",INDEX('Disaggregation Records'!$G$3:$G$56,MATCH(LEFT(L24,255),LEFT('Disaggregation Records'!$D$3:$D$56,255),0))),"")</f>
        <v/>
      </c>
      <c r="J24" s="503" t="s">
        <v>379</v>
      </c>
      <c r="K24" s="503">
        <f t="shared" si="0"/>
        <v>16</v>
      </c>
      <c r="L24" s="503" t="str">
        <f t="shared" si="1"/>
        <v/>
      </c>
      <c r="M24" s="503" t="str">
        <f t="shared" si="2"/>
        <v/>
      </c>
      <c r="N24" s="471" t="b">
        <f t="shared" si="3"/>
        <v>0</v>
      </c>
      <c r="O24" s="475" t="s">
        <v>1545</v>
      </c>
      <c r="P24" s="384"/>
      <c r="Q24" s="383"/>
    </row>
    <row r="25" spans="1:17" ht="37.5" customHeight="1">
      <c r="A25" s="406">
        <v>2</v>
      </c>
      <c r="B25" s="423" t="str">
        <f>IFERROR(VLOOKUP(A25,'Impact Indicators - Section B'!$A$9:$S$27,19,FALSE),"")</f>
        <v/>
      </c>
      <c r="C25" s="506" t="str">
        <f t="array" ref="C25">IFERROR(IF(INDEX('Disaggregation Records'!$E$3:$E$56,MATCH(LEFT(L25,255),LEFT('Disaggregation Records'!$D$3:$D$56,255),0))=0,"",INDEX('Disaggregation Records'!$E$3:$E$56,MATCH(LEFT(L25,255),LEFT('Disaggregation Records'!$D$3:$D$56,255),0))),"")</f>
        <v/>
      </c>
      <c r="D25" s="506" t="str">
        <f t="array" ref="D25">IFERROR(IF(INDEX('Disaggregation Records'!$F$3:$F$56,MATCH(LEFT(L25,255),LEFT('Disaggregation Records'!$D$3:$D$56,255),0))=0,"",INDEX('Disaggregation Records'!$F$3:$F$56,MATCH(LEFT(L25,255),LEFT('Disaggregation Records'!$D$3:$D$56,255),0))),"")</f>
        <v/>
      </c>
      <c r="E25" s="409" t="str">
        <f t="array" ref="E25">IFERROR(IF(INDEX('Disaggregation Data'!$K$3:$K$154,MATCH(LEFT(M25,255),LEFT('Disaggregation Data'!$J$3:$J$154,255),0))=0,"",INDEX('Disaggregation Data'!$K$3:$K$154,MATCH(LEFT(M25,255),LEFT('Disaggregation Data'!$J$3:$J$154,255),0))),"")</f>
        <v/>
      </c>
      <c r="F25" s="409" t="str">
        <f t="array" ref="F25">IFERROR(IF(INDEX('Disaggregation Data'!$L$3:$L$154,MATCH(LEFT(M25,255),LEFT('Disaggregation Data'!$J$3:$J$154,255),0))=0,"",INDEX('Disaggregation Data'!$L$3:$L$154,MATCH(LEFT(M25,255),LEFT('Disaggregation Data'!$J$3:$J$154,255),0))),"")</f>
        <v/>
      </c>
      <c r="G25" s="409" t="str">
        <f t="array" ref="G25">IFERROR(IF(INDEX('Disaggregation Data'!$M$3:$M$154,MATCH(LEFT(M25,255),LEFT('Disaggregation Data'!$J$3:$J$154,255),0))=0,"",INDEX('Disaggregation Data'!$M$3:$M$154,MATCH(LEFT(M25,255),LEFT('Disaggregation Data'!$J$3:$J$154,255),0))),"")</f>
        <v/>
      </c>
      <c r="H25" s="408" t="str">
        <f t="array" ref="H25">IFERROR(IF(INDEX('Disaggregation Data'!$N$3:$N$154,MATCH(LEFT(M25,255),LEFT('Disaggregation Data'!$J$3:$J$154,255),0))=0,"",INDEX('Disaggregation Data'!$N$3:$N$154,MATCH(LEFT(M25,255),LEFT('Disaggregation Data'!$J$3:$J$154,255),0))),"")</f>
        <v/>
      </c>
      <c r="I25" s="503" t="str">
        <f t="array" ref="I25">IFERROR(IF(INDEX('Disaggregation Records'!$G$3:$G$56,MATCH(LEFT(L25,255),LEFT('Disaggregation Records'!$D$3:$D$56,255),0))=0,"",INDEX('Disaggregation Records'!$G$3:$G$56,MATCH(LEFT(L25,255),LEFT('Disaggregation Records'!$D$3:$D$56,255),0))),"")</f>
        <v/>
      </c>
      <c r="J25" s="503" t="s">
        <v>379</v>
      </c>
      <c r="K25" s="503">
        <f t="shared" si="0"/>
        <v>17</v>
      </c>
      <c r="L25" s="503" t="str">
        <f t="shared" si="1"/>
        <v/>
      </c>
      <c r="M25" s="503" t="str">
        <f t="shared" si="2"/>
        <v/>
      </c>
      <c r="N25" s="471" t="b">
        <f t="shared" si="3"/>
        <v>0</v>
      </c>
      <c r="O25" s="475" t="s">
        <v>1546</v>
      </c>
      <c r="P25" s="384"/>
      <c r="Q25" s="383"/>
    </row>
    <row r="26" spans="1:17" ht="37.5" customHeight="1">
      <c r="A26" s="406">
        <v>2</v>
      </c>
      <c r="B26" s="423" t="str">
        <f>IFERROR(VLOOKUP(A26,'Impact Indicators - Section B'!$A$9:$S$27,19,FALSE),"")</f>
        <v/>
      </c>
      <c r="C26" s="506" t="str">
        <f t="array" ref="C26">IFERROR(IF(INDEX('Disaggregation Records'!$E$3:$E$56,MATCH(LEFT(L26,255),LEFT('Disaggregation Records'!$D$3:$D$56,255),0))=0,"",INDEX('Disaggregation Records'!$E$3:$E$56,MATCH(LEFT(L26,255),LEFT('Disaggregation Records'!$D$3:$D$56,255),0))),"")</f>
        <v/>
      </c>
      <c r="D26" s="506" t="str">
        <f t="array" ref="D26">IFERROR(IF(INDEX('Disaggregation Records'!$F$3:$F$56,MATCH(LEFT(L26,255),LEFT('Disaggregation Records'!$D$3:$D$56,255),0))=0,"",INDEX('Disaggregation Records'!$F$3:$F$56,MATCH(LEFT(L26,255),LEFT('Disaggregation Records'!$D$3:$D$56,255),0))),"")</f>
        <v/>
      </c>
      <c r="E26" s="409" t="str">
        <f t="array" ref="E26">IFERROR(IF(INDEX('Disaggregation Data'!$K$3:$K$154,MATCH(LEFT(M26,255),LEFT('Disaggregation Data'!$J$3:$J$154,255),0))=0,"",INDEX('Disaggregation Data'!$K$3:$K$154,MATCH(LEFT(M26,255),LEFT('Disaggregation Data'!$J$3:$J$154,255),0))),"")</f>
        <v/>
      </c>
      <c r="F26" s="409" t="str">
        <f t="array" ref="F26">IFERROR(IF(INDEX('Disaggregation Data'!$L$3:$L$154,MATCH(LEFT(M26,255),LEFT('Disaggregation Data'!$J$3:$J$154,255),0))=0,"",INDEX('Disaggregation Data'!$L$3:$L$154,MATCH(LEFT(M26,255),LEFT('Disaggregation Data'!$J$3:$J$154,255),0))),"")</f>
        <v/>
      </c>
      <c r="G26" s="409" t="str">
        <f t="array" ref="G26">IFERROR(IF(INDEX('Disaggregation Data'!$M$3:$M$154,MATCH(LEFT(M26,255),LEFT('Disaggregation Data'!$J$3:$J$154,255),0))=0,"",INDEX('Disaggregation Data'!$M$3:$M$154,MATCH(LEFT(M26,255),LEFT('Disaggregation Data'!$J$3:$J$154,255),0))),"")</f>
        <v/>
      </c>
      <c r="H26" s="408" t="str">
        <f t="array" ref="H26">IFERROR(IF(INDEX('Disaggregation Data'!$N$3:$N$154,MATCH(LEFT(M26,255),LEFT('Disaggregation Data'!$J$3:$J$154,255),0))=0,"",INDEX('Disaggregation Data'!$N$3:$N$154,MATCH(LEFT(M26,255),LEFT('Disaggregation Data'!$J$3:$J$154,255),0))),"")</f>
        <v/>
      </c>
      <c r="I26" s="503" t="str">
        <f t="array" ref="I26">IFERROR(IF(INDEX('Disaggregation Records'!$G$3:$G$56,MATCH(LEFT(L26,255),LEFT('Disaggregation Records'!$D$3:$D$56,255),0))=0,"",INDEX('Disaggregation Records'!$G$3:$G$56,MATCH(LEFT(L26,255),LEFT('Disaggregation Records'!$D$3:$D$56,255),0))),"")</f>
        <v/>
      </c>
      <c r="J26" s="503" t="s">
        <v>379</v>
      </c>
      <c r="K26" s="503">
        <f t="shared" si="0"/>
        <v>18</v>
      </c>
      <c r="L26" s="503" t="str">
        <f t="shared" si="1"/>
        <v/>
      </c>
      <c r="M26" s="503" t="str">
        <f t="shared" si="2"/>
        <v/>
      </c>
      <c r="N26" s="471" t="b">
        <f t="shared" si="3"/>
        <v>0</v>
      </c>
      <c r="O26" s="475" t="s">
        <v>1547</v>
      </c>
      <c r="P26" s="384"/>
      <c r="Q26" s="383"/>
    </row>
    <row r="27" spans="1:17" ht="37.5" customHeight="1">
      <c r="A27" s="406">
        <v>2</v>
      </c>
      <c r="B27" s="423" t="str">
        <f>IFERROR(VLOOKUP(A27,'Impact Indicators - Section B'!$A$9:$S$27,19,FALSE),"")</f>
        <v/>
      </c>
      <c r="C27" s="506" t="str">
        <f t="array" ref="C27">IFERROR(IF(INDEX('Disaggregation Records'!$E$3:$E$56,MATCH(LEFT(L27,255),LEFT('Disaggregation Records'!$D$3:$D$56,255),0))=0,"",INDEX('Disaggregation Records'!$E$3:$E$56,MATCH(LEFT(L27,255),LEFT('Disaggregation Records'!$D$3:$D$56,255),0))),"")</f>
        <v/>
      </c>
      <c r="D27" s="506" t="str">
        <f t="array" ref="D27">IFERROR(IF(INDEX('Disaggregation Records'!$F$3:$F$56,MATCH(LEFT(L27,255),LEFT('Disaggregation Records'!$D$3:$D$56,255),0))=0,"",INDEX('Disaggregation Records'!$F$3:$F$56,MATCH(LEFT(L27,255),LEFT('Disaggregation Records'!$D$3:$D$56,255),0))),"")</f>
        <v/>
      </c>
      <c r="E27" s="409" t="str">
        <f t="array" ref="E27">IFERROR(IF(INDEX('Disaggregation Data'!$K$3:$K$154,MATCH(LEFT(M27,255),LEFT('Disaggregation Data'!$J$3:$J$154,255),0))=0,"",INDEX('Disaggregation Data'!$K$3:$K$154,MATCH(LEFT(M27,255),LEFT('Disaggregation Data'!$J$3:$J$154,255),0))),"")</f>
        <v/>
      </c>
      <c r="F27" s="409" t="str">
        <f t="array" ref="F27">IFERROR(IF(INDEX('Disaggregation Data'!$L$3:$L$154,MATCH(LEFT(M27,255),LEFT('Disaggregation Data'!$J$3:$J$154,255),0))=0,"",INDEX('Disaggregation Data'!$L$3:$L$154,MATCH(LEFT(M27,255),LEFT('Disaggregation Data'!$J$3:$J$154,255),0))),"")</f>
        <v/>
      </c>
      <c r="G27" s="409" t="str">
        <f t="array" ref="G27">IFERROR(IF(INDEX('Disaggregation Data'!$M$3:$M$154,MATCH(LEFT(M27,255),LEFT('Disaggregation Data'!$J$3:$J$154,255),0))=0,"",INDEX('Disaggregation Data'!$M$3:$M$154,MATCH(LEFT(M27,255),LEFT('Disaggregation Data'!$J$3:$J$154,255),0))),"")</f>
        <v/>
      </c>
      <c r="H27" s="408" t="str">
        <f t="array" ref="H27">IFERROR(IF(INDEX('Disaggregation Data'!$N$3:$N$154,MATCH(LEFT(M27,255),LEFT('Disaggregation Data'!$J$3:$J$154,255),0))=0,"",INDEX('Disaggregation Data'!$N$3:$N$154,MATCH(LEFT(M27,255),LEFT('Disaggregation Data'!$J$3:$J$154,255),0))),"")</f>
        <v/>
      </c>
      <c r="I27" s="503" t="str">
        <f t="array" ref="I27">IFERROR(IF(INDEX('Disaggregation Records'!$G$3:$G$56,MATCH(LEFT(L27,255),LEFT('Disaggregation Records'!$D$3:$D$56,255),0))=0,"",INDEX('Disaggregation Records'!$G$3:$G$56,MATCH(LEFT(L27,255),LEFT('Disaggregation Records'!$D$3:$D$56,255),0))),"")</f>
        <v/>
      </c>
      <c r="J27" s="503" t="s">
        <v>379</v>
      </c>
      <c r="K27" s="503">
        <f t="shared" si="0"/>
        <v>19</v>
      </c>
      <c r="L27" s="503" t="str">
        <f t="shared" si="1"/>
        <v/>
      </c>
      <c r="M27" s="503" t="str">
        <f t="shared" si="2"/>
        <v/>
      </c>
      <c r="N27" s="471" t="b">
        <f t="shared" si="3"/>
        <v>0</v>
      </c>
      <c r="O27" s="475" t="s">
        <v>1548</v>
      </c>
      <c r="P27" s="384"/>
      <c r="Q27" s="383"/>
    </row>
    <row r="28" spans="1:17" ht="37.5" customHeight="1">
      <c r="A28" s="406">
        <v>2</v>
      </c>
      <c r="B28" s="423" t="str">
        <f>IFERROR(VLOOKUP(A28,'Impact Indicators - Section B'!$A$9:$S$27,19,FALSE),"")</f>
        <v/>
      </c>
      <c r="C28" s="506" t="str">
        <f t="array" ref="C28">IFERROR(IF(INDEX('Disaggregation Records'!$E$3:$E$56,MATCH(LEFT(L28,255),LEFT('Disaggregation Records'!$D$3:$D$56,255),0))=0,"",INDEX('Disaggregation Records'!$E$3:$E$56,MATCH(LEFT(L28,255),LEFT('Disaggregation Records'!$D$3:$D$56,255),0))),"")</f>
        <v/>
      </c>
      <c r="D28" s="506" t="str">
        <f t="array" ref="D28">IFERROR(IF(INDEX('Disaggregation Records'!$F$3:$F$56,MATCH(LEFT(L28,255),LEFT('Disaggregation Records'!$D$3:$D$56,255),0))=0,"",INDEX('Disaggregation Records'!$F$3:$F$56,MATCH(LEFT(L28,255),LEFT('Disaggregation Records'!$D$3:$D$56,255),0))),"")</f>
        <v/>
      </c>
      <c r="E28" s="409" t="str">
        <f t="array" ref="E28">IFERROR(IF(INDEX('Disaggregation Data'!$K$3:$K$154,MATCH(LEFT(M28,255),LEFT('Disaggregation Data'!$J$3:$J$154,255),0))=0,"",INDEX('Disaggregation Data'!$K$3:$K$154,MATCH(LEFT(M28,255),LEFT('Disaggregation Data'!$J$3:$J$154,255),0))),"")</f>
        <v/>
      </c>
      <c r="F28" s="409" t="str">
        <f t="array" ref="F28">IFERROR(IF(INDEX('Disaggregation Data'!$L$3:$L$154,MATCH(LEFT(M28,255),LEFT('Disaggregation Data'!$J$3:$J$154,255),0))=0,"",INDEX('Disaggregation Data'!$L$3:$L$154,MATCH(LEFT(M28,255),LEFT('Disaggregation Data'!$J$3:$J$154,255),0))),"")</f>
        <v/>
      </c>
      <c r="G28" s="409" t="str">
        <f t="array" ref="G28">IFERROR(IF(INDEX('Disaggregation Data'!$M$3:$M$154,MATCH(LEFT(M28,255),LEFT('Disaggregation Data'!$J$3:$J$154,255),0))=0,"",INDEX('Disaggregation Data'!$M$3:$M$154,MATCH(LEFT(M28,255),LEFT('Disaggregation Data'!$J$3:$J$154,255),0))),"")</f>
        <v/>
      </c>
      <c r="H28" s="408" t="str">
        <f t="array" ref="H28">IFERROR(IF(INDEX('Disaggregation Data'!$N$3:$N$154,MATCH(LEFT(M28,255),LEFT('Disaggregation Data'!$J$3:$J$154,255),0))=0,"",INDEX('Disaggregation Data'!$N$3:$N$154,MATCH(LEFT(M28,255),LEFT('Disaggregation Data'!$J$3:$J$154,255),0))),"")</f>
        <v/>
      </c>
      <c r="I28" s="503" t="str">
        <f t="array" ref="I28">IFERROR(IF(INDEX('Disaggregation Records'!$G$3:$G$56,MATCH(LEFT(L28,255),LEFT('Disaggregation Records'!$D$3:$D$56,255),0))=0,"",INDEX('Disaggregation Records'!$G$3:$G$56,MATCH(LEFT(L28,255),LEFT('Disaggregation Records'!$D$3:$D$56,255),0))),"")</f>
        <v/>
      </c>
      <c r="J28" s="503" t="s">
        <v>379</v>
      </c>
      <c r="K28" s="503">
        <f t="shared" si="0"/>
        <v>20</v>
      </c>
      <c r="L28" s="503" t="str">
        <f t="shared" si="1"/>
        <v/>
      </c>
      <c r="M28" s="503" t="str">
        <f t="shared" si="2"/>
        <v/>
      </c>
      <c r="N28" s="471" t="b">
        <f t="shared" si="3"/>
        <v>0</v>
      </c>
      <c r="O28" s="475" t="s">
        <v>1549</v>
      </c>
      <c r="P28" s="384"/>
      <c r="Q28" s="383"/>
    </row>
    <row r="29" spans="1:17" ht="37.5" customHeight="1">
      <c r="A29" s="406">
        <v>3</v>
      </c>
      <c r="B29" s="423" t="str">
        <f>IFERROR(VLOOKUP(A29,'Impact Indicators - Section B'!$A$9:$S$27,19,FALSE),"")</f>
        <v/>
      </c>
      <c r="C29" s="506" t="str">
        <f t="array" ref="C29">IFERROR(IF(INDEX('Disaggregation Records'!$E$3:$E$56,MATCH(LEFT(L29,255),LEFT('Disaggregation Records'!$D$3:$D$56,255),0))=0,"",INDEX('Disaggregation Records'!$E$3:$E$56,MATCH(LEFT(L29,255),LEFT('Disaggregation Records'!$D$3:$D$56,255),0))),"")</f>
        <v/>
      </c>
      <c r="D29" s="506" t="str">
        <f t="array" ref="D29">IFERROR(IF(INDEX('Disaggregation Records'!$F$3:$F$56,MATCH(LEFT(L29,255),LEFT('Disaggregation Records'!$D$3:$D$56,255),0))=0,"",INDEX('Disaggregation Records'!$F$3:$F$56,MATCH(LEFT(L29,255),LEFT('Disaggregation Records'!$D$3:$D$56,255),0))),"")</f>
        <v/>
      </c>
      <c r="E29" s="409" t="str">
        <f t="array" ref="E29">IFERROR(IF(INDEX('Disaggregation Data'!$K$3:$K$154,MATCH(LEFT(M29,255),LEFT('Disaggregation Data'!$J$3:$J$154,255),0))=0,"",INDEX('Disaggregation Data'!$K$3:$K$154,MATCH(LEFT(M29,255),LEFT('Disaggregation Data'!$J$3:$J$154,255),0))),"")</f>
        <v/>
      </c>
      <c r="F29" s="409" t="str">
        <f t="array" ref="F29">IFERROR(IF(INDEX('Disaggregation Data'!$L$3:$L$154,MATCH(LEFT(M29,255),LEFT('Disaggregation Data'!$J$3:$J$154,255),0))=0,"",INDEX('Disaggregation Data'!$L$3:$L$154,MATCH(LEFT(M29,255),LEFT('Disaggregation Data'!$J$3:$J$154,255),0))),"")</f>
        <v/>
      </c>
      <c r="G29" s="409" t="str">
        <f t="array" ref="G29">IFERROR(IF(INDEX('Disaggregation Data'!$M$3:$M$154,MATCH(LEFT(M29,255),LEFT('Disaggregation Data'!$J$3:$J$154,255),0))=0,"",INDEX('Disaggregation Data'!$M$3:$M$154,MATCH(LEFT(M29,255),LEFT('Disaggregation Data'!$J$3:$J$154,255),0))),"")</f>
        <v/>
      </c>
      <c r="H29" s="408" t="str">
        <f t="array" ref="H29">IFERROR(IF(INDEX('Disaggregation Data'!$N$3:$N$154,MATCH(LEFT(M29,255),LEFT('Disaggregation Data'!$J$3:$J$154,255),0))=0,"",INDEX('Disaggregation Data'!$N$3:$N$154,MATCH(LEFT(M29,255),LEFT('Disaggregation Data'!$J$3:$J$154,255),0))),"")</f>
        <v/>
      </c>
      <c r="I29" s="503" t="str">
        <f t="array" ref="I29">IFERROR(IF(INDEX('Disaggregation Records'!$G$3:$G$56,MATCH(LEFT(L29,255),LEFT('Disaggregation Records'!$D$3:$D$56,255),0))=0,"",INDEX('Disaggregation Records'!$G$3:$G$56,MATCH(LEFT(L29,255),LEFT('Disaggregation Records'!$D$3:$D$56,255),0))),"")</f>
        <v/>
      </c>
      <c r="J29" s="503" t="s">
        <v>384</v>
      </c>
      <c r="K29" s="503">
        <f t="shared" si="0"/>
        <v>21</v>
      </c>
      <c r="L29" s="503" t="str">
        <f t="shared" si="1"/>
        <v/>
      </c>
      <c r="M29" s="503" t="str">
        <f t="shared" si="2"/>
        <v/>
      </c>
      <c r="N29" s="471" t="b">
        <f t="shared" si="3"/>
        <v>0</v>
      </c>
      <c r="O29" s="475" t="s">
        <v>1550</v>
      </c>
      <c r="P29" s="384"/>
      <c r="Q29" s="383"/>
    </row>
    <row r="30" spans="1:17" ht="37.5" customHeight="1">
      <c r="A30" s="406">
        <v>3</v>
      </c>
      <c r="B30" s="423" t="str">
        <f>IFERROR(VLOOKUP(A30,'Impact Indicators - Section B'!$A$9:$S$27,19,FALSE),"")</f>
        <v/>
      </c>
      <c r="C30" s="506" t="str">
        <f t="array" ref="C30">IFERROR(IF(INDEX('Disaggregation Records'!$E$3:$E$56,MATCH(LEFT(L30,255),LEFT('Disaggregation Records'!$D$3:$D$56,255),0))=0,"",INDEX('Disaggregation Records'!$E$3:$E$56,MATCH(LEFT(L30,255),LEFT('Disaggregation Records'!$D$3:$D$56,255),0))),"")</f>
        <v/>
      </c>
      <c r="D30" s="506" t="str">
        <f t="array" ref="D30">IFERROR(IF(INDEX('Disaggregation Records'!$F$3:$F$56,MATCH(LEFT(L30,255),LEFT('Disaggregation Records'!$D$3:$D$56,255),0))=0,"",INDEX('Disaggregation Records'!$F$3:$F$56,MATCH(LEFT(L30,255),LEFT('Disaggregation Records'!$D$3:$D$56,255),0))),"")</f>
        <v/>
      </c>
      <c r="E30" s="409" t="str">
        <f t="array" ref="E30">IFERROR(IF(INDEX('Disaggregation Data'!$K$3:$K$154,MATCH(LEFT(M30,255),LEFT('Disaggregation Data'!$J$3:$J$154,255),0))=0,"",INDEX('Disaggregation Data'!$K$3:$K$154,MATCH(LEFT(M30,255),LEFT('Disaggregation Data'!$J$3:$J$154,255),0))),"")</f>
        <v/>
      </c>
      <c r="F30" s="409" t="str">
        <f t="array" ref="F30">IFERROR(IF(INDEX('Disaggregation Data'!$L$3:$L$154,MATCH(LEFT(M30,255),LEFT('Disaggregation Data'!$J$3:$J$154,255),0))=0,"",INDEX('Disaggregation Data'!$L$3:$L$154,MATCH(LEFT(M30,255),LEFT('Disaggregation Data'!$J$3:$J$154,255),0))),"")</f>
        <v/>
      </c>
      <c r="G30" s="409" t="str">
        <f t="array" ref="G30">IFERROR(IF(INDEX('Disaggregation Data'!$M$3:$M$154,MATCH(LEFT(M30,255),LEFT('Disaggregation Data'!$J$3:$J$154,255),0))=0,"",INDEX('Disaggregation Data'!$M$3:$M$154,MATCH(LEFT(M30,255),LEFT('Disaggregation Data'!$J$3:$J$154,255),0))),"")</f>
        <v/>
      </c>
      <c r="H30" s="408" t="str">
        <f t="array" ref="H30">IFERROR(IF(INDEX('Disaggregation Data'!$N$3:$N$154,MATCH(LEFT(M30,255),LEFT('Disaggregation Data'!$J$3:$J$154,255),0))=0,"",INDEX('Disaggregation Data'!$N$3:$N$154,MATCH(LEFT(M30,255),LEFT('Disaggregation Data'!$J$3:$J$154,255),0))),"")</f>
        <v/>
      </c>
      <c r="I30" s="503" t="str">
        <f t="array" ref="I30">IFERROR(IF(INDEX('Disaggregation Records'!$G$3:$G$56,MATCH(LEFT(L30,255),LEFT('Disaggregation Records'!$D$3:$D$56,255),0))=0,"",INDEX('Disaggregation Records'!$G$3:$G$56,MATCH(LEFT(L30,255),LEFT('Disaggregation Records'!$D$3:$D$56,255),0))),"")</f>
        <v/>
      </c>
      <c r="J30" s="503" t="s">
        <v>384</v>
      </c>
      <c r="K30" s="503">
        <f t="shared" si="0"/>
        <v>22</v>
      </c>
      <c r="L30" s="503" t="str">
        <f t="shared" si="1"/>
        <v/>
      </c>
      <c r="M30" s="503" t="str">
        <f t="shared" si="2"/>
        <v/>
      </c>
      <c r="N30" s="471" t="b">
        <f t="shared" si="3"/>
        <v>0</v>
      </c>
      <c r="O30" s="475" t="s">
        <v>1551</v>
      </c>
      <c r="P30" s="384"/>
      <c r="Q30" s="383"/>
    </row>
    <row r="31" spans="1:17" ht="37.5" customHeight="1">
      <c r="A31" s="406">
        <v>3</v>
      </c>
      <c r="B31" s="423" t="str">
        <f>IFERROR(VLOOKUP(A31,'Impact Indicators - Section B'!$A$9:$S$27,19,FALSE),"")</f>
        <v/>
      </c>
      <c r="C31" s="506" t="str">
        <f t="array" ref="C31">IFERROR(IF(INDEX('Disaggregation Records'!$E$3:$E$56,MATCH(LEFT(L31,255),LEFT('Disaggregation Records'!$D$3:$D$56,255),0))=0,"",INDEX('Disaggregation Records'!$E$3:$E$56,MATCH(LEFT(L31,255),LEFT('Disaggregation Records'!$D$3:$D$56,255),0))),"")</f>
        <v/>
      </c>
      <c r="D31" s="506" t="str">
        <f t="array" ref="D31">IFERROR(IF(INDEX('Disaggregation Records'!$F$3:$F$56,MATCH(LEFT(L31,255),LEFT('Disaggregation Records'!$D$3:$D$56,255),0))=0,"",INDEX('Disaggregation Records'!$F$3:$F$56,MATCH(LEFT(L31,255),LEFT('Disaggregation Records'!$D$3:$D$56,255),0))),"")</f>
        <v/>
      </c>
      <c r="E31" s="409" t="str">
        <f t="array" ref="E31">IFERROR(IF(INDEX('Disaggregation Data'!$K$3:$K$154,MATCH(LEFT(M31,255),LEFT('Disaggregation Data'!$J$3:$J$154,255),0))=0,"",INDEX('Disaggregation Data'!$K$3:$K$154,MATCH(LEFT(M31,255),LEFT('Disaggregation Data'!$J$3:$J$154,255),0))),"")</f>
        <v/>
      </c>
      <c r="F31" s="409" t="str">
        <f t="array" ref="F31">IFERROR(IF(INDEX('Disaggregation Data'!$L$3:$L$154,MATCH(LEFT(M31,255),LEFT('Disaggregation Data'!$J$3:$J$154,255),0))=0,"",INDEX('Disaggregation Data'!$L$3:$L$154,MATCH(LEFT(M31,255),LEFT('Disaggregation Data'!$J$3:$J$154,255),0))),"")</f>
        <v/>
      </c>
      <c r="G31" s="409" t="str">
        <f t="array" ref="G31">IFERROR(IF(INDEX('Disaggregation Data'!$M$3:$M$154,MATCH(LEFT(M31,255),LEFT('Disaggregation Data'!$J$3:$J$154,255),0))=0,"",INDEX('Disaggregation Data'!$M$3:$M$154,MATCH(LEFT(M31,255),LEFT('Disaggregation Data'!$J$3:$J$154,255),0))),"")</f>
        <v/>
      </c>
      <c r="H31" s="408" t="str">
        <f t="array" ref="H31">IFERROR(IF(INDEX('Disaggregation Data'!$N$3:$N$154,MATCH(LEFT(M31,255),LEFT('Disaggregation Data'!$J$3:$J$154,255),0))=0,"",INDEX('Disaggregation Data'!$N$3:$N$154,MATCH(LEFT(M31,255),LEFT('Disaggregation Data'!$J$3:$J$154,255),0))),"")</f>
        <v/>
      </c>
      <c r="I31" s="503" t="str">
        <f t="array" ref="I31">IFERROR(IF(INDEX('Disaggregation Records'!$G$3:$G$56,MATCH(LEFT(L31,255),LEFT('Disaggregation Records'!$D$3:$D$56,255),0))=0,"",INDEX('Disaggregation Records'!$G$3:$G$56,MATCH(LEFT(L31,255),LEFT('Disaggregation Records'!$D$3:$D$56,255),0))),"")</f>
        <v/>
      </c>
      <c r="J31" s="503" t="s">
        <v>384</v>
      </c>
      <c r="K31" s="503">
        <f t="shared" si="0"/>
        <v>23</v>
      </c>
      <c r="L31" s="503" t="str">
        <f t="shared" si="1"/>
        <v/>
      </c>
      <c r="M31" s="503" t="str">
        <f t="shared" si="2"/>
        <v/>
      </c>
      <c r="N31" s="471" t="b">
        <f t="shared" si="3"/>
        <v>0</v>
      </c>
      <c r="O31" s="475" t="s">
        <v>1552</v>
      </c>
      <c r="P31" s="384"/>
      <c r="Q31" s="383"/>
    </row>
    <row r="32" spans="1:17" ht="37.5" customHeight="1">
      <c r="A32" s="406">
        <v>3</v>
      </c>
      <c r="B32" s="423" t="str">
        <f>IFERROR(VLOOKUP(A32,'Impact Indicators - Section B'!$A$9:$S$27,19,FALSE),"")</f>
        <v/>
      </c>
      <c r="C32" s="506" t="str">
        <f t="array" ref="C32">IFERROR(IF(INDEX('Disaggregation Records'!$E$3:$E$56,MATCH(LEFT(L32,255),LEFT('Disaggregation Records'!$D$3:$D$56,255),0))=0,"",INDEX('Disaggregation Records'!$E$3:$E$56,MATCH(LEFT(L32,255),LEFT('Disaggregation Records'!$D$3:$D$56,255),0))),"")</f>
        <v/>
      </c>
      <c r="D32" s="506" t="str">
        <f t="array" ref="D32">IFERROR(IF(INDEX('Disaggregation Records'!$F$3:$F$56,MATCH(LEFT(L32,255),LEFT('Disaggregation Records'!$D$3:$D$56,255),0))=0,"",INDEX('Disaggregation Records'!$F$3:$F$56,MATCH(LEFT(L32,255),LEFT('Disaggregation Records'!$D$3:$D$56,255),0))),"")</f>
        <v/>
      </c>
      <c r="E32" s="409" t="str">
        <f t="array" ref="E32">IFERROR(IF(INDEX('Disaggregation Data'!$K$3:$K$154,MATCH(LEFT(M32,255),LEFT('Disaggregation Data'!$J$3:$J$154,255),0))=0,"",INDEX('Disaggregation Data'!$K$3:$K$154,MATCH(LEFT(M32,255),LEFT('Disaggregation Data'!$J$3:$J$154,255),0))),"")</f>
        <v/>
      </c>
      <c r="F32" s="409" t="str">
        <f t="array" ref="F32">IFERROR(IF(INDEX('Disaggregation Data'!$L$3:$L$154,MATCH(LEFT(M32,255),LEFT('Disaggregation Data'!$J$3:$J$154,255),0))=0,"",INDEX('Disaggregation Data'!$L$3:$L$154,MATCH(LEFT(M32,255),LEFT('Disaggregation Data'!$J$3:$J$154,255),0))),"")</f>
        <v/>
      </c>
      <c r="G32" s="409" t="str">
        <f t="array" ref="G32">IFERROR(IF(INDEX('Disaggregation Data'!$M$3:$M$154,MATCH(LEFT(M32,255),LEFT('Disaggregation Data'!$J$3:$J$154,255),0))=0,"",INDEX('Disaggregation Data'!$M$3:$M$154,MATCH(LEFT(M32,255),LEFT('Disaggregation Data'!$J$3:$J$154,255),0))),"")</f>
        <v/>
      </c>
      <c r="H32" s="408" t="str">
        <f t="array" ref="H32">IFERROR(IF(INDEX('Disaggregation Data'!$N$3:$N$154,MATCH(LEFT(M32,255),LEFT('Disaggregation Data'!$J$3:$J$154,255),0))=0,"",INDEX('Disaggregation Data'!$N$3:$N$154,MATCH(LEFT(M32,255),LEFT('Disaggregation Data'!$J$3:$J$154,255),0))),"")</f>
        <v/>
      </c>
      <c r="I32" s="503" t="str">
        <f t="array" ref="I32">IFERROR(IF(INDEX('Disaggregation Records'!$G$3:$G$56,MATCH(LEFT(L32,255),LEFT('Disaggregation Records'!$D$3:$D$56,255),0))=0,"",INDEX('Disaggregation Records'!$G$3:$G$56,MATCH(LEFT(L32,255),LEFT('Disaggregation Records'!$D$3:$D$56,255),0))),"")</f>
        <v/>
      </c>
      <c r="J32" s="503" t="s">
        <v>384</v>
      </c>
      <c r="K32" s="503">
        <f t="shared" si="0"/>
        <v>24</v>
      </c>
      <c r="L32" s="503" t="str">
        <f t="shared" si="1"/>
        <v/>
      </c>
      <c r="M32" s="503" t="str">
        <f t="shared" si="2"/>
        <v/>
      </c>
      <c r="N32" s="471" t="b">
        <f t="shared" si="3"/>
        <v>0</v>
      </c>
      <c r="O32" s="475" t="s">
        <v>1553</v>
      </c>
      <c r="P32" s="384"/>
      <c r="Q32" s="383"/>
    </row>
    <row r="33" spans="1:17" ht="37.5" customHeight="1">
      <c r="A33" s="406">
        <v>3</v>
      </c>
      <c r="B33" s="423" t="str">
        <f>IFERROR(VLOOKUP(A33,'Impact Indicators - Section B'!$A$9:$S$27,19,FALSE),"")</f>
        <v/>
      </c>
      <c r="C33" s="506" t="str">
        <f t="array" ref="C33">IFERROR(IF(INDEX('Disaggregation Records'!$E$3:$E$56,MATCH(LEFT(L33,255),LEFT('Disaggregation Records'!$D$3:$D$56,255),0))=0,"",INDEX('Disaggregation Records'!$E$3:$E$56,MATCH(LEFT(L33,255),LEFT('Disaggregation Records'!$D$3:$D$56,255),0))),"")</f>
        <v/>
      </c>
      <c r="D33" s="506" t="str">
        <f t="array" ref="D33">IFERROR(IF(INDEX('Disaggregation Records'!$F$3:$F$56,MATCH(LEFT(L33,255),LEFT('Disaggregation Records'!$D$3:$D$56,255),0))=0,"",INDEX('Disaggregation Records'!$F$3:$F$56,MATCH(LEFT(L33,255),LEFT('Disaggregation Records'!$D$3:$D$56,255),0))),"")</f>
        <v/>
      </c>
      <c r="E33" s="409" t="str">
        <f t="array" ref="E33">IFERROR(IF(INDEX('Disaggregation Data'!$K$3:$K$154,MATCH(LEFT(M33,255),LEFT('Disaggregation Data'!$J$3:$J$154,255),0))=0,"",INDEX('Disaggregation Data'!$K$3:$K$154,MATCH(LEFT(M33,255),LEFT('Disaggregation Data'!$J$3:$J$154,255),0))),"")</f>
        <v/>
      </c>
      <c r="F33" s="409" t="str">
        <f t="array" ref="F33">IFERROR(IF(INDEX('Disaggregation Data'!$L$3:$L$154,MATCH(LEFT(M33,255),LEFT('Disaggregation Data'!$J$3:$J$154,255),0))=0,"",INDEX('Disaggregation Data'!$L$3:$L$154,MATCH(LEFT(M33,255),LEFT('Disaggregation Data'!$J$3:$J$154,255),0))),"")</f>
        <v/>
      </c>
      <c r="G33" s="409" t="str">
        <f t="array" ref="G33">IFERROR(IF(INDEX('Disaggregation Data'!$M$3:$M$154,MATCH(LEFT(M33,255),LEFT('Disaggregation Data'!$J$3:$J$154,255),0))=0,"",INDEX('Disaggregation Data'!$M$3:$M$154,MATCH(LEFT(M33,255),LEFT('Disaggregation Data'!$J$3:$J$154,255),0))),"")</f>
        <v/>
      </c>
      <c r="H33" s="408" t="str">
        <f t="array" ref="H33">IFERROR(IF(INDEX('Disaggregation Data'!$N$3:$N$154,MATCH(LEFT(M33,255),LEFT('Disaggregation Data'!$J$3:$J$154,255),0))=0,"",INDEX('Disaggregation Data'!$N$3:$N$154,MATCH(LEFT(M33,255),LEFT('Disaggregation Data'!$J$3:$J$154,255),0))),"")</f>
        <v/>
      </c>
      <c r="I33" s="503" t="str">
        <f t="array" ref="I33">IFERROR(IF(INDEX('Disaggregation Records'!$G$3:$G$56,MATCH(LEFT(L33,255),LEFT('Disaggregation Records'!$D$3:$D$56,255),0))=0,"",INDEX('Disaggregation Records'!$G$3:$G$56,MATCH(LEFT(L33,255),LEFT('Disaggregation Records'!$D$3:$D$56,255),0))),"")</f>
        <v/>
      </c>
      <c r="J33" s="503" t="s">
        <v>384</v>
      </c>
      <c r="K33" s="503">
        <f t="shared" si="0"/>
        <v>25</v>
      </c>
      <c r="L33" s="503" t="str">
        <f t="shared" si="1"/>
        <v/>
      </c>
      <c r="M33" s="503" t="str">
        <f t="shared" si="2"/>
        <v/>
      </c>
      <c r="N33" s="471" t="b">
        <f t="shared" si="3"/>
        <v>0</v>
      </c>
      <c r="O33" s="475" t="s">
        <v>1554</v>
      </c>
      <c r="P33" s="384"/>
      <c r="Q33" s="383"/>
    </row>
    <row r="34" spans="1:17" ht="37.5" customHeight="1">
      <c r="A34" s="406">
        <v>3</v>
      </c>
      <c r="B34" s="423" t="str">
        <f>IFERROR(VLOOKUP(A34,'Impact Indicators - Section B'!$A$9:$S$27,19,FALSE),"")</f>
        <v/>
      </c>
      <c r="C34" s="506" t="str">
        <f t="array" ref="C34">IFERROR(IF(INDEX('Disaggregation Records'!$E$3:$E$56,MATCH(LEFT(L34,255),LEFT('Disaggregation Records'!$D$3:$D$56,255),0))=0,"",INDEX('Disaggregation Records'!$E$3:$E$56,MATCH(LEFT(L34,255),LEFT('Disaggregation Records'!$D$3:$D$56,255),0))),"")</f>
        <v/>
      </c>
      <c r="D34" s="506" t="str">
        <f t="array" ref="D34">IFERROR(IF(INDEX('Disaggregation Records'!$F$3:$F$56,MATCH(LEFT(L34,255),LEFT('Disaggregation Records'!$D$3:$D$56,255),0))=0,"",INDEX('Disaggregation Records'!$F$3:$F$56,MATCH(LEFT(L34,255),LEFT('Disaggregation Records'!$D$3:$D$56,255),0))),"")</f>
        <v/>
      </c>
      <c r="E34" s="409" t="str">
        <f t="array" ref="E34">IFERROR(IF(INDEX('Disaggregation Data'!$K$3:$K$154,MATCH(LEFT(M34,255),LEFT('Disaggregation Data'!$J$3:$J$154,255),0))=0,"",INDEX('Disaggregation Data'!$K$3:$K$154,MATCH(LEFT(M34,255),LEFT('Disaggregation Data'!$J$3:$J$154,255),0))),"")</f>
        <v/>
      </c>
      <c r="F34" s="409" t="str">
        <f t="array" ref="F34">IFERROR(IF(INDEX('Disaggregation Data'!$L$3:$L$154,MATCH(LEFT(M34,255),LEFT('Disaggregation Data'!$J$3:$J$154,255),0))=0,"",INDEX('Disaggregation Data'!$L$3:$L$154,MATCH(LEFT(M34,255),LEFT('Disaggregation Data'!$J$3:$J$154,255),0))),"")</f>
        <v/>
      </c>
      <c r="G34" s="409" t="str">
        <f t="array" ref="G34">IFERROR(IF(INDEX('Disaggregation Data'!$M$3:$M$154,MATCH(LEFT(M34,255),LEFT('Disaggregation Data'!$J$3:$J$154,255),0))=0,"",INDEX('Disaggregation Data'!$M$3:$M$154,MATCH(LEFT(M34,255),LEFT('Disaggregation Data'!$J$3:$J$154,255),0))),"")</f>
        <v/>
      </c>
      <c r="H34" s="408" t="str">
        <f t="array" ref="H34">IFERROR(IF(INDEX('Disaggregation Data'!$N$3:$N$154,MATCH(LEFT(M34,255),LEFT('Disaggregation Data'!$J$3:$J$154,255),0))=0,"",INDEX('Disaggregation Data'!$N$3:$N$154,MATCH(LEFT(M34,255),LEFT('Disaggregation Data'!$J$3:$J$154,255),0))),"")</f>
        <v/>
      </c>
      <c r="I34" s="503" t="str">
        <f t="array" ref="I34">IFERROR(IF(INDEX('Disaggregation Records'!$G$3:$G$56,MATCH(LEFT(L34,255),LEFT('Disaggregation Records'!$D$3:$D$56,255),0))=0,"",INDEX('Disaggregation Records'!$G$3:$G$56,MATCH(LEFT(L34,255),LEFT('Disaggregation Records'!$D$3:$D$56,255),0))),"")</f>
        <v/>
      </c>
      <c r="J34" s="503" t="s">
        <v>384</v>
      </c>
      <c r="K34" s="503">
        <f t="shared" si="0"/>
        <v>26</v>
      </c>
      <c r="L34" s="503" t="str">
        <f t="shared" si="1"/>
        <v/>
      </c>
      <c r="M34" s="503" t="str">
        <f t="shared" si="2"/>
        <v/>
      </c>
      <c r="N34" s="471" t="b">
        <f t="shared" si="3"/>
        <v>0</v>
      </c>
      <c r="O34" s="475" t="s">
        <v>1555</v>
      </c>
      <c r="P34" s="384"/>
      <c r="Q34" s="383"/>
    </row>
    <row r="35" spans="1:17" ht="37.5" customHeight="1">
      <c r="A35" s="406">
        <v>3</v>
      </c>
      <c r="B35" s="423" t="str">
        <f>IFERROR(VLOOKUP(A35,'Impact Indicators - Section B'!$A$9:$S$27,19,FALSE),"")</f>
        <v/>
      </c>
      <c r="C35" s="506" t="str">
        <f t="array" ref="C35">IFERROR(IF(INDEX('Disaggregation Records'!$E$3:$E$56,MATCH(LEFT(L35,255),LEFT('Disaggregation Records'!$D$3:$D$56,255),0))=0,"",INDEX('Disaggregation Records'!$E$3:$E$56,MATCH(LEFT(L35,255),LEFT('Disaggregation Records'!$D$3:$D$56,255),0))),"")</f>
        <v/>
      </c>
      <c r="D35" s="506" t="str">
        <f t="array" ref="D35">IFERROR(IF(INDEX('Disaggregation Records'!$F$3:$F$56,MATCH(LEFT(L35,255),LEFT('Disaggregation Records'!$D$3:$D$56,255),0))=0,"",INDEX('Disaggregation Records'!$F$3:$F$56,MATCH(LEFT(L35,255),LEFT('Disaggregation Records'!$D$3:$D$56,255),0))),"")</f>
        <v/>
      </c>
      <c r="E35" s="409" t="str">
        <f t="array" ref="E35">IFERROR(IF(INDEX('Disaggregation Data'!$K$3:$K$154,MATCH(LEFT(M35,255),LEFT('Disaggregation Data'!$J$3:$J$154,255),0))=0,"",INDEX('Disaggregation Data'!$K$3:$K$154,MATCH(LEFT(M35,255),LEFT('Disaggregation Data'!$J$3:$J$154,255),0))),"")</f>
        <v/>
      </c>
      <c r="F35" s="409" t="str">
        <f t="array" ref="F35">IFERROR(IF(INDEX('Disaggregation Data'!$L$3:$L$154,MATCH(LEFT(M35,255),LEFT('Disaggregation Data'!$J$3:$J$154,255),0))=0,"",INDEX('Disaggregation Data'!$L$3:$L$154,MATCH(LEFT(M35,255),LEFT('Disaggregation Data'!$J$3:$J$154,255),0))),"")</f>
        <v/>
      </c>
      <c r="G35" s="409" t="str">
        <f t="array" ref="G35">IFERROR(IF(INDEX('Disaggregation Data'!$M$3:$M$154,MATCH(LEFT(M35,255),LEFT('Disaggregation Data'!$J$3:$J$154,255),0))=0,"",INDEX('Disaggregation Data'!$M$3:$M$154,MATCH(LEFT(M35,255),LEFT('Disaggregation Data'!$J$3:$J$154,255),0))),"")</f>
        <v/>
      </c>
      <c r="H35" s="408" t="str">
        <f t="array" ref="H35">IFERROR(IF(INDEX('Disaggregation Data'!$N$3:$N$154,MATCH(LEFT(M35,255),LEFT('Disaggregation Data'!$J$3:$J$154,255),0))=0,"",INDEX('Disaggregation Data'!$N$3:$N$154,MATCH(LEFT(M35,255),LEFT('Disaggregation Data'!$J$3:$J$154,255),0))),"")</f>
        <v/>
      </c>
      <c r="I35" s="503" t="str">
        <f t="array" ref="I35">IFERROR(IF(INDEX('Disaggregation Records'!$G$3:$G$56,MATCH(LEFT(L35,255),LEFT('Disaggregation Records'!$D$3:$D$56,255),0))=0,"",INDEX('Disaggregation Records'!$G$3:$G$56,MATCH(LEFT(L35,255),LEFT('Disaggregation Records'!$D$3:$D$56,255),0))),"")</f>
        <v/>
      </c>
      <c r="J35" s="503" t="s">
        <v>384</v>
      </c>
      <c r="K35" s="503">
        <f t="shared" si="0"/>
        <v>27</v>
      </c>
      <c r="L35" s="503" t="str">
        <f t="shared" si="1"/>
        <v/>
      </c>
      <c r="M35" s="503" t="str">
        <f t="shared" si="2"/>
        <v/>
      </c>
      <c r="N35" s="471" t="b">
        <f t="shared" si="3"/>
        <v>0</v>
      </c>
      <c r="O35" s="475" t="s">
        <v>1556</v>
      </c>
      <c r="P35" s="384"/>
      <c r="Q35" s="383"/>
    </row>
    <row r="36" spans="1:17" ht="37.5" customHeight="1">
      <c r="A36" s="406">
        <v>3</v>
      </c>
      <c r="B36" s="423" t="str">
        <f>IFERROR(VLOOKUP(A36,'Impact Indicators - Section B'!$A$9:$S$27,19,FALSE),"")</f>
        <v/>
      </c>
      <c r="C36" s="506" t="str">
        <f t="array" ref="C36">IFERROR(IF(INDEX('Disaggregation Records'!$E$3:$E$56,MATCH(LEFT(L36,255),LEFT('Disaggregation Records'!$D$3:$D$56,255),0))=0,"",INDEX('Disaggregation Records'!$E$3:$E$56,MATCH(LEFT(L36,255),LEFT('Disaggregation Records'!$D$3:$D$56,255),0))),"")</f>
        <v/>
      </c>
      <c r="D36" s="506" t="str">
        <f t="array" ref="D36">IFERROR(IF(INDEX('Disaggregation Records'!$F$3:$F$56,MATCH(LEFT(L36,255),LEFT('Disaggregation Records'!$D$3:$D$56,255),0))=0,"",INDEX('Disaggregation Records'!$F$3:$F$56,MATCH(LEFT(L36,255),LEFT('Disaggregation Records'!$D$3:$D$56,255),0))),"")</f>
        <v/>
      </c>
      <c r="E36" s="409" t="str">
        <f t="array" ref="E36">IFERROR(IF(INDEX('Disaggregation Data'!$K$3:$K$154,MATCH(LEFT(M36,255),LEFT('Disaggregation Data'!$J$3:$J$154,255),0))=0,"",INDEX('Disaggregation Data'!$K$3:$K$154,MATCH(LEFT(M36,255),LEFT('Disaggregation Data'!$J$3:$J$154,255),0))),"")</f>
        <v/>
      </c>
      <c r="F36" s="409" t="str">
        <f t="array" ref="F36">IFERROR(IF(INDEX('Disaggregation Data'!$L$3:$L$154,MATCH(LEFT(M36,255),LEFT('Disaggregation Data'!$J$3:$J$154,255),0))=0,"",INDEX('Disaggregation Data'!$L$3:$L$154,MATCH(LEFT(M36,255),LEFT('Disaggregation Data'!$J$3:$J$154,255),0))),"")</f>
        <v/>
      </c>
      <c r="G36" s="409" t="str">
        <f t="array" ref="G36">IFERROR(IF(INDEX('Disaggregation Data'!$M$3:$M$154,MATCH(LEFT(M36,255),LEFT('Disaggregation Data'!$J$3:$J$154,255),0))=0,"",INDEX('Disaggregation Data'!$M$3:$M$154,MATCH(LEFT(M36,255),LEFT('Disaggregation Data'!$J$3:$J$154,255),0))),"")</f>
        <v/>
      </c>
      <c r="H36" s="408" t="str">
        <f t="array" ref="H36">IFERROR(IF(INDEX('Disaggregation Data'!$N$3:$N$154,MATCH(LEFT(M36,255),LEFT('Disaggregation Data'!$J$3:$J$154,255),0))=0,"",INDEX('Disaggregation Data'!$N$3:$N$154,MATCH(LEFT(M36,255),LEFT('Disaggregation Data'!$J$3:$J$154,255),0))),"")</f>
        <v/>
      </c>
      <c r="I36" s="503" t="str">
        <f t="array" ref="I36">IFERROR(IF(INDEX('Disaggregation Records'!$G$3:$G$56,MATCH(LEFT(L36,255),LEFT('Disaggregation Records'!$D$3:$D$56,255),0))=0,"",INDEX('Disaggregation Records'!$G$3:$G$56,MATCH(LEFT(L36,255),LEFT('Disaggregation Records'!$D$3:$D$56,255),0))),"")</f>
        <v/>
      </c>
      <c r="J36" s="503" t="s">
        <v>384</v>
      </c>
      <c r="K36" s="503">
        <f t="shared" si="0"/>
        <v>28</v>
      </c>
      <c r="L36" s="503" t="str">
        <f t="shared" si="1"/>
        <v/>
      </c>
      <c r="M36" s="503" t="str">
        <f t="shared" si="2"/>
        <v/>
      </c>
      <c r="N36" s="471" t="b">
        <f t="shared" si="3"/>
        <v>0</v>
      </c>
      <c r="O36" s="475" t="s">
        <v>1557</v>
      </c>
      <c r="P36" s="384"/>
      <c r="Q36" s="383"/>
    </row>
    <row r="37" spans="1:17" ht="37.5" customHeight="1">
      <c r="A37" s="406">
        <v>3</v>
      </c>
      <c r="B37" s="423" t="str">
        <f>IFERROR(VLOOKUP(A37,'Impact Indicators - Section B'!$A$9:$S$27,19,FALSE),"")</f>
        <v/>
      </c>
      <c r="C37" s="506" t="str">
        <f t="array" ref="C37">IFERROR(IF(INDEX('Disaggregation Records'!$E$3:$E$56,MATCH(LEFT(L37,255),LEFT('Disaggregation Records'!$D$3:$D$56,255),0))=0,"",INDEX('Disaggregation Records'!$E$3:$E$56,MATCH(LEFT(L37,255),LEFT('Disaggregation Records'!$D$3:$D$56,255),0))),"")</f>
        <v/>
      </c>
      <c r="D37" s="506" t="str">
        <f t="array" ref="D37">IFERROR(IF(INDEX('Disaggregation Records'!$F$3:$F$56,MATCH(LEFT(L37,255),LEFT('Disaggregation Records'!$D$3:$D$56,255),0))=0,"",INDEX('Disaggregation Records'!$F$3:$F$56,MATCH(LEFT(L37,255),LEFT('Disaggregation Records'!$D$3:$D$56,255),0))),"")</f>
        <v/>
      </c>
      <c r="E37" s="409" t="str">
        <f t="array" ref="E37">IFERROR(IF(INDEX('Disaggregation Data'!$K$3:$K$154,MATCH(LEFT(M37,255),LEFT('Disaggregation Data'!$J$3:$J$154,255),0))=0,"",INDEX('Disaggregation Data'!$K$3:$K$154,MATCH(LEFT(M37,255),LEFT('Disaggregation Data'!$J$3:$J$154,255),0))),"")</f>
        <v/>
      </c>
      <c r="F37" s="409" t="str">
        <f t="array" ref="F37">IFERROR(IF(INDEX('Disaggregation Data'!$L$3:$L$154,MATCH(LEFT(M37,255),LEFT('Disaggregation Data'!$J$3:$J$154,255),0))=0,"",INDEX('Disaggregation Data'!$L$3:$L$154,MATCH(LEFT(M37,255),LEFT('Disaggregation Data'!$J$3:$J$154,255),0))),"")</f>
        <v/>
      </c>
      <c r="G37" s="409" t="str">
        <f t="array" ref="G37">IFERROR(IF(INDEX('Disaggregation Data'!$M$3:$M$154,MATCH(LEFT(M37,255),LEFT('Disaggregation Data'!$J$3:$J$154,255),0))=0,"",INDEX('Disaggregation Data'!$M$3:$M$154,MATCH(LEFT(M37,255),LEFT('Disaggregation Data'!$J$3:$J$154,255),0))),"")</f>
        <v/>
      </c>
      <c r="H37" s="408" t="str">
        <f t="array" ref="H37">IFERROR(IF(INDEX('Disaggregation Data'!$N$3:$N$154,MATCH(LEFT(M37,255),LEFT('Disaggregation Data'!$J$3:$J$154,255),0))=0,"",INDEX('Disaggregation Data'!$N$3:$N$154,MATCH(LEFT(M37,255),LEFT('Disaggregation Data'!$J$3:$J$154,255),0))),"")</f>
        <v/>
      </c>
      <c r="I37" s="503" t="str">
        <f t="array" ref="I37">IFERROR(IF(INDEX('Disaggregation Records'!$G$3:$G$56,MATCH(LEFT(L37,255),LEFT('Disaggregation Records'!$D$3:$D$56,255),0))=0,"",INDEX('Disaggregation Records'!$G$3:$G$56,MATCH(LEFT(L37,255),LEFT('Disaggregation Records'!$D$3:$D$56,255),0))),"")</f>
        <v/>
      </c>
      <c r="J37" s="503" t="s">
        <v>384</v>
      </c>
      <c r="K37" s="503">
        <f t="shared" si="0"/>
        <v>29</v>
      </c>
      <c r="L37" s="503" t="str">
        <f t="shared" si="1"/>
        <v/>
      </c>
      <c r="M37" s="503" t="str">
        <f t="shared" si="2"/>
        <v/>
      </c>
      <c r="N37" s="471" t="b">
        <f t="shared" si="3"/>
        <v>0</v>
      </c>
      <c r="O37" s="475" t="s">
        <v>1558</v>
      </c>
      <c r="P37" s="384"/>
      <c r="Q37" s="383"/>
    </row>
    <row r="38" spans="1:17" ht="37.5" customHeight="1">
      <c r="A38" s="406">
        <v>3</v>
      </c>
      <c r="B38" s="423" t="str">
        <f>IFERROR(VLOOKUP(A38,'Impact Indicators - Section B'!$A$9:$S$27,19,FALSE),"")</f>
        <v/>
      </c>
      <c r="C38" s="506" t="str">
        <f t="array" ref="C38">IFERROR(IF(INDEX('Disaggregation Records'!$E$3:$E$56,MATCH(LEFT(L38,255),LEFT('Disaggregation Records'!$D$3:$D$56,255),0))=0,"",INDEX('Disaggregation Records'!$E$3:$E$56,MATCH(LEFT(L38,255),LEFT('Disaggregation Records'!$D$3:$D$56,255),0))),"")</f>
        <v/>
      </c>
      <c r="D38" s="506" t="str">
        <f t="array" ref="D38">IFERROR(IF(INDEX('Disaggregation Records'!$F$3:$F$56,MATCH(LEFT(L38,255),LEFT('Disaggregation Records'!$D$3:$D$56,255),0))=0,"",INDEX('Disaggregation Records'!$F$3:$F$56,MATCH(LEFT(L38,255),LEFT('Disaggregation Records'!$D$3:$D$56,255),0))),"")</f>
        <v/>
      </c>
      <c r="E38" s="409" t="str">
        <f t="array" ref="E38">IFERROR(IF(INDEX('Disaggregation Data'!$K$3:$K$154,MATCH(LEFT(M38,255),LEFT('Disaggregation Data'!$J$3:$J$154,255),0))=0,"",INDEX('Disaggregation Data'!$K$3:$K$154,MATCH(LEFT(M38,255),LEFT('Disaggregation Data'!$J$3:$J$154,255),0))),"")</f>
        <v/>
      </c>
      <c r="F38" s="409" t="str">
        <f t="array" ref="F38">IFERROR(IF(INDEX('Disaggregation Data'!$L$3:$L$154,MATCH(LEFT(M38,255),LEFT('Disaggregation Data'!$J$3:$J$154,255),0))=0,"",INDEX('Disaggregation Data'!$L$3:$L$154,MATCH(LEFT(M38,255),LEFT('Disaggregation Data'!$J$3:$J$154,255),0))),"")</f>
        <v/>
      </c>
      <c r="G38" s="409" t="str">
        <f t="array" ref="G38">IFERROR(IF(INDEX('Disaggregation Data'!$M$3:$M$154,MATCH(LEFT(M38,255),LEFT('Disaggregation Data'!$J$3:$J$154,255),0))=0,"",INDEX('Disaggregation Data'!$M$3:$M$154,MATCH(LEFT(M38,255),LEFT('Disaggregation Data'!$J$3:$J$154,255),0))),"")</f>
        <v/>
      </c>
      <c r="H38" s="408" t="str">
        <f t="array" ref="H38">IFERROR(IF(INDEX('Disaggregation Data'!$N$3:$N$154,MATCH(LEFT(M38,255),LEFT('Disaggregation Data'!$J$3:$J$154,255),0))=0,"",INDEX('Disaggregation Data'!$N$3:$N$154,MATCH(LEFT(M38,255),LEFT('Disaggregation Data'!$J$3:$J$154,255),0))),"")</f>
        <v/>
      </c>
      <c r="I38" s="503" t="str">
        <f t="array" ref="I38">IFERROR(IF(INDEX('Disaggregation Records'!$G$3:$G$56,MATCH(LEFT(L38,255),LEFT('Disaggregation Records'!$D$3:$D$56,255),0))=0,"",INDEX('Disaggregation Records'!$G$3:$G$56,MATCH(LEFT(L38,255),LEFT('Disaggregation Records'!$D$3:$D$56,255),0))),"")</f>
        <v/>
      </c>
      <c r="J38" s="503" t="s">
        <v>384</v>
      </c>
      <c r="K38" s="503">
        <f t="shared" si="0"/>
        <v>30</v>
      </c>
      <c r="L38" s="503" t="str">
        <f t="shared" si="1"/>
        <v/>
      </c>
      <c r="M38" s="503" t="str">
        <f t="shared" si="2"/>
        <v/>
      </c>
      <c r="N38" s="471" t="b">
        <f t="shared" si="3"/>
        <v>0</v>
      </c>
      <c r="O38" s="475" t="s">
        <v>1559</v>
      </c>
      <c r="P38" s="384"/>
      <c r="Q38" s="383"/>
    </row>
    <row r="39" spans="1:17" ht="37.5" customHeight="1">
      <c r="A39" s="406">
        <v>4</v>
      </c>
      <c r="B39" s="423" t="str">
        <f>IFERROR(VLOOKUP(A39,'Impact Indicators - Section B'!$A$9:$S$27,19,FALSE),"")</f>
        <v/>
      </c>
      <c r="C39" s="506" t="str">
        <f t="array" ref="C39">IFERROR(IF(INDEX('Disaggregation Records'!$E$3:$E$56,MATCH(LEFT(L39,255),LEFT('Disaggregation Records'!$D$3:$D$56,255),0))=0,"",INDEX('Disaggregation Records'!$E$3:$E$56,MATCH(LEFT(L39,255),LEFT('Disaggregation Records'!$D$3:$D$56,255),0))),"")</f>
        <v/>
      </c>
      <c r="D39" s="506" t="str">
        <f t="array" ref="D39">IFERROR(IF(INDEX('Disaggregation Records'!$F$3:$F$56,MATCH(LEFT(L39,255),LEFT('Disaggregation Records'!$D$3:$D$56,255),0))=0,"",INDEX('Disaggregation Records'!$F$3:$F$56,MATCH(LEFT(L39,255),LEFT('Disaggregation Records'!$D$3:$D$56,255),0))),"")</f>
        <v/>
      </c>
      <c r="E39" s="409" t="str">
        <f t="array" ref="E39">IFERROR(IF(INDEX('Disaggregation Data'!$K$3:$K$154,MATCH(LEFT(M39,255),LEFT('Disaggregation Data'!$J$3:$J$154,255),0))=0,"",INDEX('Disaggregation Data'!$K$3:$K$154,MATCH(LEFT(M39,255),LEFT('Disaggregation Data'!$J$3:$J$154,255),0))),"")</f>
        <v/>
      </c>
      <c r="F39" s="409" t="str">
        <f t="array" ref="F39">IFERROR(IF(INDEX('Disaggregation Data'!$L$3:$L$154,MATCH(LEFT(M39,255),LEFT('Disaggregation Data'!$J$3:$J$154,255),0))=0,"",INDEX('Disaggregation Data'!$L$3:$L$154,MATCH(LEFT(M39,255),LEFT('Disaggregation Data'!$J$3:$J$154,255),0))),"")</f>
        <v/>
      </c>
      <c r="G39" s="409" t="str">
        <f t="array" ref="G39">IFERROR(IF(INDEX('Disaggregation Data'!$M$3:$M$154,MATCH(LEFT(M39,255),LEFT('Disaggregation Data'!$J$3:$J$154,255),0))=0,"",INDEX('Disaggregation Data'!$M$3:$M$154,MATCH(LEFT(M39,255),LEFT('Disaggregation Data'!$J$3:$J$154,255),0))),"")</f>
        <v/>
      </c>
      <c r="H39" s="408" t="str">
        <f t="array" ref="H39">IFERROR(IF(INDEX('Disaggregation Data'!$N$3:$N$154,MATCH(LEFT(M39,255),LEFT('Disaggregation Data'!$J$3:$J$154,255),0))=0,"",INDEX('Disaggregation Data'!$N$3:$N$154,MATCH(LEFT(M39,255),LEFT('Disaggregation Data'!$J$3:$J$154,255),0))),"")</f>
        <v/>
      </c>
      <c r="I39" s="503" t="str">
        <f t="array" ref="I39">IFERROR(IF(INDEX('Disaggregation Records'!$G$3:$G$56,MATCH(LEFT(L39,255),LEFT('Disaggregation Records'!$D$3:$D$56,255),0))=0,"",INDEX('Disaggregation Records'!$G$3:$G$56,MATCH(LEFT(L39,255),LEFT('Disaggregation Records'!$D$3:$D$56,255),0))),"")</f>
        <v/>
      </c>
      <c r="J39" s="503" t="s">
        <v>388</v>
      </c>
      <c r="K39" s="503">
        <f t="shared" si="0"/>
        <v>31</v>
      </c>
      <c r="L39" s="503" t="str">
        <f t="shared" si="1"/>
        <v/>
      </c>
      <c r="M39" s="503" t="str">
        <f t="shared" si="2"/>
        <v/>
      </c>
      <c r="N39" s="471" t="b">
        <f t="shared" si="3"/>
        <v>0</v>
      </c>
      <c r="O39" s="475" t="s">
        <v>1560</v>
      </c>
      <c r="P39" s="384"/>
      <c r="Q39" s="383"/>
    </row>
    <row r="40" spans="1:17" ht="37.5" customHeight="1">
      <c r="A40" s="406">
        <v>4</v>
      </c>
      <c r="B40" s="423" t="str">
        <f>IFERROR(VLOOKUP(A40,'Impact Indicators - Section B'!$A$9:$S$27,19,FALSE),"")</f>
        <v/>
      </c>
      <c r="C40" s="506" t="str">
        <f t="array" ref="C40">IFERROR(IF(INDEX('Disaggregation Records'!$E$3:$E$56,MATCH(LEFT(L40,255),LEFT('Disaggregation Records'!$D$3:$D$56,255),0))=0,"",INDEX('Disaggregation Records'!$E$3:$E$56,MATCH(LEFT(L40,255),LEFT('Disaggregation Records'!$D$3:$D$56,255),0))),"")</f>
        <v/>
      </c>
      <c r="D40" s="506" t="str">
        <f t="array" ref="D40">IFERROR(IF(INDEX('Disaggregation Records'!$F$3:$F$56,MATCH(LEFT(L40,255),LEFT('Disaggregation Records'!$D$3:$D$56,255),0))=0,"",INDEX('Disaggregation Records'!$F$3:$F$56,MATCH(LEFT(L40,255),LEFT('Disaggregation Records'!$D$3:$D$56,255),0))),"")</f>
        <v/>
      </c>
      <c r="E40" s="409" t="str">
        <f t="array" ref="E40">IFERROR(IF(INDEX('Disaggregation Data'!$K$3:$K$154,MATCH(LEFT(M40,255),LEFT('Disaggregation Data'!$J$3:$J$154,255),0))=0,"",INDEX('Disaggregation Data'!$K$3:$K$154,MATCH(LEFT(M40,255),LEFT('Disaggregation Data'!$J$3:$J$154,255),0))),"")</f>
        <v/>
      </c>
      <c r="F40" s="409" t="str">
        <f t="array" ref="F40">IFERROR(IF(INDEX('Disaggregation Data'!$L$3:$L$154,MATCH(LEFT(M40,255),LEFT('Disaggregation Data'!$J$3:$J$154,255),0))=0,"",INDEX('Disaggregation Data'!$L$3:$L$154,MATCH(LEFT(M40,255),LEFT('Disaggregation Data'!$J$3:$J$154,255),0))),"")</f>
        <v/>
      </c>
      <c r="G40" s="409" t="str">
        <f t="array" ref="G40">IFERROR(IF(INDEX('Disaggregation Data'!$M$3:$M$154,MATCH(LEFT(M40,255),LEFT('Disaggregation Data'!$J$3:$J$154,255),0))=0,"",INDEX('Disaggregation Data'!$M$3:$M$154,MATCH(LEFT(M40,255),LEFT('Disaggregation Data'!$J$3:$J$154,255),0))),"")</f>
        <v/>
      </c>
      <c r="H40" s="408" t="str">
        <f t="array" ref="H40">IFERROR(IF(INDEX('Disaggregation Data'!$N$3:$N$154,MATCH(LEFT(M40,255),LEFT('Disaggregation Data'!$J$3:$J$154,255),0))=0,"",INDEX('Disaggregation Data'!$N$3:$N$154,MATCH(LEFT(M40,255),LEFT('Disaggregation Data'!$J$3:$J$154,255),0))),"")</f>
        <v/>
      </c>
      <c r="I40" s="503" t="str">
        <f t="array" ref="I40">IFERROR(IF(INDEX('Disaggregation Records'!$G$3:$G$56,MATCH(LEFT(L40,255),LEFT('Disaggregation Records'!$D$3:$D$56,255),0))=0,"",INDEX('Disaggregation Records'!$G$3:$G$56,MATCH(LEFT(L40,255),LEFT('Disaggregation Records'!$D$3:$D$56,255),0))),"")</f>
        <v/>
      </c>
      <c r="J40" s="503" t="s">
        <v>388</v>
      </c>
      <c r="K40" s="503">
        <f t="shared" si="0"/>
        <v>32</v>
      </c>
      <c r="L40" s="503" t="str">
        <f t="shared" si="1"/>
        <v/>
      </c>
      <c r="M40" s="503" t="str">
        <f t="shared" si="2"/>
        <v/>
      </c>
      <c r="N40" s="471" t="b">
        <f t="shared" si="3"/>
        <v>0</v>
      </c>
      <c r="O40" s="475" t="s">
        <v>1561</v>
      </c>
      <c r="P40" s="384"/>
      <c r="Q40" s="383"/>
    </row>
    <row r="41" spans="1:17" ht="37.5" customHeight="1">
      <c r="A41" s="406">
        <v>4</v>
      </c>
      <c r="B41" s="423" t="str">
        <f>IFERROR(VLOOKUP(A41,'Impact Indicators - Section B'!$A$9:$S$27,19,FALSE),"")</f>
        <v/>
      </c>
      <c r="C41" s="506" t="str">
        <f t="array" ref="C41">IFERROR(IF(INDEX('Disaggregation Records'!$E$3:$E$56,MATCH(LEFT(L41,255),LEFT('Disaggregation Records'!$D$3:$D$56,255),0))=0,"",INDEX('Disaggregation Records'!$E$3:$E$56,MATCH(LEFT(L41,255),LEFT('Disaggregation Records'!$D$3:$D$56,255),0))),"")</f>
        <v/>
      </c>
      <c r="D41" s="506" t="str">
        <f t="array" ref="D41">IFERROR(IF(INDEX('Disaggregation Records'!$F$3:$F$56,MATCH(LEFT(L41,255),LEFT('Disaggregation Records'!$D$3:$D$56,255),0))=0,"",INDEX('Disaggregation Records'!$F$3:$F$56,MATCH(LEFT(L41,255),LEFT('Disaggregation Records'!$D$3:$D$56,255),0))),"")</f>
        <v/>
      </c>
      <c r="E41" s="409" t="str">
        <f t="array" ref="E41">IFERROR(IF(INDEX('Disaggregation Data'!$K$3:$K$154,MATCH(LEFT(M41,255),LEFT('Disaggregation Data'!$J$3:$J$154,255),0))=0,"",INDEX('Disaggregation Data'!$K$3:$K$154,MATCH(LEFT(M41,255),LEFT('Disaggregation Data'!$J$3:$J$154,255),0))),"")</f>
        <v/>
      </c>
      <c r="F41" s="409" t="str">
        <f t="array" ref="F41">IFERROR(IF(INDEX('Disaggregation Data'!$L$3:$L$154,MATCH(LEFT(M41,255),LEFT('Disaggregation Data'!$J$3:$J$154,255),0))=0,"",INDEX('Disaggregation Data'!$L$3:$L$154,MATCH(LEFT(M41,255),LEFT('Disaggregation Data'!$J$3:$J$154,255),0))),"")</f>
        <v/>
      </c>
      <c r="G41" s="409" t="str">
        <f t="array" ref="G41">IFERROR(IF(INDEX('Disaggregation Data'!$M$3:$M$154,MATCH(LEFT(M41,255),LEFT('Disaggregation Data'!$J$3:$J$154,255),0))=0,"",INDEX('Disaggregation Data'!$M$3:$M$154,MATCH(LEFT(M41,255),LEFT('Disaggregation Data'!$J$3:$J$154,255),0))),"")</f>
        <v/>
      </c>
      <c r="H41" s="408" t="str">
        <f t="array" ref="H41">IFERROR(IF(INDEX('Disaggregation Data'!$N$3:$N$154,MATCH(LEFT(M41,255),LEFT('Disaggregation Data'!$J$3:$J$154,255),0))=0,"",INDEX('Disaggregation Data'!$N$3:$N$154,MATCH(LEFT(M41,255),LEFT('Disaggregation Data'!$J$3:$J$154,255),0))),"")</f>
        <v/>
      </c>
      <c r="I41" s="503" t="str">
        <f t="array" ref="I41">IFERROR(IF(INDEX('Disaggregation Records'!$G$3:$G$56,MATCH(LEFT(L41,255),LEFT('Disaggregation Records'!$D$3:$D$56,255),0))=0,"",INDEX('Disaggregation Records'!$G$3:$G$56,MATCH(LEFT(L41,255),LEFT('Disaggregation Records'!$D$3:$D$56,255),0))),"")</f>
        <v/>
      </c>
      <c r="J41" s="503" t="s">
        <v>388</v>
      </c>
      <c r="K41" s="503">
        <f t="shared" si="0"/>
        <v>33</v>
      </c>
      <c r="L41" s="503" t="str">
        <f t="shared" si="1"/>
        <v/>
      </c>
      <c r="M41" s="503" t="str">
        <f t="shared" si="2"/>
        <v/>
      </c>
      <c r="N41" s="471" t="b">
        <f t="shared" si="3"/>
        <v>0</v>
      </c>
      <c r="O41" s="475" t="s">
        <v>1562</v>
      </c>
      <c r="P41" s="384"/>
      <c r="Q41" s="383"/>
    </row>
    <row r="42" spans="1:17" ht="37.5" customHeight="1">
      <c r="A42" s="406">
        <v>4</v>
      </c>
      <c r="B42" s="423" t="str">
        <f>IFERROR(VLOOKUP(A42,'Impact Indicators - Section B'!$A$9:$S$27,19,FALSE),"")</f>
        <v/>
      </c>
      <c r="C42" s="506" t="str">
        <f t="array" ref="C42">IFERROR(IF(INDEX('Disaggregation Records'!$E$3:$E$56,MATCH(LEFT(L42,255),LEFT('Disaggregation Records'!$D$3:$D$56,255),0))=0,"",INDEX('Disaggregation Records'!$E$3:$E$56,MATCH(LEFT(L42,255),LEFT('Disaggregation Records'!$D$3:$D$56,255),0))),"")</f>
        <v/>
      </c>
      <c r="D42" s="506" t="str">
        <f t="array" ref="D42">IFERROR(IF(INDEX('Disaggregation Records'!$F$3:$F$56,MATCH(LEFT(L42,255),LEFT('Disaggregation Records'!$D$3:$D$56,255),0))=0,"",INDEX('Disaggregation Records'!$F$3:$F$56,MATCH(LEFT(L42,255),LEFT('Disaggregation Records'!$D$3:$D$56,255),0))),"")</f>
        <v/>
      </c>
      <c r="E42" s="409" t="str">
        <f t="array" ref="E42">IFERROR(IF(INDEX('Disaggregation Data'!$K$3:$K$154,MATCH(LEFT(M42,255),LEFT('Disaggregation Data'!$J$3:$J$154,255),0))=0,"",INDEX('Disaggregation Data'!$K$3:$K$154,MATCH(LEFT(M42,255),LEFT('Disaggregation Data'!$J$3:$J$154,255),0))),"")</f>
        <v/>
      </c>
      <c r="F42" s="409" t="str">
        <f t="array" ref="F42">IFERROR(IF(INDEX('Disaggregation Data'!$L$3:$L$154,MATCH(LEFT(M42,255),LEFT('Disaggregation Data'!$J$3:$J$154,255),0))=0,"",INDEX('Disaggregation Data'!$L$3:$L$154,MATCH(LEFT(M42,255),LEFT('Disaggregation Data'!$J$3:$J$154,255),0))),"")</f>
        <v/>
      </c>
      <c r="G42" s="409" t="str">
        <f t="array" ref="G42">IFERROR(IF(INDEX('Disaggregation Data'!$M$3:$M$154,MATCH(LEFT(M42,255),LEFT('Disaggregation Data'!$J$3:$J$154,255),0))=0,"",INDEX('Disaggregation Data'!$M$3:$M$154,MATCH(LEFT(M42,255),LEFT('Disaggregation Data'!$J$3:$J$154,255),0))),"")</f>
        <v/>
      </c>
      <c r="H42" s="408" t="str">
        <f t="array" ref="H42">IFERROR(IF(INDEX('Disaggregation Data'!$N$3:$N$154,MATCH(LEFT(M42,255),LEFT('Disaggregation Data'!$J$3:$J$154,255),0))=0,"",INDEX('Disaggregation Data'!$N$3:$N$154,MATCH(LEFT(M42,255),LEFT('Disaggregation Data'!$J$3:$J$154,255),0))),"")</f>
        <v/>
      </c>
      <c r="I42" s="503" t="str">
        <f t="array" ref="I42">IFERROR(IF(INDEX('Disaggregation Records'!$G$3:$G$56,MATCH(LEFT(L42,255),LEFT('Disaggregation Records'!$D$3:$D$56,255),0))=0,"",INDEX('Disaggregation Records'!$G$3:$G$56,MATCH(LEFT(L42,255),LEFT('Disaggregation Records'!$D$3:$D$56,255),0))),"")</f>
        <v/>
      </c>
      <c r="J42" s="503" t="s">
        <v>388</v>
      </c>
      <c r="K42" s="503">
        <f t="shared" si="0"/>
        <v>34</v>
      </c>
      <c r="L42" s="503" t="str">
        <f t="shared" si="1"/>
        <v/>
      </c>
      <c r="M42" s="503" t="str">
        <f t="shared" si="2"/>
        <v/>
      </c>
      <c r="N42" s="471" t="b">
        <f t="shared" si="3"/>
        <v>0</v>
      </c>
      <c r="O42" s="475" t="s">
        <v>1563</v>
      </c>
      <c r="P42" s="384"/>
      <c r="Q42" s="383"/>
    </row>
    <row r="43" spans="1:17" ht="37.5" customHeight="1">
      <c r="A43" s="406">
        <v>4</v>
      </c>
      <c r="B43" s="423" t="str">
        <f>IFERROR(VLOOKUP(A43,'Impact Indicators - Section B'!$A$9:$S$27,19,FALSE),"")</f>
        <v/>
      </c>
      <c r="C43" s="506" t="str">
        <f t="array" ref="C43">IFERROR(IF(INDEX('Disaggregation Records'!$E$3:$E$56,MATCH(LEFT(L43,255),LEFT('Disaggregation Records'!$D$3:$D$56,255),0))=0,"",INDEX('Disaggregation Records'!$E$3:$E$56,MATCH(LEFT(L43,255),LEFT('Disaggregation Records'!$D$3:$D$56,255),0))),"")</f>
        <v/>
      </c>
      <c r="D43" s="506" t="str">
        <f t="array" ref="D43">IFERROR(IF(INDEX('Disaggregation Records'!$F$3:$F$56,MATCH(LEFT(L43,255),LEFT('Disaggregation Records'!$D$3:$D$56,255),0))=0,"",INDEX('Disaggregation Records'!$F$3:$F$56,MATCH(LEFT(L43,255),LEFT('Disaggregation Records'!$D$3:$D$56,255),0))),"")</f>
        <v/>
      </c>
      <c r="E43" s="409" t="str">
        <f t="array" ref="E43">IFERROR(IF(INDEX('Disaggregation Data'!$K$3:$K$154,MATCH(LEFT(M43,255),LEFT('Disaggregation Data'!$J$3:$J$154,255),0))=0,"",INDEX('Disaggregation Data'!$K$3:$K$154,MATCH(LEFT(M43,255),LEFT('Disaggregation Data'!$J$3:$J$154,255),0))),"")</f>
        <v/>
      </c>
      <c r="F43" s="409" t="str">
        <f t="array" ref="F43">IFERROR(IF(INDEX('Disaggregation Data'!$L$3:$L$154,MATCH(LEFT(M43,255),LEFT('Disaggregation Data'!$J$3:$J$154,255),0))=0,"",INDEX('Disaggregation Data'!$L$3:$L$154,MATCH(LEFT(M43,255),LEFT('Disaggregation Data'!$J$3:$J$154,255),0))),"")</f>
        <v/>
      </c>
      <c r="G43" s="409" t="str">
        <f t="array" ref="G43">IFERROR(IF(INDEX('Disaggregation Data'!$M$3:$M$154,MATCH(LEFT(M43,255),LEFT('Disaggregation Data'!$J$3:$J$154,255),0))=0,"",INDEX('Disaggregation Data'!$M$3:$M$154,MATCH(LEFT(M43,255),LEFT('Disaggregation Data'!$J$3:$J$154,255),0))),"")</f>
        <v/>
      </c>
      <c r="H43" s="408" t="str">
        <f t="array" ref="H43">IFERROR(IF(INDEX('Disaggregation Data'!$N$3:$N$154,MATCH(LEFT(M43,255),LEFT('Disaggregation Data'!$J$3:$J$154,255),0))=0,"",INDEX('Disaggregation Data'!$N$3:$N$154,MATCH(LEFT(M43,255),LEFT('Disaggregation Data'!$J$3:$J$154,255),0))),"")</f>
        <v/>
      </c>
      <c r="I43" s="503" t="str">
        <f t="array" ref="I43">IFERROR(IF(INDEX('Disaggregation Records'!$G$3:$G$56,MATCH(LEFT(L43,255),LEFT('Disaggregation Records'!$D$3:$D$56,255),0))=0,"",INDEX('Disaggregation Records'!$G$3:$G$56,MATCH(LEFT(L43,255),LEFT('Disaggregation Records'!$D$3:$D$56,255),0))),"")</f>
        <v/>
      </c>
      <c r="J43" s="503" t="s">
        <v>388</v>
      </c>
      <c r="K43" s="503">
        <f t="shared" si="0"/>
        <v>35</v>
      </c>
      <c r="L43" s="503" t="str">
        <f t="shared" si="1"/>
        <v/>
      </c>
      <c r="M43" s="503" t="str">
        <f t="shared" si="2"/>
        <v/>
      </c>
      <c r="N43" s="471" t="b">
        <f t="shared" si="3"/>
        <v>0</v>
      </c>
      <c r="O43" s="475" t="s">
        <v>1564</v>
      </c>
      <c r="P43" s="384"/>
      <c r="Q43" s="383"/>
    </row>
    <row r="44" spans="1:17" ht="37.5" customHeight="1">
      <c r="A44" s="406">
        <v>4</v>
      </c>
      <c r="B44" s="423" t="str">
        <f>IFERROR(VLOOKUP(A44,'Impact Indicators - Section B'!$A$9:$S$27,19,FALSE),"")</f>
        <v/>
      </c>
      <c r="C44" s="506" t="str">
        <f t="array" ref="C44">IFERROR(IF(INDEX('Disaggregation Records'!$E$3:$E$56,MATCH(LEFT(L44,255),LEFT('Disaggregation Records'!$D$3:$D$56,255),0))=0,"",INDEX('Disaggregation Records'!$E$3:$E$56,MATCH(LEFT(L44,255),LEFT('Disaggregation Records'!$D$3:$D$56,255),0))),"")</f>
        <v/>
      </c>
      <c r="D44" s="506" t="str">
        <f t="array" ref="D44">IFERROR(IF(INDEX('Disaggregation Records'!$F$3:$F$56,MATCH(LEFT(L44,255),LEFT('Disaggregation Records'!$D$3:$D$56,255),0))=0,"",INDEX('Disaggregation Records'!$F$3:$F$56,MATCH(LEFT(L44,255),LEFT('Disaggregation Records'!$D$3:$D$56,255),0))),"")</f>
        <v/>
      </c>
      <c r="E44" s="409" t="str">
        <f t="array" ref="E44">IFERROR(IF(INDEX('Disaggregation Data'!$K$3:$K$154,MATCH(LEFT(M44,255),LEFT('Disaggregation Data'!$J$3:$J$154,255),0))=0,"",INDEX('Disaggregation Data'!$K$3:$K$154,MATCH(LEFT(M44,255),LEFT('Disaggregation Data'!$J$3:$J$154,255),0))),"")</f>
        <v/>
      </c>
      <c r="F44" s="409" t="str">
        <f t="array" ref="F44">IFERROR(IF(INDEX('Disaggregation Data'!$L$3:$L$154,MATCH(LEFT(M44,255),LEFT('Disaggregation Data'!$J$3:$J$154,255),0))=0,"",INDEX('Disaggregation Data'!$L$3:$L$154,MATCH(LEFT(M44,255),LEFT('Disaggregation Data'!$J$3:$J$154,255),0))),"")</f>
        <v/>
      </c>
      <c r="G44" s="409" t="str">
        <f t="array" ref="G44">IFERROR(IF(INDEX('Disaggregation Data'!$M$3:$M$154,MATCH(LEFT(M44,255),LEFT('Disaggregation Data'!$J$3:$J$154,255),0))=0,"",INDEX('Disaggregation Data'!$M$3:$M$154,MATCH(LEFT(M44,255),LEFT('Disaggregation Data'!$J$3:$J$154,255),0))),"")</f>
        <v/>
      </c>
      <c r="H44" s="408" t="str">
        <f t="array" ref="H44">IFERROR(IF(INDEX('Disaggregation Data'!$N$3:$N$154,MATCH(LEFT(M44,255),LEFT('Disaggregation Data'!$J$3:$J$154,255),0))=0,"",INDEX('Disaggregation Data'!$N$3:$N$154,MATCH(LEFT(M44,255),LEFT('Disaggregation Data'!$J$3:$J$154,255),0))),"")</f>
        <v/>
      </c>
      <c r="I44" s="503" t="str">
        <f t="array" ref="I44">IFERROR(IF(INDEX('Disaggregation Records'!$G$3:$G$56,MATCH(LEFT(L44,255),LEFT('Disaggregation Records'!$D$3:$D$56,255),0))=0,"",INDEX('Disaggregation Records'!$G$3:$G$56,MATCH(LEFT(L44,255),LEFT('Disaggregation Records'!$D$3:$D$56,255),0))),"")</f>
        <v/>
      </c>
      <c r="J44" s="503" t="s">
        <v>388</v>
      </c>
      <c r="K44" s="503">
        <f t="shared" si="0"/>
        <v>36</v>
      </c>
      <c r="L44" s="503" t="str">
        <f t="shared" si="1"/>
        <v/>
      </c>
      <c r="M44" s="503" t="str">
        <f t="shared" si="2"/>
        <v/>
      </c>
      <c r="N44" s="471" t="b">
        <f t="shared" si="3"/>
        <v>0</v>
      </c>
      <c r="O44" s="475" t="s">
        <v>1565</v>
      </c>
      <c r="P44" s="384"/>
      <c r="Q44" s="383"/>
    </row>
    <row r="45" spans="1:17" ht="37.5" customHeight="1">
      <c r="A45" s="406">
        <v>4</v>
      </c>
      <c r="B45" s="423" t="str">
        <f>IFERROR(VLOOKUP(A45,'Impact Indicators - Section B'!$A$9:$S$27,19,FALSE),"")</f>
        <v/>
      </c>
      <c r="C45" s="506" t="str">
        <f t="array" ref="C45">IFERROR(IF(INDEX('Disaggregation Records'!$E$3:$E$56,MATCH(LEFT(L45,255),LEFT('Disaggregation Records'!$D$3:$D$56,255),0))=0,"",INDEX('Disaggregation Records'!$E$3:$E$56,MATCH(LEFT(L45,255),LEFT('Disaggregation Records'!$D$3:$D$56,255),0))),"")</f>
        <v/>
      </c>
      <c r="D45" s="506" t="str">
        <f t="array" ref="D45">IFERROR(IF(INDEX('Disaggregation Records'!$F$3:$F$56,MATCH(LEFT(L45,255),LEFT('Disaggregation Records'!$D$3:$D$56,255),0))=0,"",INDEX('Disaggregation Records'!$F$3:$F$56,MATCH(LEFT(L45,255),LEFT('Disaggregation Records'!$D$3:$D$56,255),0))),"")</f>
        <v/>
      </c>
      <c r="E45" s="409" t="str">
        <f t="array" ref="E45">IFERROR(IF(INDEX('Disaggregation Data'!$K$3:$K$154,MATCH(LEFT(M45,255),LEFT('Disaggregation Data'!$J$3:$J$154,255),0))=0,"",INDEX('Disaggregation Data'!$K$3:$K$154,MATCH(LEFT(M45,255),LEFT('Disaggregation Data'!$J$3:$J$154,255),0))),"")</f>
        <v/>
      </c>
      <c r="F45" s="409" t="str">
        <f t="array" ref="F45">IFERROR(IF(INDEX('Disaggregation Data'!$L$3:$L$154,MATCH(LEFT(M45,255),LEFT('Disaggregation Data'!$J$3:$J$154,255),0))=0,"",INDEX('Disaggregation Data'!$L$3:$L$154,MATCH(LEFT(M45,255),LEFT('Disaggregation Data'!$J$3:$J$154,255),0))),"")</f>
        <v/>
      </c>
      <c r="G45" s="409" t="str">
        <f t="array" ref="G45">IFERROR(IF(INDEX('Disaggregation Data'!$M$3:$M$154,MATCH(LEFT(M45,255),LEFT('Disaggregation Data'!$J$3:$J$154,255),0))=0,"",INDEX('Disaggregation Data'!$M$3:$M$154,MATCH(LEFT(M45,255),LEFT('Disaggregation Data'!$J$3:$J$154,255),0))),"")</f>
        <v/>
      </c>
      <c r="H45" s="408" t="str">
        <f t="array" ref="H45">IFERROR(IF(INDEX('Disaggregation Data'!$N$3:$N$154,MATCH(LEFT(M45,255),LEFT('Disaggregation Data'!$J$3:$J$154,255),0))=0,"",INDEX('Disaggregation Data'!$N$3:$N$154,MATCH(LEFT(M45,255),LEFT('Disaggregation Data'!$J$3:$J$154,255),0))),"")</f>
        <v/>
      </c>
      <c r="I45" s="503" t="str">
        <f t="array" ref="I45">IFERROR(IF(INDEX('Disaggregation Records'!$G$3:$G$56,MATCH(LEFT(L45,255),LEFT('Disaggregation Records'!$D$3:$D$56,255),0))=0,"",INDEX('Disaggregation Records'!$G$3:$G$56,MATCH(LEFT(L45,255),LEFT('Disaggregation Records'!$D$3:$D$56,255),0))),"")</f>
        <v/>
      </c>
      <c r="J45" s="503" t="s">
        <v>388</v>
      </c>
      <c r="K45" s="503">
        <f t="shared" si="0"/>
        <v>37</v>
      </c>
      <c r="L45" s="503" t="str">
        <f t="shared" si="1"/>
        <v/>
      </c>
      <c r="M45" s="503" t="str">
        <f t="shared" si="2"/>
        <v/>
      </c>
      <c r="N45" s="471" t="b">
        <f t="shared" si="3"/>
        <v>0</v>
      </c>
      <c r="O45" s="475" t="s">
        <v>1566</v>
      </c>
      <c r="P45" s="384"/>
      <c r="Q45" s="383"/>
    </row>
    <row r="46" spans="1:17" ht="37.5" customHeight="1">
      <c r="A46" s="406">
        <v>4</v>
      </c>
      <c r="B46" s="423" t="str">
        <f>IFERROR(VLOOKUP(A46,'Impact Indicators - Section B'!$A$9:$S$27,19,FALSE),"")</f>
        <v/>
      </c>
      <c r="C46" s="506" t="str">
        <f t="array" ref="C46">IFERROR(IF(INDEX('Disaggregation Records'!$E$3:$E$56,MATCH(LEFT(L46,255),LEFT('Disaggregation Records'!$D$3:$D$56,255),0))=0,"",INDEX('Disaggregation Records'!$E$3:$E$56,MATCH(LEFT(L46,255),LEFT('Disaggregation Records'!$D$3:$D$56,255),0))),"")</f>
        <v/>
      </c>
      <c r="D46" s="506" t="str">
        <f t="array" ref="D46">IFERROR(IF(INDEX('Disaggregation Records'!$F$3:$F$56,MATCH(LEFT(L46,255),LEFT('Disaggregation Records'!$D$3:$D$56,255),0))=0,"",INDEX('Disaggregation Records'!$F$3:$F$56,MATCH(LEFT(L46,255),LEFT('Disaggregation Records'!$D$3:$D$56,255),0))),"")</f>
        <v/>
      </c>
      <c r="E46" s="409" t="str">
        <f t="array" ref="E46">IFERROR(IF(INDEX('Disaggregation Data'!$K$3:$K$154,MATCH(LEFT(M46,255),LEFT('Disaggregation Data'!$J$3:$J$154,255),0))=0,"",INDEX('Disaggregation Data'!$K$3:$K$154,MATCH(LEFT(M46,255),LEFT('Disaggregation Data'!$J$3:$J$154,255),0))),"")</f>
        <v/>
      </c>
      <c r="F46" s="409" t="str">
        <f t="array" ref="F46">IFERROR(IF(INDEX('Disaggregation Data'!$L$3:$L$154,MATCH(LEFT(M46,255),LEFT('Disaggregation Data'!$J$3:$J$154,255),0))=0,"",INDEX('Disaggregation Data'!$L$3:$L$154,MATCH(LEFT(M46,255),LEFT('Disaggregation Data'!$J$3:$J$154,255),0))),"")</f>
        <v/>
      </c>
      <c r="G46" s="409" t="str">
        <f t="array" ref="G46">IFERROR(IF(INDEX('Disaggregation Data'!$M$3:$M$154,MATCH(LEFT(M46,255),LEFT('Disaggregation Data'!$J$3:$J$154,255),0))=0,"",INDEX('Disaggregation Data'!$M$3:$M$154,MATCH(LEFT(M46,255),LEFT('Disaggregation Data'!$J$3:$J$154,255),0))),"")</f>
        <v/>
      </c>
      <c r="H46" s="408" t="str">
        <f t="array" ref="H46">IFERROR(IF(INDEX('Disaggregation Data'!$N$3:$N$154,MATCH(LEFT(M46,255),LEFT('Disaggregation Data'!$J$3:$J$154,255),0))=0,"",INDEX('Disaggregation Data'!$N$3:$N$154,MATCH(LEFT(M46,255),LEFT('Disaggregation Data'!$J$3:$J$154,255),0))),"")</f>
        <v/>
      </c>
      <c r="I46" s="503" t="str">
        <f t="array" ref="I46">IFERROR(IF(INDEX('Disaggregation Records'!$G$3:$G$56,MATCH(LEFT(L46,255),LEFT('Disaggregation Records'!$D$3:$D$56,255),0))=0,"",INDEX('Disaggregation Records'!$G$3:$G$56,MATCH(LEFT(L46,255),LEFT('Disaggregation Records'!$D$3:$D$56,255),0))),"")</f>
        <v/>
      </c>
      <c r="J46" s="503" t="s">
        <v>388</v>
      </c>
      <c r="K46" s="503">
        <f t="shared" si="0"/>
        <v>38</v>
      </c>
      <c r="L46" s="503" t="str">
        <f t="shared" si="1"/>
        <v/>
      </c>
      <c r="M46" s="503" t="str">
        <f t="shared" si="2"/>
        <v/>
      </c>
      <c r="N46" s="471" t="b">
        <f t="shared" si="3"/>
        <v>0</v>
      </c>
      <c r="O46" s="475" t="s">
        <v>1567</v>
      </c>
      <c r="P46" s="384"/>
      <c r="Q46" s="383"/>
    </row>
    <row r="47" spans="1:17" ht="37.5" customHeight="1">
      <c r="A47" s="406">
        <v>4</v>
      </c>
      <c r="B47" s="423" t="str">
        <f>IFERROR(VLOOKUP(A47,'Impact Indicators - Section B'!$A$9:$S$27,19,FALSE),"")</f>
        <v/>
      </c>
      <c r="C47" s="506" t="str">
        <f t="array" ref="C47">IFERROR(IF(INDEX('Disaggregation Records'!$E$3:$E$56,MATCH(LEFT(L47,255),LEFT('Disaggregation Records'!$D$3:$D$56,255),0))=0,"",INDEX('Disaggregation Records'!$E$3:$E$56,MATCH(LEFT(L47,255),LEFT('Disaggregation Records'!$D$3:$D$56,255),0))),"")</f>
        <v/>
      </c>
      <c r="D47" s="506" t="str">
        <f t="array" ref="D47">IFERROR(IF(INDEX('Disaggregation Records'!$F$3:$F$56,MATCH(LEFT(L47,255),LEFT('Disaggregation Records'!$D$3:$D$56,255),0))=0,"",INDEX('Disaggregation Records'!$F$3:$F$56,MATCH(LEFT(L47,255),LEFT('Disaggregation Records'!$D$3:$D$56,255),0))),"")</f>
        <v/>
      </c>
      <c r="E47" s="409" t="str">
        <f t="array" ref="E47">IFERROR(IF(INDEX('Disaggregation Data'!$K$3:$K$154,MATCH(LEFT(M47,255),LEFT('Disaggregation Data'!$J$3:$J$154,255),0))=0,"",INDEX('Disaggregation Data'!$K$3:$K$154,MATCH(LEFT(M47,255),LEFT('Disaggregation Data'!$J$3:$J$154,255),0))),"")</f>
        <v/>
      </c>
      <c r="F47" s="409" t="str">
        <f t="array" ref="F47">IFERROR(IF(INDEX('Disaggregation Data'!$L$3:$L$154,MATCH(LEFT(M47,255),LEFT('Disaggregation Data'!$J$3:$J$154,255),0))=0,"",INDEX('Disaggregation Data'!$L$3:$L$154,MATCH(LEFT(M47,255),LEFT('Disaggregation Data'!$J$3:$J$154,255),0))),"")</f>
        <v/>
      </c>
      <c r="G47" s="409" t="str">
        <f t="array" ref="G47">IFERROR(IF(INDEX('Disaggregation Data'!$M$3:$M$154,MATCH(LEFT(M47,255),LEFT('Disaggregation Data'!$J$3:$J$154,255),0))=0,"",INDEX('Disaggregation Data'!$M$3:$M$154,MATCH(LEFT(M47,255),LEFT('Disaggregation Data'!$J$3:$J$154,255),0))),"")</f>
        <v/>
      </c>
      <c r="H47" s="408" t="str">
        <f t="array" ref="H47">IFERROR(IF(INDEX('Disaggregation Data'!$N$3:$N$154,MATCH(LEFT(M47,255),LEFT('Disaggregation Data'!$J$3:$J$154,255),0))=0,"",INDEX('Disaggregation Data'!$N$3:$N$154,MATCH(LEFT(M47,255),LEFT('Disaggregation Data'!$J$3:$J$154,255),0))),"")</f>
        <v/>
      </c>
      <c r="I47" s="503" t="str">
        <f t="array" ref="I47">IFERROR(IF(INDEX('Disaggregation Records'!$G$3:$G$56,MATCH(LEFT(L47,255),LEFT('Disaggregation Records'!$D$3:$D$56,255),0))=0,"",INDEX('Disaggregation Records'!$G$3:$G$56,MATCH(LEFT(L47,255),LEFT('Disaggregation Records'!$D$3:$D$56,255),0))),"")</f>
        <v/>
      </c>
      <c r="J47" s="503" t="s">
        <v>388</v>
      </c>
      <c r="K47" s="503">
        <f t="shared" si="0"/>
        <v>39</v>
      </c>
      <c r="L47" s="503" t="str">
        <f t="shared" si="1"/>
        <v/>
      </c>
      <c r="M47" s="503" t="str">
        <f t="shared" si="2"/>
        <v/>
      </c>
      <c r="N47" s="471" t="b">
        <f t="shared" si="3"/>
        <v>0</v>
      </c>
      <c r="O47" s="475" t="s">
        <v>1568</v>
      </c>
      <c r="P47" s="384"/>
      <c r="Q47" s="383"/>
    </row>
    <row r="48" spans="1:17" ht="37.5" customHeight="1">
      <c r="A48" s="406">
        <v>4</v>
      </c>
      <c r="B48" s="423" t="str">
        <f>IFERROR(VLOOKUP(A48,'Impact Indicators - Section B'!$A$9:$S$27,19,FALSE),"")</f>
        <v/>
      </c>
      <c r="C48" s="506" t="str">
        <f t="array" ref="C48">IFERROR(IF(INDEX('Disaggregation Records'!$E$3:$E$56,MATCH(LEFT(L48,255),LEFT('Disaggregation Records'!$D$3:$D$56,255),0))=0,"",INDEX('Disaggregation Records'!$E$3:$E$56,MATCH(LEFT(L48,255),LEFT('Disaggregation Records'!$D$3:$D$56,255),0))),"")</f>
        <v/>
      </c>
      <c r="D48" s="506" t="str">
        <f t="array" ref="D48">IFERROR(IF(INDEX('Disaggregation Records'!$F$3:$F$56,MATCH(LEFT(L48,255),LEFT('Disaggregation Records'!$D$3:$D$56,255),0))=0,"",INDEX('Disaggregation Records'!$F$3:$F$56,MATCH(LEFT(L48,255),LEFT('Disaggregation Records'!$D$3:$D$56,255),0))),"")</f>
        <v/>
      </c>
      <c r="E48" s="409" t="str">
        <f t="array" ref="E48">IFERROR(IF(INDEX('Disaggregation Data'!$K$3:$K$154,MATCH(LEFT(M48,255),LEFT('Disaggregation Data'!$J$3:$J$154,255),0))=0,"",INDEX('Disaggregation Data'!$K$3:$K$154,MATCH(LEFT(M48,255),LEFT('Disaggregation Data'!$J$3:$J$154,255),0))),"")</f>
        <v/>
      </c>
      <c r="F48" s="409" t="str">
        <f t="array" ref="F48">IFERROR(IF(INDEX('Disaggregation Data'!$L$3:$L$154,MATCH(LEFT(M48,255),LEFT('Disaggregation Data'!$J$3:$J$154,255),0))=0,"",INDEX('Disaggregation Data'!$L$3:$L$154,MATCH(LEFT(M48,255),LEFT('Disaggregation Data'!$J$3:$J$154,255),0))),"")</f>
        <v/>
      </c>
      <c r="G48" s="409" t="str">
        <f t="array" ref="G48">IFERROR(IF(INDEX('Disaggregation Data'!$M$3:$M$154,MATCH(LEFT(M48,255),LEFT('Disaggregation Data'!$J$3:$J$154,255),0))=0,"",INDEX('Disaggregation Data'!$M$3:$M$154,MATCH(LEFT(M48,255),LEFT('Disaggregation Data'!$J$3:$J$154,255),0))),"")</f>
        <v/>
      </c>
      <c r="H48" s="408" t="str">
        <f t="array" ref="H48">IFERROR(IF(INDEX('Disaggregation Data'!$N$3:$N$154,MATCH(LEFT(M48,255),LEFT('Disaggregation Data'!$J$3:$J$154,255),0))=0,"",INDEX('Disaggregation Data'!$N$3:$N$154,MATCH(LEFT(M48,255),LEFT('Disaggregation Data'!$J$3:$J$154,255),0))),"")</f>
        <v/>
      </c>
      <c r="I48" s="503" t="str">
        <f t="array" ref="I48">IFERROR(IF(INDEX('Disaggregation Records'!$G$3:$G$56,MATCH(LEFT(L48,255),LEFT('Disaggregation Records'!$D$3:$D$56,255),0))=0,"",INDEX('Disaggregation Records'!$G$3:$G$56,MATCH(LEFT(L48,255),LEFT('Disaggregation Records'!$D$3:$D$56,255),0))),"")</f>
        <v/>
      </c>
      <c r="J48" s="503" t="s">
        <v>388</v>
      </c>
      <c r="K48" s="503">
        <f t="shared" si="0"/>
        <v>40</v>
      </c>
      <c r="L48" s="503" t="str">
        <f t="shared" si="1"/>
        <v/>
      </c>
      <c r="M48" s="503" t="str">
        <f t="shared" si="2"/>
        <v/>
      </c>
      <c r="N48" s="471" t="b">
        <f t="shared" si="3"/>
        <v>0</v>
      </c>
      <c r="O48" s="475" t="s">
        <v>1569</v>
      </c>
      <c r="P48" s="384"/>
      <c r="Q48" s="383"/>
    </row>
    <row r="49" spans="1:17" ht="37.5" customHeight="1">
      <c r="A49" s="406">
        <v>5</v>
      </c>
      <c r="B49" s="423" t="str">
        <f>IFERROR(VLOOKUP(A49,'Impact Indicators - Section B'!$A$9:$S$27,19,FALSE),"")</f>
        <v/>
      </c>
      <c r="C49" s="506" t="str">
        <f t="array" ref="C49">IFERROR(IF(INDEX('Disaggregation Records'!$E$3:$E$56,MATCH(LEFT(L49,255),LEFT('Disaggregation Records'!$D$3:$D$56,255),0))=0,"",INDEX('Disaggregation Records'!$E$3:$E$56,MATCH(LEFT(L49,255),LEFT('Disaggregation Records'!$D$3:$D$56,255),0))),"")</f>
        <v/>
      </c>
      <c r="D49" s="506" t="str">
        <f t="array" ref="D49">IFERROR(IF(INDEX('Disaggregation Records'!$F$3:$F$56,MATCH(LEFT(L49,255),LEFT('Disaggregation Records'!$D$3:$D$56,255),0))=0,"",INDEX('Disaggregation Records'!$F$3:$F$56,MATCH(LEFT(L49,255),LEFT('Disaggregation Records'!$D$3:$D$56,255),0))),"")</f>
        <v/>
      </c>
      <c r="E49" s="409" t="str">
        <f t="array" ref="E49">IFERROR(IF(INDEX('Disaggregation Data'!$K$3:$K$154,MATCH(LEFT(M49,255),LEFT('Disaggregation Data'!$J$3:$J$154,255),0))=0,"",INDEX('Disaggregation Data'!$K$3:$K$154,MATCH(LEFT(M49,255),LEFT('Disaggregation Data'!$J$3:$J$154,255),0))),"")</f>
        <v/>
      </c>
      <c r="F49" s="409" t="str">
        <f t="array" ref="F49">IFERROR(IF(INDEX('Disaggregation Data'!$L$3:$L$154,MATCH(LEFT(M49,255),LEFT('Disaggregation Data'!$J$3:$J$154,255),0))=0,"",INDEX('Disaggregation Data'!$L$3:$L$154,MATCH(LEFT(M49,255),LEFT('Disaggregation Data'!$J$3:$J$154,255),0))),"")</f>
        <v/>
      </c>
      <c r="G49" s="409" t="str">
        <f t="array" ref="G49">IFERROR(IF(INDEX('Disaggregation Data'!$M$3:$M$154,MATCH(LEFT(M49,255),LEFT('Disaggregation Data'!$J$3:$J$154,255),0))=0,"",INDEX('Disaggregation Data'!$M$3:$M$154,MATCH(LEFT(M49,255),LEFT('Disaggregation Data'!$J$3:$J$154,255),0))),"")</f>
        <v/>
      </c>
      <c r="H49" s="408" t="str">
        <f t="array" ref="H49">IFERROR(IF(INDEX('Disaggregation Data'!$N$3:$N$154,MATCH(LEFT(M49,255),LEFT('Disaggregation Data'!$J$3:$J$154,255),0))=0,"",INDEX('Disaggregation Data'!$N$3:$N$154,MATCH(LEFT(M49,255),LEFT('Disaggregation Data'!$J$3:$J$154,255),0))),"")</f>
        <v/>
      </c>
      <c r="I49" s="503" t="str">
        <f t="array" ref="I49">IFERROR(IF(INDEX('Disaggregation Records'!$G$3:$G$56,MATCH(LEFT(L49,255),LEFT('Disaggregation Records'!$D$3:$D$56,255),0))=0,"",INDEX('Disaggregation Records'!$G$3:$G$56,MATCH(LEFT(L49,255),LEFT('Disaggregation Records'!$D$3:$D$56,255),0))),"")</f>
        <v/>
      </c>
      <c r="J49" s="503" t="s">
        <v>391</v>
      </c>
      <c r="K49" s="503">
        <f t="shared" si="0"/>
        <v>41</v>
      </c>
      <c r="L49" s="503" t="str">
        <f t="shared" si="1"/>
        <v/>
      </c>
      <c r="M49" s="503" t="str">
        <f t="shared" si="2"/>
        <v/>
      </c>
      <c r="N49" s="471" t="b">
        <f t="shared" si="3"/>
        <v>0</v>
      </c>
      <c r="O49" s="475" t="s">
        <v>1570</v>
      </c>
      <c r="P49" s="384"/>
      <c r="Q49" s="383"/>
    </row>
    <row r="50" spans="1:17" ht="37.5" customHeight="1">
      <c r="A50" s="406">
        <v>5</v>
      </c>
      <c r="B50" s="423" t="str">
        <f>IFERROR(VLOOKUP(A50,'Impact Indicators - Section B'!$A$9:$S$27,19,FALSE),"")</f>
        <v/>
      </c>
      <c r="C50" s="506" t="str">
        <f t="array" ref="C50">IFERROR(IF(INDEX('Disaggregation Records'!$E$3:$E$56,MATCH(LEFT(L50,255),LEFT('Disaggregation Records'!$D$3:$D$56,255),0))=0,"",INDEX('Disaggregation Records'!$E$3:$E$56,MATCH(LEFT(L50,255),LEFT('Disaggregation Records'!$D$3:$D$56,255),0))),"")</f>
        <v/>
      </c>
      <c r="D50" s="506" t="str">
        <f t="array" ref="D50">IFERROR(IF(INDEX('Disaggregation Records'!$F$3:$F$56,MATCH(LEFT(L50,255),LEFT('Disaggregation Records'!$D$3:$D$56,255),0))=0,"",INDEX('Disaggregation Records'!$F$3:$F$56,MATCH(LEFT(L50,255),LEFT('Disaggregation Records'!$D$3:$D$56,255),0))),"")</f>
        <v/>
      </c>
      <c r="E50" s="409" t="str">
        <f t="array" ref="E50">IFERROR(IF(INDEX('Disaggregation Data'!$K$3:$K$154,MATCH(LEFT(M50,255),LEFT('Disaggregation Data'!$J$3:$J$154,255),0))=0,"",INDEX('Disaggregation Data'!$K$3:$K$154,MATCH(LEFT(M50,255),LEFT('Disaggregation Data'!$J$3:$J$154,255),0))),"")</f>
        <v/>
      </c>
      <c r="F50" s="409" t="str">
        <f t="array" ref="F50">IFERROR(IF(INDEX('Disaggregation Data'!$L$3:$L$154,MATCH(LEFT(M50,255),LEFT('Disaggregation Data'!$J$3:$J$154,255),0))=0,"",INDEX('Disaggregation Data'!$L$3:$L$154,MATCH(LEFT(M50,255),LEFT('Disaggregation Data'!$J$3:$J$154,255),0))),"")</f>
        <v/>
      </c>
      <c r="G50" s="409" t="str">
        <f t="array" ref="G50">IFERROR(IF(INDEX('Disaggregation Data'!$M$3:$M$154,MATCH(LEFT(M50,255),LEFT('Disaggregation Data'!$J$3:$J$154,255),0))=0,"",INDEX('Disaggregation Data'!$M$3:$M$154,MATCH(LEFT(M50,255),LEFT('Disaggregation Data'!$J$3:$J$154,255),0))),"")</f>
        <v/>
      </c>
      <c r="H50" s="408" t="str">
        <f t="array" ref="H50">IFERROR(IF(INDEX('Disaggregation Data'!$N$3:$N$154,MATCH(LEFT(M50,255),LEFT('Disaggregation Data'!$J$3:$J$154,255),0))=0,"",INDEX('Disaggregation Data'!$N$3:$N$154,MATCH(LEFT(M50,255),LEFT('Disaggregation Data'!$J$3:$J$154,255),0))),"")</f>
        <v/>
      </c>
      <c r="I50" s="503" t="str">
        <f t="array" ref="I50">IFERROR(IF(INDEX('Disaggregation Records'!$G$3:$G$56,MATCH(LEFT(L50,255),LEFT('Disaggregation Records'!$D$3:$D$56,255),0))=0,"",INDEX('Disaggregation Records'!$G$3:$G$56,MATCH(LEFT(L50,255),LEFT('Disaggregation Records'!$D$3:$D$56,255),0))),"")</f>
        <v/>
      </c>
      <c r="J50" s="503" t="s">
        <v>391</v>
      </c>
      <c r="K50" s="503">
        <f t="shared" si="0"/>
        <v>42</v>
      </c>
      <c r="L50" s="503" t="str">
        <f t="shared" si="1"/>
        <v/>
      </c>
      <c r="M50" s="503" t="str">
        <f t="shared" si="2"/>
        <v/>
      </c>
      <c r="N50" s="471" t="b">
        <f t="shared" si="3"/>
        <v>0</v>
      </c>
      <c r="O50" s="475" t="s">
        <v>1571</v>
      </c>
      <c r="P50" s="384"/>
      <c r="Q50" s="383"/>
    </row>
    <row r="51" spans="1:17" ht="37.5" customHeight="1">
      <c r="A51" s="406">
        <v>5</v>
      </c>
      <c r="B51" s="423" t="str">
        <f>IFERROR(VLOOKUP(A51,'Impact Indicators - Section B'!$A$9:$S$27,19,FALSE),"")</f>
        <v/>
      </c>
      <c r="C51" s="506" t="str">
        <f t="array" ref="C51">IFERROR(IF(INDEX('Disaggregation Records'!$E$3:$E$56,MATCH(LEFT(L51,255),LEFT('Disaggregation Records'!$D$3:$D$56,255),0))=0,"",INDEX('Disaggregation Records'!$E$3:$E$56,MATCH(LEFT(L51,255),LEFT('Disaggregation Records'!$D$3:$D$56,255),0))),"")</f>
        <v/>
      </c>
      <c r="D51" s="506" t="str">
        <f t="array" ref="D51">IFERROR(IF(INDEX('Disaggregation Records'!$F$3:$F$56,MATCH(LEFT(L51,255),LEFT('Disaggregation Records'!$D$3:$D$56,255),0))=0,"",INDEX('Disaggregation Records'!$F$3:$F$56,MATCH(LEFT(L51,255),LEFT('Disaggregation Records'!$D$3:$D$56,255),0))),"")</f>
        <v/>
      </c>
      <c r="E51" s="409" t="str">
        <f t="array" ref="E51">IFERROR(IF(INDEX('Disaggregation Data'!$K$3:$K$154,MATCH(LEFT(M51,255),LEFT('Disaggregation Data'!$J$3:$J$154,255),0))=0,"",INDEX('Disaggregation Data'!$K$3:$K$154,MATCH(LEFT(M51,255),LEFT('Disaggregation Data'!$J$3:$J$154,255),0))),"")</f>
        <v/>
      </c>
      <c r="F51" s="409" t="str">
        <f t="array" ref="F51">IFERROR(IF(INDEX('Disaggregation Data'!$L$3:$L$154,MATCH(LEFT(M51,255),LEFT('Disaggregation Data'!$J$3:$J$154,255),0))=0,"",INDEX('Disaggregation Data'!$L$3:$L$154,MATCH(LEFT(M51,255),LEFT('Disaggregation Data'!$J$3:$J$154,255),0))),"")</f>
        <v/>
      </c>
      <c r="G51" s="409" t="str">
        <f t="array" ref="G51">IFERROR(IF(INDEX('Disaggregation Data'!$M$3:$M$154,MATCH(LEFT(M51,255),LEFT('Disaggregation Data'!$J$3:$J$154,255),0))=0,"",INDEX('Disaggregation Data'!$M$3:$M$154,MATCH(LEFT(M51,255),LEFT('Disaggregation Data'!$J$3:$J$154,255),0))),"")</f>
        <v/>
      </c>
      <c r="H51" s="408" t="str">
        <f t="array" ref="H51">IFERROR(IF(INDEX('Disaggregation Data'!$N$3:$N$154,MATCH(LEFT(M51,255),LEFT('Disaggregation Data'!$J$3:$J$154,255),0))=0,"",INDEX('Disaggregation Data'!$N$3:$N$154,MATCH(LEFT(M51,255),LEFT('Disaggregation Data'!$J$3:$J$154,255),0))),"")</f>
        <v/>
      </c>
      <c r="I51" s="503" t="str">
        <f t="array" ref="I51">IFERROR(IF(INDEX('Disaggregation Records'!$G$3:$G$56,MATCH(LEFT(L51,255),LEFT('Disaggregation Records'!$D$3:$D$56,255),0))=0,"",INDEX('Disaggregation Records'!$G$3:$G$56,MATCH(LEFT(L51,255),LEFT('Disaggregation Records'!$D$3:$D$56,255),0))),"")</f>
        <v/>
      </c>
      <c r="J51" s="503" t="s">
        <v>391</v>
      </c>
      <c r="K51" s="503">
        <f t="shared" si="0"/>
        <v>43</v>
      </c>
      <c r="L51" s="503" t="str">
        <f t="shared" si="1"/>
        <v/>
      </c>
      <c r="M51" s="503" t="str">
        <f t="shared" si="2"/>
        <v/>
      </c>
      <c r="N51" s="471" t="b">
        <f t="shared" si="3"/>
        <v>0</v>
      </c>
      <c r="O51" s="475" t="s">
        <v>1572</v>
      </c>
      <c r="P51" s="384"/>
      <c r="Q51" s="383"/>
    </row>
    <row r="52" spans="1:17" ht="37.5" customHeight="1">
      <c r="A52" s="406">
        <v>5</v>
      </c>
      <c r="B52" s="423" t="str">
        <f>IFERROR(VLOOKUP(A52,'Impact Indicators - Section B'!$A$9:$S$27,19,FALSE),"")</f>
        <v/>
      </c>
      <c r="C52" s="506" t="str">
        <f t="array" ref="C52">IFERROR(IF(INDEX('Disaggregation Records'!$E$3:$E$56,MATCH(LEFT(L52,255),LEFT('Disaggregation Records'!$D$3:$D$56,255),0))=0,"",INDEX('Disaggregation Records'!$E$3:$E$56,MATCH(LEFT(L52,255),LEFT('Disaggregation Records'!$D$3:$D$56,255),0))),"")</f>
        <v/>
      </c>
      <c r="D52" s="506" t="str">
        <f t="array" ref="D52">IFERROR(IF(INDEX('Disaggregation Records'!$F$3:$F$56,MATCH(LEFT(L52,255),LEFT('Disaggregation Records'!$D$3:$D$56,255),0))=0,"",INDEX('Disaggregation Records'!$F$3:$F$56,MATCH(LEFT(L52,255),LEFT('Disaggregation Records'!$D$3:$D$56,255),0))),"")</f>
        <v/>
      </c>
      <c r="E52" s="409" t="str">
        <f t="array" ref="E52">IFERROR(IF(INDEX('Disaggregation Data'!$K$3:$K$154,MATCH(LEFT(M52,255),LEFT('Disaggregation Data'!$J$3:$J$154,255),0))=0,"",INDEX('Disaggregation Data'!$K$3:$K$154,MATCH(LEFT(M52,255),LEFT('Disaggregation Data'!$J$3:$J$154,255),0))),"")</f>
        <v/>
      </c>
      <c r="F52" s="409" t="str">
        <f t="array" ref="F52">IFERROR(IF(INDEX('Disaggregation Data'!$L$3:$L$154,MATCH(LEFT(M52,255),LEFT('Disaggregation Data'!$J$3:$J$154,255),0))=0,"",INDEX('Disaggregation Data'!$L$3:$L$154,MATCH(LEFT(M52,255),LEFT('Disaggregation Data'!$J$3:$J$154,255),0))),"")</f>
        <v/>
      </c>
      <c r="G52" s="409" t="str">
        <f t="array" ref="G52">IFERROR(IF(INDEX('Disaggregation Data'!$M$3:$M$154,MATCH(LEFT(M52,255),LEFT('Disaggregation Data'!$J$3:$J$154,255),0))=0,"",INDEX('Disaggregation Data'!$M$3:$M$154,MATCH(LEFT(M52,255),LEFT('Disaggregation Data'!$J$3:$J$154,255),0))),"")</f>
        <v/>
      </c>
      <c r="H52" s="408" t="str">
        <f t="array" ref="H52">IFERROR(IF(INDEX('Disaggregation Data'!$N$3:$N$154,MATCH(LEFT(M52,255),LEFT('Disaggregation Data'!$J$3:$J$154,255),0))=0,"",INDEX('Disaggregation Data'!$N$3:$N$154,MATCH(LEFT(M52,255),LEFT('Disaggregation Data'!$J$3:$J$154,255),0))),"")</f>
        <v/>
      </c>
      <c r="I52" s="503" t="str">
        <f t="array" ref="I52">IFERROR(IF(INDEX('Disaggregation Records'!$G$3:$G$56,MATCH(LEFT(L52,255),LEFT('Disaggregation Records'!$D$3:$D$56,255),0))=0,"",INDEX('Disaggregation Records'!$G$3:$G$56,MATCH(LEFT(L52,255),LEFT('Disaggregation Records'!$D$3:$D$56,255),0))),"")</f>
        <v/>
      </c>
      <c r="J52" s="503" t="s">
        <v>391</v>
      </c>
      <c r="K52" s="503">
        <f t="shared" si="0"/>
        <v>44</v>
      </c>
      <c r="L52" s="503" t="str">
        <f t="shared" si="1"/>
        <v/>
      </c>
      <c r="M52" s="503" t="str">
        <f t="shared" si="2"/>
        <v/>
      </c>
      <c r="N52" s="471" t="b">
        <f t="shared" si="3"/>
        <v>0</v>
      </c>
      <c r="O52" s="475" t="s">
        <v>1573</v>
      </c>
      <c r="P52" s="384"/>
      <c r="Q52" s="383"/>
    </row>
    <row r="53" spans="1:17" ht="37.5" customHeight="1">
      <c r="A53" s="406">
        <v>5</v>
      </c>
      <c r="B53" s="423" t="str">
        <f>IFERROR(VLOOKUP(A53,'Impact Indicators - Section B'!$A$9:$S$27,19,FALSE),"")</f>
        <v/>
      </c>
      <c r="C53" s="506" t="str">
        <f t="array" ref="C53">IFERROR(IF(INDEX('Disaggregation Records'!$E$3:$E$56,MATCH(LEFT(L53,255),LEFT('Disaggregation Records'!$D$3:$D$56,255),0))=0,"",INDEX('Disaggregation Records'!$E$3:$E$56,MATCH(LEFT(L53,255),LEFT('Disaggregation Records'!$D$3:$D$56,255),0))),"")</f>
        <v/>
      </c>
      <c r="D53" s="506" t="str">
        <f t="array" ref="D53">IFERROR(IF(INDEX('Disaggregation Records'!$F$3:$F$56,MATCH(LEFT(L53,255),LEFT('Disaggregation Records'!$D$3:$D$56,255),0))=0,"",INDEX('Disaggregation Records'!$F$3:$F$56,MATCH(LEFT(L53,255),LEFT('Disaggregation Records'!$D$3:$D$56,255),0))),"")</f>
        <v/>
      </c>
      <c r="E53" s="409" t="str">
        <f t="array" ref="E53">IFERROR(IF(INDEX('Disaggregation Data'!$K$3:$K$154,MATCH(LEFT(M53,255),LEFT('Disaggregation Data'!$J$3:$J$154,255),0))=0,"",INDEX('Disaggregation Data'!$K$3:$K$154,MATCH(LEFT(M53,255),LEFT('Disaggregation Data'!$J$3:$J$154,255),0))),"")</f>
        <v/>
      </c>
      <c r="F53" s="409" t="str">
        <f t="array" ref="F53">IFERROR(IF(INDEX('Disaggregation Data'!$L$3:$L$154,MATCH(LEFT(M53,255),LEFT('Disaggregation Data'!$J$3:$J$154,255),0))=0,"",INDEX('Disaggregation Data'!$L$3:$L$154,MATCH(LEFT(M53,255),LEFT('Disaggregation Data'!$J$3:$J$154,255),0))),"")</f>
        <v/>
      </c>
      <c r="G53" s="409" t="str">
        <f t="array" ref="G53">IFERROR(IF(INDEX('Disaggregation Data'!$M$3:$M$154,MATCH(LEFT(M53,255),LEFT('Disaggregation Data'!$J$3:$J$154,255),0))=0,"",INDEX('Disaggregation Data'!$M$3:$M$154,MATCH(LEFT(M53,255),LEFT('Disaggregation Data'!$J$3:$J$154,255),0))),"")</f>
        <v/>
      </c>
      <c r="H53" s="408" t="str">
        <f t="array" ref="H53">IFERROR(IF(INDEX('Disaggregation Data'!$N$3:$N$154,MATCH(LEFT(M53,255),LEFT('Disaggregation Data'!$J$3:$J$154,255),0))=0,"",INDEX('Disaggregation Data'!$N$3:$N$154,MATCH(LEFT(M53,255),LEFT('Disaggregation Data'!$J$3:$J$154,255),0))),"")</f>
        <v/>
      </c>
      <c r="I53" s="503" t="str">
        <f t="array" ref="I53">IFERROR(IF(INDEX('Disaggregation Records'!$G$3:$G$56,MATCH(LEFT(L53,255),LEFT('Disaggregation Records'!$D$3:$D$56,255),0))=0,"",INDEX('Disaggregation Records'!$G$3:$G$56,MATCH(LEFT(L53,255),LEFT('Disaggregation Records'!$D$3:$D$56,255),0))),"")</f>
        <v/>
      </c>
      <c r="J53" s="503" t="s">
        <v>391</v>
      </c>
      <c r="K53" s="503">
        <f t="shared" si="0"/>
        <v>45</v>
      </c>
      <c r="L53" s="503" t="str">
        <f t="shared" si="1"/>
        <v/>
      </c>
      <c r="M53" s="503" t="str">
        <f t="shared" si="2"/>
        <v/>
      </c>
      <c r="N53" s="471" t="b">
        <f t="shared" si="3"/>
        <v>0</v>
      </c>
      <c r="O53" s="475" t="s">
        <v>1574</v>
      </c>
      <c r="P53" s="384"/>
      <c r="Q53" s="383"/>
    </row>
    <row r="54" spans="1:17" ht="37.5" customHeight="1">
      <c r="A54" s="406">
        <v>5</v>
      </c>
      <c r="B54" s="423" t="str">
        <f>IFERROR(VLOOKUP(A54,'Impact Indicators - Section B'!$A$9:$S$27,19,FALSE),"")</f>
        <v/>
      </c>
      <c r="C54" s="506" t="str">
        <f t="array" ref="C54">IFERROR(IF(INDEX('Disaggregation Records'!$E$3:$E$56,MATCH(LEFT(L54,255),LEFT('Disaggregation Records'!$D$3:$D$56,255),0))=0,"",INDEX('Disaggregation Records'!$E$3:$E$56,MATCH(LEFT(L54,255),LEFT('Disaggregation Records'!$D$3:$D$56,255),0))),"")</f>
        <v/>
      </c>
      <c r="D54" s="506" t="str">
        <f t="array" ref="D54">IFERROR(IF(INDEX('Disaggregation Records'!$F$3:$F$56,MATCH(LEFT(L54,255),LEFT('Disaggregation Records'!$D$3:$D$56,255),0))=0,"",INDEX('Disaggregation Records'!$F$3:$F$56,MATCH(LEFT(L54,255),LEFT('Disaggregation Records'!$D$3:$D$56,255),0))),"")</f>
        <v/>
      </c>
      <c r="E54" s="409" t="str">
        <f t="array" ref="E54">IFERROR(IF(INDEX('Disaggregation Data'!$K$3:$K$154,MATCH(LEFT(M54,255),LEFT('Disaggregation Data'!$J$3:$J$154,255),0))=0,"",INDEX('Disaggregation Data'!$K$3:$K$154,MATCH(LEFT(M54,255),LEFT('Disaggregation Data'!$J$3:$J$154,255),0))),"")</f>
        <v/>
      </c>
      <c r="F54" s="409" t="str">
        <f t="array" ref="F54">IFERROR(IF(INDEX('Disaggregation Data'!$L$3:$L$154,MATCH(LEFT(M54,255),LEFT('Disaggregation Data'!$J$3:$J$154,255),0))=0,"",INDEX('Disaggregation Data'!$L$3:$L$154,MATCH(LEFT(M54,255),LEFT('Disaggregation Data'!$J$3:$J$154,255),0))),"")</f>
        <v/>
      </c>
      <c r="G54" s="409" t="str">
        <f t="array" ref="G54">IFERROR(IF(INDEX('Disaggregation Data'!$M$3:$M$154,MATCH(LEFT(M54,255),LEFT('Disaggregation Data'!$J$3:$J$154,255),0))=0,"",INDEX('Disaggregation Data'!$M$3:$M$154,MATCH(LEFT(M54,255),LEFT('Disaggregation Data'!$J$3:$J$154,255),0))),"")</f>
        <v/>
      </c>
      <c r="H54" s="408" t="str">
        <f t="array" ref="H54">IFERROR(IF(INDEX('Disaggregation Data'!$N$3:$N$154,MATCH(LEFT(M54,255),LEFT('Disaggregation Data'!$J$3:$J$154,255),0))=0,"",INDEX('Disaggregation Data'!$N$3:$N$154,MATCH(LEFT(M54,255),LEFT('Disaggregation Data'!$J$3:$J$154,255),0))),"")</f>
        <v/>
      </c>
      <c r="I54" s="503" t="str">
        <f t="array" ref="I54">IFERROR(IF(INDEX('Disaggregation Records'!$G$3:$G$56,MATCH(LEFT(L54,255),LEFT('Disaggregation Records'!$D$3:$D$56,255),0))=0,"",INDEX('Disaggregation Records'!$G$3:$G$56,MATCH(LEFT(L54,255),LEFT('Disaggregation Records'!$D$3:$D$56,255),0))),"")</f>
        <v/>
      </c>
      <c r="J54" s="503" t="s">
        <v>391</v>
      </c>
      <c r="K54" s="503">
        <f t="shared" si="0"/>
        <v>46</v>
      </c>
      <c r="L54" s="503" t="str">
        <f t="shared" si="1"/>
        <v/>
      </c>
      <c r="M54" s="503" t="str">
        <f t="shared" si="2"/>
        <v/>
      </c>
      <c r="N54" s="471" t="b">
        <f t="shared" si="3"/>
        <v>0</v>
      </c>
      <c r="O54" s="475" t="s">
        <v>1575</v>
      </c>
      <c r="P54" s="384"/>
      <c r="Q54" s="383"/>
    </row>
    <row r="55" spans="1:17" ht="37.5" customHeight="1">
      <c r="A55" s="406">
        <v>5</v>
      </c>
      <c r="B55" s="423" t="str">
        <f>IFERROR(VLOOKUP(A55,'Impact Indicators - Section B'!$A$9:$S$27,19,FALSE),"")</f>
        <v/>
      </c>
      <c r="C55" s="506" t="str">
        <f t="array" ref="C55">IFERROR(IF(INDEX('Disaggregation Records'!$E$3:$E$56,MATCH(LEFT(L55,255),LEFT('Disaggregation Records'!$D$3:$D$56,255),0))=0,"",INDEX('Disaggregation Records'!$E$3:$E$56,MATCH(LEFT(L55,255),LEFT('Disaggregation Records'!$D$3:$D$56,255),0))),"")</f>
        <v/>
      </c>
      <c r="D55" s="506" t="str">
        <f t="array" ref="D55">IFERROR(IF(INDEX('Disaggregation Records'!$F$3:$F$56,MATCH(LEFT(L55,255),LEFT('Disaggregation Records'!$D$3:$D$56,255),0))=0,"",INDEX('Disaggregation Records'!$F$3:$F$56,MATCH(LEFT(L55,255),LEFT('Disaggregation Records'!$D$3:$D$56,255),0))),"")</f>
        <v/>
      </c>
      <c r="E55" s="409" t="str">
        <f t="array" ref="E55">IFERROR(IF(INDEX('Disaggregation Data'!$K$3:$K$154,MATCH(LEFT(M55,255),LEFT('Disaggregation Data'!$J$3:$J$154,255),0))=0,"",INDEX('Disaggregation Data'!$K$3:$K$154,MATCH(LEFT(M55,255),LEFT('Disaggregation Data'!$J$3:$J$154,255),0))),"")</f>
        <v/>
      </c>
      <c r="F55" s="409" t="str">
        <f t="array" ref="F55">IFERROR(IF(INDEX('Disaggregation Data'!$L$3:$L$154,MATCH(LEFT(M55,255),LEFT('Disaggregation Data'!$J$3:$J$154,255),0))=0,"",INDEX('Disaggregation Data'!$L$3:$L$154,MATCH(LEFT(M55,255),LEFT('Disaggregation Data'!$J$3:$J$154,255),0))),"")</f>
        <v/>
      </c>
      <c r="G55" s="409" t="str">
        <f t="array" ref="G55">IFERROR(IF(INDEX('Disaggregation Data'!$M$3:$M$154,MATCH(LEFT(M55,255),LEFT('Disaggregation Data'!$J$3:$J$154,255),0))=0,"",INDEX('Disaggregation Data'!$M$3:$M$154,MATCH(LEFT(M55,255),LEFT('Disaggregation Data'!$J$3:$J$154,255),0))),"")</f>
        <v/>
      </c>
      <c r="H55" s="408" t="str">
        <f t="array" ref="H55">IFERROR(IF(INDEX('Disaggregation Data'!$N$3:$N$154,MATCH(LEFT(M55,255),LEFT('Disaggregation Data'!$J$3:$J$154,255),0))=0,"",INDEX('Disaggregation Data'!$N$3:$N$154,MATCH(LEFT(M55,255),LEFT('Disaggregation Data'!$J$3:$J$154,255),0))),"")</f>
        <v/>
      </c>
      <c r="I55" s="503" t="str">
        <f t="array" ref="I55">IFERROR(IF(INDEX('Disaggregation Records'!$G$3:$G$56,MATCH(LEFT(L55,255),LEFT('Disaggregation Records'!$D$3:$D$56,255),0))=0,"",INDEX('Disaggregation Records'!$G$3:$G$56,MATCH(LEFT(L55,255),LEFT('Disaggregation Records'!$D$3:$D$56,255),0))),"")</f>
        <v/>
      </c>
      <c r="J55" s="503" t="s">
        <v>391</v>
      </c>
      <c r="K55" s="503">
        <f t="shared" si="0"/>
        <v>47</v>
      </c>
      <c r="L55" s="503" t="str">
        <f t="shared" si="1"/>
        <v/>
      </c>
      <c r="M55" s="503" t="str">
        <f t="shared" si="2"/>
        <v/>
      </c>
      <c r="N55" s="471" t="b">
        <f t="shared" si="3"/>
        <v>0</v>
      </c>
      <c r="O55" s="475" t="s">
        <v>1576</v>
      </c>
      <c r="P55" s="384"/>
      <c r="Q55" s="383"/>
    </row>
    <row r="56" spans="1:17" ht="37.5" customHeight="1">
      <c r="A56" s="406">
        <v>5</v>
      </c>
      <c r="B56" s="423" t="str">
        <f>IFERROR(VLOOKUP(A56,'Impact Indicators - Section B'!$A$9:$S$27,19,FALSE),"")</f>
        <v/>
      </c>
      <c r="C56" s="506" t="str">
        <f t="array" ref="C56">IFERROR(IF(INDEX('Disaggregation Records'!$E$3:$E$56,MATCH(LEFT(L56,255),LEFT('Disaggregation Records'!$D$3:$D$56,255),0))=0,"",INDEX('Disaggregation Records'!$E$3:$E$56,MATCH(LEFT(L56,255),LEFT('Disaggregation Records'!$D$3:$D$56,255),0))),"")</f>
        <v/>
      </c>
      <c r="D56" s="506" t="str">
        <f t="array" ref="D56">IFERROR(IF(INDEX('Disaggregation Records'!$F$3:$F$56,MATCH(LEFT(L56,255),LEFT('Disaggregation Records'!$D$3:$D$56,255),0))=0,"",INDEX('Disaggregation Records'!$F$3:$F$56,MATCH(LEFT(L56,255),LEFT('Disaggregation Records'!$D$3:$D$56,255),0))),"")</f>
        <v/>
      </c>
      <c r="E56" s="409" t="str">
        <f t="array" ref="E56">IFERROR(IF(INDEX('Disaggregation Data'!$K$3:$K$154,MATCH(LEFT(M56,255),LEFT('Disaggregation Data'!$J$3:$J$154,255),0))=0,"",INDEX('Disaggregation Data'!$K$3:$K$154,MATCH(LEFT(M56,255),LEFT('Disaggregation Data'!$J$3:$J$154,255),0))),"")</f>
        <v/>
      </c>
      <c r="F56" s="409" t="str">
        <f t="array" ref="F56">IFERROR(IF(INDEX('Disaggregation Data'!$L$3:$L$154,MATCH(LEFT(M56,255),LEFT('Disaggregation Data'!$J$3:$J$154,255),0))=0,"",INDEX('Disaggregation Data'!$L$3:$L$154,MATCH(LEFT(M56,255),LEFT('Disaggregation Data'!$J$3:$J$154,255),0))),"")</f>
        <v/>
      </c>
      <c r="G56" s="409" t="str">
        <f t="array" ref="G56">IFERROR(IF(INDEX('Disaggregation Data'!$M$3:$M$154,MATCH(LEFT(M56,255),LEFT('Disaggregation Data'!$J$3:$J$154,255),0))=0,"",INDEX('Disaggregation Data'!$M$3:$M$154,MATCH(LEFT(M56,255),LEFT('Disaggregation Data'!$J$3:$J$154,255),0))),"")</f>
        <v/>
      </c>
      <c r="H56" s="408" t="str">
        <f t="array" ref="H56">IFERROR(IF(INDEX('Disaggregation Data'!$N$3:$N$154,MATCH(LEFT(M56,255),LEFT('Disaggregation Data'!$J$3:$J$154,255),0))=0,"",INDEX('Disaggregation Data'!$N$3:$N$154,MATCH(LEFT(M56,255),LEFT('Disaggregation Data'!$J$3:$J$154,255),0))),"")</f>
        <v/>
      </c>
      <c r="I56" s="503" t="str">
        <f t="array" ref="I56">IFERROR(IF(INDEX('Disaggregation Records'!$G$3:$G$56,MATCH(LEFT(L56,255),LEFT('Disaggregation Records'!$D$3:$D$56,255),0))=0,"",INDEX('Disaggregation Records'!$G$3:$G$56,MATCH(LEFT(L56,255),LEFT('Disaggregation Records'!$D$3:$D$56,255),0))),"")</f>
        <v/>
      </c>
      <c r="J56" s="503" t="s">
        <v>391</v>
      </c>
      <c r="K56" s="503">
        <f t="shared" si="0"/>
        <v>48</v>
      </c>
      <c r="L56" s="503" t="str">
        <f t="shared" si="1"/>
        <v/>
      </c>
      <c r="M56" s="503" t="str">
        <f t="shared" si="2"/>
        <v/>
      </c>
      <c r="N56" s="471" t="b">
        <f t="shared" si="3"/>
        <v>0</v>
      </c>
      <c r="O56" s="475" t="s">
        <v>1577</v>
      </c>
      <c r="P56" s="384"/>
      <c r="Q56" s="383"/>
    </row>
    <row r="57" spans="1:17" ht="37.5" customHeight="1">
      <c r="A57" s="406">
        <v>5</v>
      </c>
      <c r="B57" s="423" t="str">
        <f>IFERROR(VLOOKUP(A57,'Impact Indicators - Section B'!$A$9:$S$27,19,FALSE),"")</f>
        <v/>
      </c>
      <c r="C57" s="506" t="str">
        <f t="array" ref="C57">IFERROR(IF(INDEX('Disaggregation Records'!$E$3:$E$56,MATCH(LEFT(L57,255),LEFT('Disaggregation Records'!$D$3:$D$56,255),0))=0,"",INDEX('Disaggregation Records'!$E$3:$E$56,MATCH(LEFT(L57,255),LEFT('Disaggregation Records'!$D$3:$D$56,255),0))),"")</f>
        <v/>
      </c>
      <c r="D57" s="506" t="str">
        <f t="array" ref="D57">IFERROR(IF(INDEX('Disaggregation Records'!$F$3:$F$56,MATCH(LEFT(L57,255),LEFT('Disaggregation Records'!$D$3:$D$56,255),0))=0,"",INDEX('Disaggregation Records'!$F$3:$F$56,MATCH(LEFT(L57,255),LEFT('Disaggregation Records'!$D$3:$D$56,255),0))),"")</f>
        <v/>
      </c>
      <c r="E57" s="409" t="str">
        <f t="array" ref="E57">IFERROR(IF(INDEX('Disaggregation Data'!$K$3:$K$154,MATCH(LEFT(M57,255),LEFT('Disaggregation Data'!$J$3:$J$154,255),0))=0,"",INDEX('Disaggregation Data'!$K$3:$K$154,MATCH(LEFT(M57,255),LEFT('Disaggregation Data'!$J$3:$J$154,255),0))),"")</f>
        <v/>
      </c>
      <c r="F57" s="409" t="str">
        <f t="array" ref="F57">IFERROR(IF(INDEX('Disaggregation Data'!$L$3:$L$154,MATCH(LEFT(M57,255),LEFT('Disaggregation Data'!$J$3:$J$154,255),0))=0,"",INDEX('Disaggregation Data'!$L$3:$L$154,MATCH(LEFT(M57,255),LEFT('Disaggregation Data'!$J$3:$J$154,255),0))),"")</f>
        <v/>
      </c>
      <c r="G57" s="409" t="str">
        <f t="array" ref="G57">IFERROR(IF(INDEX('Disaggregation Data'!$M$3:$M$154,MATCH(LEFT(M57,255),LEFT('Disaggregation Data'!$J$3:$J$154,255),0))=0,"",INDEX('Disaggregation Data'!$M$3:$M$154,MATCH(LEFT(M57,255),LEFT('Disaggregation Data'!$J$3:$J$154,255),0))),"")</f>
        <v/>
      </c>
      <c r="H57" s="408" t="str">
        <f t="array" ref="H57">IFERROR(IF(INDEX('Disaggregation Data'!$N$3:$N$154,MATCH(LEFT(M57,255),LEFT('Disaggregation Data'!$J$3:$J$154,255),0))=0,"",INDEX('Disaggregation Data'!$N$3:$N$154,MATCH(LEFT(M57,255),LEFT('Disaggregation Data'!$J$3:$J$154,255),0))),"")</f>
        <v/>
      </c>
      <c r="I57" s="503" t="str">
        <f t="array" ref="I57">IFERROR(IF(INDEX('Disaggregation Records'!$G$3:$G$56,MATCH(LEFT(L57,255),LEFT('Disaggregation Records'!$D$3:$D$56,255),0))=0,"",INDEX('Disaggregation Records'!$G$3:$G$56,MATCH(LEFT(L57,255),LEFT('Disaggregation Records'!$D$3:$D$56,255),0))),"")</f>
        <v/>
      </c>
      <c r="J57" s="503" t="s">
        <v>391</v>
      </c>
      <c r="K57" s="503">
        <f t="shared" si="0"/>
        <v>49</v>
      </c>
      <c r="L57" s="503" t="str">
        <f t="shared" si="1"/>
        <v/>
      </c>
      <c r="M57" s="503" t="str">
        <f t="shared" si="2"/>
        <v/>
      </c>
      <c r="N57" s="471" t="b">
        <f t="shared" si="3"/>
        <v>0</v>
      </c>
      <c r="O57" s="475" t="s">
        <v>1578</v>
      </c>
      <c r="P57" s="384"/>
      <c r="Q57" s="383"/>
    </row>
    <row r="58" spans="1:17" ht="37.5" customHeight="1">
      <c r="A58" s="406">
        <v>5</v>
      </c>
      <c r="B58" s="423" t="str">
        <f>IFERROR(VLOOKUP(A58,'Impact Indicators - Section B'!$A$9:$S$27,19,FALSE),"")</f>
        <v/>
      </c>
      <c r="C58" s="506" t="str">
        <f t="array" ref="C58">IFERROR(IF(INDEX('Disaggregation Records'!$E$3:$E$56,MATCH(LEFT(L58,255),LEFT('Disaggregation Records'!$D$3:$D$56,255),0))=0,"",INDEX('Disaggregation Records'!$E$3:$E$56,MATCH(LEFT(L58,255),LEFT('Disaggregation Records'!$D$3:$D$56,255),0))),"")</f>
        <v/>
      </c>
      <c r="D58" s="506" t="str">
        <f t="array" ref="D58">IFERROR(IF(INDEX('Disaggregation Records'!$F$3:$F$56,MATCH(LEFT(L58,255),LEFT('Disaggregation Records'!$D$3:$D$56,255),0))=0,"",INDEX('Disaggregation Records'!$F$3:$F$56,MATCH(LEFT(L58,255),LEFT('Disaggregation Records'!$D$3:$D$56,255),0))),"")</f>
        <v/>
      </c>
      <c r="E58" s="409" t="str">
        <f t="array" ref="E58">IFERROR(IF(INDEX('Disaggregation Data'!$K$3:$K$154,MATCH(LEFT(M58,255),LEFT('Disaggregation Data'!$J$3:$J$154,255),0))=0,"",INDEX('Disaggregation Data'!$K$3:$K$154,MATCH(LEFT(M58,255),LEFT('Disaggregation Data'!$J$3:$J$154,255),0))),"")</f>
        <v/>
      </c>
      <c r="F58" s="409" t="str">
        <f t="array" ref="F58">IFERROR(IF(INDEX('Disaggregation Data'!$L$3:$L$154,MATCH(LEFT(M58,255),LEFT('Disaggregation Data'!$J$3:$J$154,255),0))=0,"",INDEX('Disaggregation Data'!$L$3:$L$154,MATCH(LEFT(M58,255),LEFT('Disaggregation Data'!$J$3:$J$154,255),0))),"")</f>
        <v/>
      </c>
      <c r="G58" s="409" t="str">
        <f t="array" ref="G58">IFERROR(IF(INDEX('Disaggregation Data'!$M$3:$M$154,MATCH(LEFT(M58,255),LEFT('Disaggregation Data'!$J$3:$J$154,255),0))=0,"",INDEX('Disaggregation Data'!$M$3:$M$154,MATCH(LEFT(M58,255),LEFT('Disaggregation Data'!$J$3:$J$154,255),0))),"")</f>
        <v/>
      </c>
      <c r="H58" s="408" t="str">
        <f t="array" ref="H58">IFERROR(IF(INDEX('Disaggregation Data'!$N$3:$N$154,MATCH(LEFT(M58,255),LEFT('Disaggregation Data'!$J$3:$J$154,255),0))=0,"",INDEX('Disaggregation Data'!$N$3:$N$154,MATCH(LEFT(M58,255),LEFT('Disaggregation Data'!$J$3:$J$154,255),0))),"")</f>
        <v/>
      </c>
      <c r="I58" s="503" t="str">
        <f t="array" ref="I58">IFERROR(IF(INDEX('Disaggregation Records'!$G$3:$G$56,MATCH(LEFT(L58,255),LEFT('Disaggregation Records'!$D$3:$D$56,255),0))=0,"",INDEX('Disaggregation Records'!$G$3:$G$56,MATCH(LEFT(L58,255),LEFT('Disaggregation Records'!$D$3:$D$56,255),0))),"")</f>
        <v/>
      </c>
      <c r="J58" s="503" t="s">
        <v>391</v>
      </c>
      <c r="K58" s="503">
        <f t="shared" si="0"/>
        <v>50</v>
      </c>
      <c r="L58" s="503" t="str">
        <f t="shared" si="1"/>
        <v/>
      </c>
      <c r="M58" s="503" t="str">
        <f t="shared" si="2"/>
        <v/>
      </c>
      <c r="N58" s="471" t="b">
        <f t="shared" si="3"/>
        <v>0</v>
      </c>
      <c r="O58" s="475" t="s">
        <v>1579</v>
      </c>
      <c r="P58" s="384"/>
      <c r="Q58" s="383"/>
    </row>
    <row r="59" spans="1:17" ht="37.5" customHeight="1">
      <c r="A59" s="406">
        <v>6</v>
      </c>
      <c r="B59" s="423" t="str">
        <f>IFERROR(VLOOKUP(A59,'Impact Indicators - Section B'!$A$9:$S$27,19,FALSE),"")</f>
        <v/>
      </c>
      <c r="C59" s="506" t="str">
        <f t="array" ref="C59">IFERROR(IF(INDEX('Disaggregation Records'!$E$3:$E$56,MATCH(LEFT(L59,255),LEFT('Disaggregation Records'!$D$3:$D$56,255),0))=0,"",INDEX('Disaggregation Records'!$E$3:$E$56,MATCH(LEFT(L59,255),LEFT('Disaggregation Records'!$D$3:$D$56,255),0))),"")</f>
        <v/>
      </c>
      <c r="D59" s="506" t="str">
        <f t="array" ref="D59">IFERROR(IF(INDEX('Disaggregation Records'!$F$3:$F$56,MATCH(LEFT(L59,255),LEFT('Disaggregation Records'!$D$3:$D$56,255),0))=0,"",INDEX('Disaggregation Records'!$F$3:$F$56,MATCH(LEFT(L59,255),LEFT('Disaggregation Records'!$D$3:$D$56,255),0))),"")</f>
        <v/>
      </c>
      <c r="E59" s="409" t="str">
        <f t="array" ref="E59">IFERROR(IF(INDEX('Disaggregation Data'!$K$3:$K$154,MATCH(LEFT(M59,255),LEFT('Disaggregation Data'!$J$3:$J$154,255),0))=0,"",INDEX('Disaggregation Data'!$K$3:$K$154,MATCH(LEFT(M59,255),LEFT('Disaggregation Data'!$J$3:$J$154,255),0))),"")</f>
        <v/>
      </c>
      <c r="F59" s="409" t="str">
        <f t="array" ref="F59">IFERROR(IF(INDEX('Disaggregation Data'!$L$3:$L$154,MATCH(LEFT(M59,255),LEFT('Disaggregation Data'!$J$3:$J$154,255),0))=0,"",INDEX('Disaggregation Data'!$L$3:$L$154,MATCH(LEFT(M59,255),LEFT('Disaggregation Data'!$J$3:$J$154,255),0))),"")</f>
        <v/>
      </c>
      <c r="G59" s="409" t="str">
        <f t="array" ref="G59">IFERROR(IF(INDEX('Disaggregation Data'!$M$3:$M$154,MATCH(LEFT(M59,255),LEFT('Disaggregation Data'!$J$3:$J$154,255),0))=0,"",INDEX('Disaggregation Data'!$M$3:$M$154,MATCH(LEFT(M59,255),LEFT('Disaggregation Data'!$J$3:$J$154,255),0))),"")</f>
        <v/>
      </c>
      <c r="H59" s="408" t="str">
        <f t="array" ref="H59">IFERROR(IF(INDEX('Disaggregation Data'!$N$3:$N$154,MATCH(LEFT(M59,255),LEFT('Disaggregation Data'!$J$3:$J$154,255),0))=0,"",INDEX('Disaggregation Data'!$N$3:$N$154,MATCH(LEFT(M59,255),LEFT('Disaggregation Data'!$J$3:$J$154,255),0))),"")</f>
        <v/>
      </c>
      <c r="I59" s="503" t="str">
        <f t="array" ref="I59">IFERROR(IF(INDEX('Disaggregation Records'!$G$3:$G$56,MATCH(LEFT(L59,255),LEFT('Disaggregation Records'!$D$3:$D$56,255),0))=0,"",INDEX('Disaggregation Records'!$G$3:$G$56,MATCH(LEFT(L59,255),LEFT('Disaggregation Records'!$D$3:$D$56,255),0))),"")</f>
        <v/>
      </c>
      <c r="J59" s="503" t="s">
        <v>392</v>
      </c>
      <c r="K59" s="503">
        <f t="shared" si="0"/>
        <v>51</v>
      </c>
      <c r="L59" s="503" t="str">
        <f t="shared" si="1"/>
        <v/>
      </c>
      <c r="M59" s="503" t="str">
        <f t="shared" si="2"/>
        <v/>
      </c>
      <c r="N59" s="471" t="b">
        <f t="shared" si="3"/>
        <v>0</v>
      </c>
      <c r="O59" s="475" t="s">
        <v>1580</v>
      </c>
      <c r="P59" s="384"/>
      <c r="Q59" s="383"/>
    </row>
    <row r="60" spans="1:17" ht="37.5" customHeight="1">
      <c r="A60" s="406">
        <v>6</v>
      </c>
      <c r="B60" s="423" t="str">
        <f>IFERROR(VLOOKUP(A60,'Impact Indicators - Section B'!$A$9:$S$27,19,FALSE),"")</f>
        <v/>
      </c>
      <c r="C60" s="506" t="str">
        <f t="array" ref="C60">IFERROR(IF(INDEX('Disaggregation Records'!$E$3:$E$56,MATCH(LEFT(L60,255),LEFT('Disaggregation Records'!$D$3:$D$56,255),0))=0,"",INDEX('Disaggregation Records'!$E$3:$E$56,MATCH(LEFT(L60,255),LEFT('Disaggregation Records'!$D$3:$D$56,255),0))),"")</f>
        <v/>
      </c>
      <c r="D60" s="506" t="str">
        <f t="array" ref="D60">IFERROR(IF(INDEX('Disaggregation Records'!$F$3:$F$56,MATCH(LEFT(L60,255),LEFT('Disaggregation Records'!$D$3:$D$56,255),0))=0,"",INDEX('Disaggregation Records'!$F$3:$F$56,MATCH(LEFT(L60,255),LEFT('Disaggregation Records'!$D$3:$D$56,255),0))),"")</f>
        <v/>
      </c>
      <c r="E60" s="409" t="str">
        <f t="array" ref="E60">IFERROR(IF(INDEX('Disaggregation Data'!$K$3:$K$154,MATCH(LEFT(M60,255),LEFT('Disaggregation Data'!$J$3:$J$154,255),0))=0,"",INDEX('Disaggregation Data'!$K$3:$K$154,MATCH(LEFT(M60,255),LEFT('Disaggregation Data'!$J$3:$J$154,255),0))),"")</f>
        <v/>
      </c>
      <c r="F60" s="409" t="str">
        <f t="array" ref="F60">IFERROR(IF(INDEX('Disaggregation Data'!$L$3:$L$154,MATCH(LEFT(M60,255),LEFT('Disaggregation Data'!$J$3:$J$154,255),0))=0,"",INDEX('Disaggregation Data'!$L$3:$L$154,MATCH(LEFT(M60,255),LEFT('Disaggregation Data'!$J$3:$J$154,255),0))),"")</f>
        <v/>
      </c>
      <c r="G60" s="409" t="str">
        <f t="array" ref="G60">IFERROR(IF(INDEX('Disaggregation Data'!$M$3:$M$154,MATCH(LEFT(M60,255),LEFT('Disaggregation Data'!$J$3:$J$154,255),0))=0,"",INDEX('Disaggregation Data'!$M$3:$M$154,MATCH(LEFT(M60,255),LEFT('Disaggregation Data'!$J$3:$J$154,255),0))),"")</f>
        <v/>
      </c>
      <c r="H60" s="408" t="str">
        <f t="array" ref="H60">IFERROR(IF(INDEX('Disaggregation Data'!$N$3:$N$154,MATCH(LEFT(M60,255),LEFT('Disaggregation Data'!$J$3:$J$154,255),0))=0,"",INDEX('Disaggregation Data'!$N$3:$N$154,MATCH(LEFT(M60,255),LEFT('Disaggregation Data'!$J$3:$J$154,255),0))),"")</f>
        <v/>
      </c>
      <c r="I60" s="503" t="str">
        <f t="array" ref="I60">IFERROR(IF(INDEX('Disaggregation Records'!$G$3:$G$56,MATCH(LEFT(L60,255),LEFT('Disaggregation Records'!$D$3:$D$56,255),0))=0,"",INDEX('Disaggregation Records'!$G$3:$G$56,MATCH(LEFT(L60,255),LEFT('Disaggregation Records'!$D$3:$D$56,255),0))),"")</f>
        <v/>
      </c>
      <c r="J60" s="503" t="s">
        <v>392</v>
      </c>
      <c r="K60" s="503">
        <f t="shared" si="0"/>
        <v>52</v>
      </c>
      <c r="L60" s="503" t="str">
        <f t="shared" si="1"/>
        <v/>
      </c>
      <c r="M60" s="503" t="str">
        <f t="shared" si="2"/>
        <v/>
      </c>
      <c r="N60" s="471" t="b">
        <f t="shared" si="3"/>
        <v>0</v>
      </c>
      <c r="O60" s="475" t="s">
        <v>1581</v>
      </c>
      <c r="P60" s="384"/>
      <c r="Q60" s="383"/>
    </row>
    <row r="61" spans="1:17" ht="37.5" customHeight="1">
      <c r="A61" s="406">
        <v>6</v>
      </c>
      <c r="B61" s="423" t="str">
        <f>IFERROR(VLOOKUP(A61,'Impact Indicators - Section B'!$A$9:$S$27,19,FALSE),"")</f>
        <v/>
      </c>
      <c r="C61" s="506" t="str">
        <f t="array" ref="C61">IFERROR(IF(INDEX('Disaggregation Records'!$E$3:$E$56,MATCH(LEFT(L61,255),LEFT('Disaggregation Records'!$D$3:$D$56,255),0))=0,"",INDEX('Disaggregation Records'!$E$3:$E$56,MATCH(LEFT(L61,255),LEFT('Disaggregation Records'!$D$3:$D$56,255),0))),"")</f>
        <v/>
      </c>
      <c r="D61" s="506" t="str">
        <f t="array" ref="D61">IFERROR(IF(INDEX('Disaggregation Records'!$F$3:$F$56,MATCH(LEFT(L61,255),LEFT('Disaggregation Records'!$D$3:$D$56,255),0))=0,"",INDEX('Disaggregation Records'!$F$3:$F$56,MATCH(LEFT(L61,255),LEFT('Disaggregation Records'!$D$3:$D$56,255),0))),"")</f>
        <v/>
      </c>
      <c r="E61" s="409" t="str">
        <f t="array" ref="E61">IFERROR(IF(INDEX('Disaggregation Data'!$K$3:$K$154,MATCH(LEFT(M61,255),LEFT('Disaggregation Data'!$J$3:$J$154,255),0))=0,"",INDEX('Disaggregation Data'!$K$3:$K$154,MATCH(LEFT(M61,255),LEFT('Disaggregation Data'!$J$3:$J$154,255),0))),"")</f>
        <v/>
      </c>
      <c r="F61" s="409" t="str">
        <f t="array" ref="F61">IFERROR(IF(INDEX('Disaggregation Data'!$L$3:$L$154,MATCH(LEFT(M61,255),LEFT('Disaggregation Data'!$J$3:$J$154,255),0))=0,"",INDEX('Disaggregation Data'!$L$3:$L$154,MATCH(LEFT(M61,255),LEFT('Disaggregation Data'!$J$3:$J$154,255),0))),"")</f>
        <v/>
      </c>
      <c r="G61" s="409" t="str">
        <f t="array" ref="G61">IFERROR(IF(INDEX('Disaggregation Data'!$M$3:$M$154,MATCH(LEFT(M61,255),LEFT('Disaggregation Data'!$J$3:$J$154,255),0))=0,"",INDEX('Disaggregation Data'!$M$3:$M$154,MATCH(LEFT(M61,255),LEFT('Disaggregation Data'!$J$3:$J$154,255),0))),"")</f>
        <v/>
      </c>
      <c r="H61" s="408" t="str">
        <f t="array" ref="H61">IFERROR(IF(INDEX('Disaggregation Data'!$N$3:$N$154,MATCH(LEFT(M61,255),LEFT('Disaggregation Data'!$J$3:$J$154,255),0))=0,"",INDEX('Disaggregation Data'!$N$3:$N$154,MATCH(LEFT(M61,255),LEFT('Disaggregation Data'!$J$3:$J$154,255),0))),"")</f>
        <v/>
      </c>
      <c r="I61" s="503" t="str">
        <f t="array" ref="I61">IFERROR(IF(INDEX('Disaggregation Records'!$G$3:$G$56,MATCH(LEFT(L61,255),LEFT('Disaggregation Records'!$D$3:$D$56,255),0))=0,"",INDEX('Disaggregation Records'!$G$3:$G$56,MATCH(LEFT(L61,255),LEFT('Disaggregation Records'!$D$3:$D$56,255),0))),"")</f>
        <v/>
      </c>
      <c r="J61" s="503" t="s">
        <v>392</v>
      </c>
      <c r="K61" s="503">
        <f t="shared" si="0"/>
        <v>53</v>
      </c>
      <c r="L61" s="503" t="str">
        <f t="shared" si="1"/>
        <v/>
      </c>
      <c r="M61" s="503" t="str">
        <f t="shared" si="2"/>
        <v/>
      </c>
      <c r="N61" s="471" t="b">
        <f t="shared" si="3"/>
        <v>0</v>
      </c>
      <c r="O61" s="475" t="s">
        <v>1582</v>
      </c>
      <c r="P61" s="384"/>
      <c r="Q61" s="383"/>
    </row>
    <row r="62" spans="1:17" ht="37.5" customHeight="1">
      <c r="A62" s="406">
        <v>6</v>
      </c>
      <c r="B62" s="423" t="str">
        <f>IFERROR(VLOOKUP(A62,'Impact Indicators - Section B'!$A$9:$S$27,19,FALSE),"")</f>
        <v/>
      </c>
      <c r="C62" s="506" t="str">
        <f t="array" ref="C62">IFERROR(IF(INDEX('Disaggregation Records'!$E$3:$E$56,MATCH(LEFT(L62,255),LEFT('Disaggregation Records'!$D$3:$D$56,255),0))=0,"",INDEX('Disaggregation Records'!$E$3:$E$56,MATCH(LEFT(L62,255),LEFT('Disaggregation Records'!$D$3:$D$56,255),0))),"")</f>
        <v/>
      </c>
      <c r="D62" s="506" t="str">
        <f t="array" ref="D62">IFERROR(IF(INDEX('Disaggregation Records'!$F$3:$F$56,MATCH(LEFT(L62,255),LEFT('Disaggregation Records'!$D$3:$D$56,255),0))=0,"",INDEX('Disaggregation Records'!$F$3:$F$56,MATCH(LEFT(L62,255),LEFT('Disaggregation Records'!$D$3:$D$56,255),0))),"")</f>
        <v/>
      </c>
      <c r="E62" s="409" t="str">
        <f t="array" ref="E62">IFERROR(IF(INDEX('Disaggregation Data'!$K$3:$K$154,MATCH(LEFT(M62,255),LEFT('Disaggregation Data'!$J$3:$J$154,255),0))=0,"",INDEX('Disaggregation Data'!$K$3:$K$154,MATCH(LEFT(M62,255),LEFT('Disaggregation Data'!$J$3:$J$154,255),0))),"")</f>
        <v/>
      </c>
      <c r="F62" s="409" t="str">
        <f t="array" ref="F62">IFERROR(IF(INDEX('Disaggregation Data'!$L$3:$L$154,MATCH(LEFT(M62,255),LEFT('Disaggregation Data'!$J$3:$J$154,255),0))=0,"",INDEX('Disaggregation Data'!$L$3:$L$154,MATCH(LEFT(M62,255),LEFT('Disaggregation Data'!$J$3:$J$154,255),0))),"")</f>
        <v/>
      </c>
      <c r="G62" s="409" t="str">
        <f t="array" ref="G62">IFERROR(IF(INDEX('Disaggregation Data'!$M$3:$M$154,MATCH(LEFT(M62,255),LEFT('Disaggregation Data'!$J$3:$J$154,255),0))=0,"",INDEX('Disaggregation Data'!$M$3:$M$154,MATCH(LEFT(M62,255),LEFT('Disaggregation Data'!$J$3:$J$154,255),0))),"")</f>
        <v/>
      </c>
      <c r="H62" s="408" t="str">
        <f t="array" ref="H62">IFERROR(IF(INDEX('Disaggregation Data'!$N$3:$N$154,MATCH(LEFT(M62,255),LEFT('Disaggregation Data'!$J$3:$J$154,255),0))=0,"",INDEX('Disaggregation Data'!$N$3:$N$154,MATCH(LEFT(M62,255),LEFT('Disaggregation Data'!$J$3:$J$154,255),0))),"")</f>
        <v/>
      </c>
      <c r="I62" s="503" t="str">
        <f t="array" ref="I62">IFERROR(IF(INDEX('Disaggregation Records'!$G$3:$G$56,MATCH(LEFT(L62,255),LEFT('Disaggregation Records'!$D$3:$D$56,255),0))=0,"",INDEX('Disaggregation Records'!$G$3:$G$56,MATCH(LEFT(L62,255),LEFT('Disaggregation Records'!$D$3:$D$56,255),0))),"")</f>
        <v/>
      </c>
      <c r="J62" s="503" t="s">
        <v>392</v>
      </c>
      <c r="K62" s="503">
        <f t="shared" si="0"/>
        <v>54</v>
      </c>
      <c r="L62" s="503" t="str">
        <f t="shared" si="1"/>
        <v/>
      </c>
      <c r="M62" s="503" t="str">
        <f t="shared" si="2"/>
        <v/>
      </c>
      <c r="N62" s="471" t="b">
        <f t="shared" si="3"/>
        <v>0</v>
      </c>
      <c r="O62" s="475" t="s">
        <v>1583</v>
      </c>
      <c r="P62" s="384"/>
      <c r="Q62" s="383"/>
    </row>
    <row r="63" spans="1:17" ht="37.5" customHeight="1">
      <c r="A63" s="406">
        <v>6</v>
      </c>
      <c r="B63" s="423" t="str">
        <f>IFERROR(VLOOKUP(A63,'Impact Indicators - Section B'!$A$9:$S$27,19,FALSE),"")</f>
        <v/>
      </c>
      <c r="C63" s="506" t="str">
        <f t="array" ref="C63">IFERROR(IF(INDEX('Disaggregation Records'!$E$3:$E$56,MATCH(LEFT(L63,255),LEFT('Disaggregation Records'!$D$3:$D$56,255),0))=0,"",INDEX('Disaggregation Records'!$E$3:$E$56,MATCH(LEFT(L63,255),LEFT('Disaggregation Records'!$D$3:$D$56,255),0))),"")</f>
        <v/>
      </c>
      <c r="D63" s="506" t="str">
        <f t="array" ref="D63">IFERROR(IF(INDEX('Disaggregation Records'!$F$3:$F$56,MATCH(LEFT(L63,255),LEFT('Disaggregation Records'!$D$3:$D$56,255),0))=0,"",INDEX('Disaggregation Records'!$F$3:$F$56,MATCH(LEFT(L63,255),LEFT('Disaggregation Records'!$D$3:$D$56,255),0))),"")</f>
        <v/>
      </c>
      <c r="E63" s="409" t="str">
        <f t="array" ref="E63">IFERROR(IF(INDEX('Disaggregation Data'!$K$3:$K$154,MATCH(LEFT(M63,255),LEFT('Disaggregation Data'!$J$3:$J$154,255),0))=0,"",INDEX('Disaggregation Data'!$K$3:$K$154,MATCH(LEFT(M63,255),LEFT('Disaggregation Data'!$J$3:$J$154,255),0))),"")</f>
        <v/>
      </c>
      <c r="F63" s="409" t="str">
        <f t="array" ref="F63">IFERROR(IF(INDEX('Disaggregation Data'!$L$3:$L$154,MATCH(LEFT(M63,255),LEFT('Disaggregation Data'!$J$3:$J$154,255),0))=0,"",INDEX('Disaggregation Data'!$L$3:$L$154,MATCH(LEFT(M63,255),LEFT('Disaggregation Data'!$J$3:$J$154,255),0))),"")</f>
        <v/>
      </c>
      <c r="G63" s="409" t="str">
        <f t="array" ref="G63">IFERROR(IF(INDEX('Disaggregation Data'!$M$3:$M$154,MATCH(LEFT(M63,255),LEFT('Disaggregation Data'!$J$3:$J$154,255),0))=0,"",INDEX('Disaggregation Data'!$M$3:$M$154,MATCH(LEFT(M63,255),LEFT('Disaggregation Data'!$J$3:$J$154,255),0))),"")</f>
        <v/>
      </c>
      <c r="H63" s="408" t="str">
        <f t="array" ref="H63">IFERROR(IF(INDEX('Disaggregation Data'!$N$3:$N$154,MATCH(LEFT(M63,255),LEFT('Disaggregation Data'!$J$3:$J$154,255),0))=0,"",INDEX('Disaggregation Data'!$N$3:$N$154,MATCH(LEFT(M63,255),LEFT('Disaggregation Data'!$J$3:$J$154,255),0))),"")</f>
        <v/>
      </c>
      <c r="I63" s="503" t="str">
        <f t="array" ref="I63">IFERROR(IF(INDEX('Disaggregation Records'!$G$3:$G$56,MATCH(LEFT(L63,255),LEFT('Disaggregation Records'!$D$3:$D$56,255),0))=0,"",INDEX('Disaggregation Records'!$G$3:$G$56,MATCH(LEFT(L63,255),LEFT('Disaggregation Records'!$D$3:$D$56,255),0))),"")</f>
        <v/>
      </c>
      <c r="J63" s="503" t="s">
        <v>392</v>
      </c>
      <c r="K63" s="503">
        <f t="shared" si="0"/>
        <v>55</v>
      </c>
      <c r="L63" s="503" t="str">
        <f t="shared" si="1"/>
        <v/>
      </c>
      <c r="M63" s="503" t="str">
        <f t="shared" si="2"/>
        <v/>
      </c>
      <c r="N63" s="471" t="b">
        <f t="shared" si="3"/>
        <v>0</v>
      </c>
      <c r="O63" s="475" t="s">
        <v>1584</v>
      </c>
      <c r="P63" s="384"/>
      <c r="Q63" s="383"/>
    </row>
    <row r="64" spans="1:17" ht="37.5" customHeight="1">
      <c r="A64" s="406">
        <v>6</v>
      </c>
      <c r="B64" s="423" t="str">
        <f>IFERROR(VLOOKUP(A64,'Impact Indicators - Section B'!$A$9:$S$27,19,FALSE),"")</f>
        <v/>
      </c>
      <c r="C64" s="506" t="str">
        <f t="array" ref="C64">IFERROR(IF(INDEX('Disaggregation Records'!$E$3:$E$56,MATCH(LEFT(L64,255),LEFT('Disaggregation Records'!$D$3:$D$56,255),0))=0,"",INDEX('Disaggregation Records'!$E$3:$E$56,MATCH(LEFT(L64,255),LEFT('Disaggregation Records'!$D$3:$D$56,255),0))),"")</f>
        <v/>
      </c>
      <c r="D64" s="506" t="str">
        <f t="array" ref="D64">IFERROR(IF(INDEX('Disaggregation Records'!$F$3:$F$56,MATCH(LEFT(L64,255),LEFT('Disaggregation Records'!$D$3:$D$56,255),0))=0,"",INDEX('Disaggregation Records'!$F$3:$F$56,MATCH(LEFT(L64,255),LEFT('Disaggregation Records'!$D$3:$D$56,255),0))),"")</f>
        <v/>
      </c>
      <c r="E64" s="409" t="str">
        <f t="array" ref="E64">IFERROR(IF(INDEX('Disaggregation Data'!$K$3:$K$154,MATCH(LEFT(M64,255),LEFT('Disaggregation Data'!$J$3:$J$154,255),0))=0,"",INDEX('Disaggregation Data'!$K$3:$K$154,MATCH(LEFT(M64,255),LEFT('Disaggregation Data'!$J$3:$J$154,255),0))),"")</f>
        <v/>
      </c>
      <c r="F64" s="409" t="str">
        <f t="array" ref="F64">IFERROR(IF(INDEX('Disaggregation Data'!$L$3:$L$154,MATCH(LEFT(M64,255),LEFT('Disaggregation Data'!$J$3:$J$154,255),0))=0,"",INDEX('Disaggregation Data'!$L$3:$L$154,MATCH(LEFT(M64,255),LEFT('Disaggregation Data'!$J$3:$J$154,255),0))),"")</f>
        <v/>
      </c>
      <c r="G64" s="409" t="str">
        <f t="array" ref="G64">IFERROR(IF(INDEX('Disaggregation Data'!$M$3:$M$154,MATCH(LEFT(M64,255),LEFT('Disaggregation Data'!$J$3:$J$154,255),0))=0,"",INDEX('Disaggregation Data'!$M$3:$M$154,MATCH(LEFT(M64,255),LEFT('Disaggregation Data'!$J$3:$J$154,255),0))),"")</f>
        <v/>
      </c>
      <c r="H64" s="408" t="str">
        <f t="array" ref="H64">IFERROR(IF(INDEX('Disaggregation Data'!$N$3:$N$154,MATCH(LEFT(M64,255),LEFT('Disaggregation Data'!$J$3:$J$154,255),0))=0,"",INDEX('Disaggregation Data'!$N$3:$N$154,MATCH(LEFT(M64,255),LEFT('Disaggregation Data'!$J$3:$J$154,255),0))),"")</f>
        <v/>
      </c>
      <c r="I64" s="503" t="str">
        <f t="array" ref="I64">IFERROR(IF(INDEX('Disaggregation Records'!$G$3:$G$56,MATCH(LEFT(L64,255),LEFT('Disaggregation Records'!$D$3:$D$56,255),0))=0,"",INDEX('Disaggregation Records'!$G$3:$G$56,MATCH(LEFT(L64,255),LEFT('Disaggregation Records'!$D$3:$D$56,255),0))),"")</f>
        <v/>
      </c>
      <c r="J64" s="503" t="s">
        <v>392</v>
      </c>
      <c r="K64" s="503">
        <f t="shared" si="0"/>
        <v>56</v>
      </c>
      <c r="L64" s="503" t="str">
        <f t="shared" si="1"/>
        <v/>
      </c>
      <c r="M64" s="503" t="str">
        <f t="shared" si="2"/>
        <v/>
      </c>
      <c r="N64" s="471" t="b">
        <f t="shared" si="3"/>
        <v>0</v>
      </c>
      <c r="O64" s="475" t="s">
        <v>1585</v>
      </c>
      <c r="P64" s="384"/>
      <c r="Q64" s="383"/>
    </row>
    <row r="65" spans="1:17" ht="37.5" customHeight="1">
      <c r="A65" s="406">
        <v>6</v>
      </c>
      <c r="B65" s="423" t="str">
        <f>IFERROR(VLOOKUP(A65,'Impact Indicators - Section B'!$A$9:$S$27,19,FALSE),"")</f>
        <v/>
      </c>
      <c r="C65" s="506" t="str">
        <f t="array" ref="C65">IFERROR(IF(INDEX('Disaggregation Records'!$E$3:$E$56,MATCH(LEFT(L65,255),LEFT('Disaggregation Records'!$D$3:$D$56,255),0))=0,"",INDEX('Disaggregation Records'!$E$3:$E$56,MATCH(LEFT(L65,255),LEFT('Disaggregation Records'!$D$3:$D$56,255),0))),"")</f>
        <v/>
      </c>
      <c r="D65" s="506" t="str">
        <f t="array" ref="D65">IFERROR(IF(INDEX('Disaggregation Records'!$F$3:$F$56,MATCH(LEFT(L65,255),LEFT('Disaggregation Records'!$D$3:$D$56,255),0))=0,"",INDEX('Disaggregation Records'!$F$3:$F$56,MATCH(LEFT(L65,255),LEFT('Disaggregation Records'!$D$3:$D$56,255),0))),"")</f>
        <v/>
      </c>
      <c r="E65" s="409" t="str">
        <f t="array" ref="E65">IFERROR(IF(INDEX('Disaggregation Data'!$K$3:$K$154,MATCH(LEFT(M65,255),LEFT('Disaggregation Data'!$J$3:$J$154,255),0))=0,"",INDEX('Disaggregation Data'!$K$3:$K$154,MATCH(LEFT(M65,255),LEFT('Disaggregation Data'!$J$3:$J$154,255),0))),"")</f>
        <v/>
      </c>
      <c r="F65" s="409" t="str">
        <f t="array" ref="F65">IFERROR(IF(INDEX('Disaggregation Data'!$L$3:$L$154,MATCH(LEFT(M65,255),LEFT('Disaggregation Data'!$J$3:$J$154,255),0))=0,"",INDEX('Disaggregation Data'!$L$3:$L$154,MATCH(LEFT(M65,255),LEFT('Disaggregation Data'!$J$3:$J$154,255),0))),"")</f>
        <v/>
      </c>
      <c r="G65" s="409" t="str">
        <f t="array" ref="G65">IFERROR(IF(INDEX('Disaggregation Data'!$M$3:$M$154,MATCH(LEFT(M65,255),LEFT('Disaggregation Data'!$J$3:$J$154,255),0))=0,"",INDEX('Disaggregation Data'!$M$3:$M$154,MATCH(LEFT(M65,255),LEFT('Disaggregation Data'!$J$3:$J$154,255),0))),"")</f>
        <v/>
      </c>
      <c r="H65" s="408" t="str">
        <f t="array" ref="H65">IFERROR(IF(INDEX('Disaggregation Data'!$N$3:$N$154,MATCH(LEFT(M65,255),LEFT('Disaggregation Data'!$J$3:$J$154,255),0))=0,"",INDEX('Disaggregation Data'!$N$3:$N$154,MATCH(LEFT(M65,255),LEFT('Disaggregation Data'!$J$3:$J$154,255),0))),"")</f>
        <v/>
      </c>
      <c r="I65" s="503" t="str">
        <f t="array" ref="I65">IFERROR(IF(INDEX('Disaggregation Records'!$G$3:$G$56,MATCH(LEFT(L65,255),LEFT('Disaggregation Records'!$D$3:$D$56,255),0))=0,"",INDEX('Disaggregation Records'!$G$3:$G$56,MATCH(LEFT(L65,255),LEFT('Disaggregation Records'!$D$3:$D$56,255),0))),"")</f>
        <v/>
      </c>
      <c r="J65" s="503" t="s">
        <v>392</v>
      </c>
      <c r="K65" s="503">
        <f t="shared" si="0"/>
        <v>57</v>
      </c>
      <c r="L65" s="503" t="str">
        <f t="shared" si="1"/>
        <v/>
      </c>
      <c r="M65" s="503" t="str">
        <f t="shared" si="2"/>
        <v/>
      </c>
      <c r="N65" s="471" t="b">
        <f t="shared" si="3"/>
        <v>0</v>
      </c>
      <c r="O65" s="475" t="s">
        <v>1586</v>
      </c>
      <c r="P65" s="384"/>
      <c r="Q65" s="383"/>
    </row>
    <row r="66" spans="1:17" ht="37.5" customHeight="1">
      <c r="A66" s="406">
        <v>6</v>
      </c>
      <c r="B66" s="423" t="str">
        <f>IFERROR(VLOOKUP(A66,'Impact Indicators - Section B'!$A$9:$S$27,19,FALSE),"")</f>
        <v/>
      </c>
      <c r="C66" s="506" t="str">
        <f t="array" ref="C66">IFERROR(IF(INDEX('Disaggregation Records'!$E$3:$E$56,MATCH(LEFT(L66,255),LEFT('Disaggregation Records'!$D$3:$D$56,255),0))=0,"",INDEX('Disaggregation Records'!$E$3:$E$56,MATCH(LEFT(L66,255),LEFT('Disaggregation Records'!$D$3:$D$56,255),0))),"")</f>
        <v/>
      </c>
      <c r="D66" s="506" t="str">
        <f t="array" ref="D66">IFERROR(IF(INDEX('Disaggregation Records'!$F$3:$F$56,MATCH(LEFT(L66,255),LEFT('Disaggregation Records'!$D$3:$D$56,255),0))=0,"",INDEX('Disaggregation Records'!$F$3:$F$56,MATCH(LEFT(L66,255),LEFT('Disaggregation Records'!$D$3:$D$56,255),0))),"")</f>
        <v/>
      </c>
      <c r="E66" s="409" t="str">
        <f t="array" ref="E66">IFERROR(IF(INDEX('Disaggregation Data'!$K$3:$K$154,MATCH(LEFT(M66,255),LEFT('Disaggregation Data'!$J$3:$J$154,255),0))=0,"",INDEX('Disaggregation Data'!$K$3:$K$154,MATCH(LEFT(M66,255),LEFT('Disaggregation Data'!$J$3:$J$154,255),0))),"")</f>
        <v/>
      </c>
      <c r="F66" s="409" t="str">
        <f t="array" ref="F66">IFERROR(IF(INDEX('Disaggregation Data'!$L$3:$L$154,MATCH(LEFT(M66,255),LEFT('Disaggregation Data'!$J$3:$J$154,255),0))=0,"",INDEX('Disaggregation Data'!$L$3:$L$154,MATCH(LEFT(M66,255),LEFT('Disaggregation Data'!$J$3:$J$154,255),0))),"")</f>
        <v/>
      </c>
      <c r="G66" s="409" t="str">
        <f t="array" ref="G66">IFERROR(IF(INDEX('Disaggregation Data'!$M$3:$M$154,MATCH(LEFT(M66,255),LEFT('Disaggregation Data'!$J$3:$J$154,255),0))=0,"",INDEX('Disaggregation Data'!$M$3:$M$154,MATCH(LEFT(M66,255),LEFT('Disaggregation Data'!$J$3:$J$154,255),0))),"")</f>
        <v/>
      </c>
      <c r="H66" s="408" t="str">
        <f t="array" ref="H66">IFERROR(IF(INDEX('Disaggregation Data'!$N$3:$N$154,MATCH(LEFT(M66,255),LEFT('Disaggregation Data'!$J$3:$J$154,255),0))=0,"",INDEX('Disaggregation Data'!$N$3:$N$154,MATCH(LEFT(M66,255),LEFT('Disaggregation Data'!$J$3:$J$154,255),0))),"")</f>
        <v/>
      </c>
      <c r="I66" s="503" t="str">
        <f t="array" ref="I66">IFERROR(IF(INDEX('Disaggregation Records'!$G$3:$G$56,MATCH(LEFT(L66,255),LEFT('Disaggregation Records'!$D$3:$D$56,255),0))=0,"",INDEX('Disaggregation Records'!$G$3:$G$56,MATCH(LEFT(L66,255),LEFT('Disaggregation Records'!$D$3:$D$56,255),0))),"")</f>
        <v/>
      </c>
      <c r="J66" s="503" t="s">
        <v>392</v>
      </c>
      <c r="K66" s="503">
        <f t="shared" si="0"/>
        <v>58</v>
      </c>
      <c r="L66" s="503" t="str">
        <f t="shared" si="1"/>
        <v/>
      </c>
      <c r="M66" s="503" t="str">
        <f t="shared" si="2"/>
        <v/>
      </c>
      <c r="N66" s="471" t="b">
        <f t="shared" si="3"/>
        <v>0</v>
      </c>
      <c r="O66" s="475" t="s">
        <v>1587</v>
      </c>
      <c r="P66" s="384"/>
      <c r="Q66" s="383"/>
    </row>
    <row r="67" spans="1:17" ht="37.5" customHeight="1">
      <c r="A67" s="406">
        <v>6</v>
      </c>
      <c r="B67" s="423" t="str">
        <f>IFERROR(VLOOKUP(A67,'Impact Indicators - Section B'!$A$9:$S$27,19,FALSE),"")</f>
        <v/>
      </c>
      <c r="C67" s="506" t="str">
        <f t="array" ref="C67">IFERROR(IF(INDEX('Disaggregation Records'!$E$3:$E$56,MATCH(LEFT(L67,255),LEFT('Disaggregation Records'!$D$3:$D$56,255),0))=0,"",INDEX('Disaggregation Records'!$E$3:$E$56,MATCH(LEFT(L67,255),LEFT('Disaggregation Records'!$D$3:$D$56,255),0))),"")</f>
        <v/>
      </c>
      <c r="D67" s="506" t="str">
        <f t="array" ref="D67">IFERROR(IF(INDEX('Disaggregation Records'!$F$3:$F$56,MATCH(LEFT(L67,255),LEFT('Disaggregation Records'!$D$3:$D$56,255),0))=0,"",INDEX('Disaggregation Records'!$F$3:$F$56,MATCH(LEFT(L67,255),LEFT('Disaggregation Records'!$D$3:$D$56,255),0))),"")</f>
        <v/>
      </c>
      <c r="E67" s="409" t="str">
        <f t="array" ref="E67">IFERROR(IF(INDEX('Disaggregation Data'!$K$3:$K$154,MATCH(LEFT(M67,255),LEFT('Disaggregation Data'!$J$3:$J$154,255),0))=0,"",INDEX('Disaggregation Data'!$K$3:$K$154,MATCH(LEFT(M67,255),LEFT('Disaggregation Data'!$J$3:$J$154,255),0))),"")</f>
        <v/>
      </c>
      <c r="F67" s="409" t="str">
        <f t="array" ref="F67">IFERROR(IF(INDEX('Disaggregation Data'!$L$3:$L$154,MATCH(LEFT(M67,255),LEFT('Disaggregation Data'!$J$3:$J$154,255),0))=0,"",INDEX('Disaggregation Data'!$L$3:$L$154,MATCH(LEFT(M67,255),LEFT('Disaggregation Data'!$J$3:$J$154,255),0))),"")</f>
        <v/>
      </c>
      <c r="G67" s="409" t="str">
        <f t="array" ref="G67">IFERROR(IF(INDEX('Disaggregation Data'!$M$3:$M$154,MATCH(LEFT(M67,255),LEFT('Disaggregation Data'!$J$3:$J$154,255),0))=0,"",INDEX('Disaggregation Data'!$M$3:$M$154,MATCH(LEFT(M67,255),LEFT('Disaggregation Data'!$J$3:$J$154,255),0))),"")</f>
        <v/>
      </c>
      <c r="H67" s="408" t="str">
        <f t="array" ref="H67">IFERROR(IF(INDEX('Disaggregation Data'!$N$3:$N$154,MATCH(LEFT(M67,255),LEFT('Disaggregation Data'!$J$3:$J$154,255),0))=0,"",INDEX('Disaggregation Data'!$N$3:$N$154,MATCH(LEFT(M67,255),LEFT('Disaggregation Data'!$J$3:$J$154,255),0))),"")</f>
        <v/>
      </c>
      <c r="I67" s="503" t="str">
        <f t="array" ref="I67">IFERROR(IF(INDEX('Disaggregation Records'!$G$3:$G$56,MATCH(LEFT(L67,255),LEFT('Disaggregation Records'!$D$3:$D$56,255),0))=0,"",INDEX('Disaggregation Records'!$G$3:$G$56,MATCH(LEFT(L67,255),LEFT('Disaggregation Records'!$D$3:$D$56,255),0))),"")</f>
        <v/>
      </c>
      <c r="J67" s="503" t="s">
        <v>392</v>
      </c>
      <c r="K67" s="503">
        <f t="shared" si="0"/>
        <v>59</v>
      </c>
      <c r="L67" s="503" t="str">
        <f t="shared" si="1"/>
        <v/>
      </c>
      <c r="M67" s="503" t="str">
        <f t="shared" si="2"/>
        <v/>
      </c>
      <c r="N67" s="471" t="b">
        <f t="shared" si="3"/>
        <v>0</v>
      </c>
      <c r="O67" s="475" t="s">
        <v>1588</v>
      </c>
      <c r="P67" s="384"/>
      <c r="Q67" s="383"/>
    </row>
    <row r="68" spans="1:17" ht="37.5" customHeight="1">
      <c r="A68" s="406">
        <v>6</v>
      </c>
      <c r="B68" s="423" t="str">
        <f>IFERROR(VLOOKUP(A68,'Impact Indicators - Section B'!$A$9:$S$27,19,FALSE),"")</f>
        <v/>
      </c>
      <c r="C68" s="506" t="str">
        <f t="array" ref="C68">IFERROR(IF(INDEX('Disaggregation Records'!$E$3:$E$56,MATCH(LEFT(L68,255),LEFT('Disaggregation Records'!$D$3:$D$56,255),0))=0,"",INDEX('Disaggregation Records'!$E$3:$E$56,MATCH(LEFT(L68,255),LEFT('Disaggregation Records'!$D$3:$D$56,255),0))),"")</f>
        <v/>
      </c>
      <c r="D68" s="506" t="str">
        <f t="array" ref="D68">IFERROR(IF(INDEX('Disaggregation Records'!$F$3:$F$56,MATCH(LEFT(L68,255),LEFT('Disaggregation Records'!$D$3:$D$56,255),0))=0,"",INDEX('Disaggregation Records'!$F$3:$F$56,MATCH(LEFT(L68,255),LEFT('Disaggregation Records'!$D$3:$D$56,255),0))),"")</f>
        <v/>
      </c>
      <c r="E68" s="409" t="str">
        <f t="array" ref="E68">IFERROR(IF(INDEX('Disaggregation Data'!$K$3:$K$154,MATCH(LEFT(M68,255),LEFT('Disaggregation Data'!$J$3:$J$154,255),0))=0,"",INDEX('Disaggregation Data'!$K$3:$K$154,MATCH(LEFT(M68,255),LEFT('Disaggregation Data'!$J$3:$J$154,255),0))),"")</f>
        <v/>
      </c>
      <c r="F68" s="409" t="str">
        <f t="array" ref="F68">IFERROR(IF(INDEX('Disaggregation Data'!$L$3:$L$154,MATCH(LEFT(M68,255),LEFT('Disaggregation Data'!$J$3:$J$154,255),0))=0,"",INDEX('Disaggregation Data'!$L$3:$L$154,MATCH(LEFT(M68,255),LEFT('Disaggregation Data'!$J$3:$J$154,255),0))),"")</f>
        <v/>
      </c>
      <c r="G68" s="409" t="str">
        <f t="array" ref="G68">IFERROR(IF(INDEX('Disaggregation Data'!$M$3:$M$154,MATCH(LEFT(M68,255),LEFT('Disaggregation Data'!$J$3:$J$154,255),0))=0,"",INDEX('Disaggregation Data'!$M$3:$M$154,MATCH(LEFT(M68,255),LEFT('Disaggregation Data'!$J$3:$J$154,255),0))),"")</f>
        <v/>
      </c>
      <c r="H68" s="408" t="str">
        <f t="array" ref="H68">IFERROR(IF(INDEX('Disaggregation Data'!$N$3:$N$154,MATCH(LEFT(M68,255),LEFT('Disaggregation Data'!$J$3:$J$154,255),0))=0,"",INDEX('Disaggregation Data'!$N$3:$N$154,MATCH(LEFT(M68,255),LEFT('Disaggregation Data'!$J$3:$J$154,255),0))),"")</f>
        <v/>
      </c>
      <c r="I68" s="503" t="str">
        <f t="array" ref="I68">IFERROR(IF(INDEX('Disaggregation Records'!$G$3:$G$56,MATCH(LEFT(L68,255),LEFT('Disaggregation Records'!$D$3:$D$56,255),0))=0,"",INDEX('Disaggregation Records'!$G$3:$G$56,MATCH(LEFT(L68,255),LEFT('Disaggregation Records'!$D$3:$D$56,255),0))),"")</f>
        <v/>
      </c>
      <c r="J68" s="503" t="s">
        <v>392</v>
      </c>
      <c r="K68" s="503">
        <f t="shared" si="0"/>
        <v>60</v>
      </c>
      <c r="L68" s="503" t="str">
        <f t="shared" si="1"/>
        <v/>
      </c>
      <c r="M68" s="503" t="str">
        <f t="shared" si="2"/>
        <v/>
      </c>
      <c r="N68" s="471" t="b">
        <f t="shared" si="3"/>
        <v>0</v>
      </c>
      <c r="O68" s="475" t="s">
        <v>1589</v>
      </c>
      <c r="P68" s="384"/>
      <c r="Q68" s="383"/>
    </row>
    <row r="69" spans="1:17" ht="37.5" customHeight="1">
      <c r="A69" s="406">
        <v>7</v>
      </c>
      <c r="B69" s="423" t="str">
        <f>IFERROR(VLOOKUP(A69,'Impact Indicators - Section B'!$A$9:$S$27,19,FALSE),"")</f>
        <v/>
      </c>
      <c r="C69" s="506" t="str">
        <f t="array" ref="C69">IFERROR(IF(INDEX('Disaggregation Records'!$E$3:$E$56,MATCH(LEFT(L69,255),LEFT('Disaggregation Records'!$D$3:$D$56,255),0))=0,"",INDEX('Disaggregation Records'!$E$3:$E$56,MATCH(LEFT(L69,255),LEFT('Disaggregation Records'!$D$3:$D$56,255),0))),"")</f>
        <v/>
      </c>
      <c r="D69" s="506" t="str">
        <f t="array" ref="D69">IFERROR(IF(INDEX('Disaggregation Records'!$F$3:$F$56,MATCH(LEFT(L69,255),LEFT('Disaggregation Records'!$D$3:$D$56,255),0))=0,"",INDEX('Disaggregation Records'!$F$3:$F$56,MATCH(LEFT(L69,255),LEFT('Disaggregation Records'!$D$3:$D$56,255),0))),"")</f>
        <v/>
      </c>
      <c r="E69" s="409" t="str">
        <f t="array" ref="E69">IFERROR(IF(INDEX('Disaggregation Data'!$K$3:$K$154,MATCH(LEFT(M69,255),LEFT('Disaggregation Data'!$J$3:$J$154,255),0))=0,"",INDEX('Disaggregation Data'!$K$3:$K$154,MATCH(LEFT(M69,255),LEFT('Disaggregation Data'!$J$3:$J$154,255),0))),"")</f>
        <v/>
      </c>
      <c r="F69" s="409" t="str">
        <f t="array" ref="F69">IFERROR(IF(INDEX('Disaggregation Data'!$L$3:$L$154,MATCH(LEFT(M69,255),LEFT('Disaggregation Data'!$J$3:$J$154,255),0))=0,"",INDEX('Disaggregation Data'!$L$3:$L$154,MATCH(LEFT(M69,255),LEFT('Disaggregation Data'!$J$3:$J$154,255),0))),"")</f>
        <v/>
      </c>
      <c r="G69" s="409" t="str">
        <f t="array" ref="G69">IFERROR(IF(INDEX('Disaggregation Data'!$M$3:$M$154,MATCH(LEFT(M69,255),LEFT('Disaggregation Data'!$J$3:$J$154,255),0))=0,"",INDEX('Disaggregation Data'!$M$3:$M$154,MATCH(LEFT(M69,255),LEFT('Disaggregation Data'!$J$3:$J$154,255),0))),"")</f>
        <v/>
      </c>
      <c r="H69" s="408" t="str">
        <f t="array" ref="H69">IFERROR(IF(INDEX('Disaggregation Data'!$N$3:$N$154,MATCH(LEFT(M69,255),LEFT('Disaggregation Data'!$J$3:$J$154,255),0))=0,"",INDEX('Disaggregation Data'!$N$3:$N$154,MATCH(LEFT(M69,255),LEFT('Disaggregation Data'!$J$3:$J$154,255),0))),"")</f>
        <v/>
      </c>
      <c r="I69" s="503" t="str">
        <f t="array" ref="I69">IFERROR(IF(INDEX('Disaggregation Records'!$G$3:$G$56,MATCH(LEFT(L69,255),LEFT('Disaggregation Records'!$D$3:$D$56,255),0))=0,"",INDEX('Disaggregation Records'!$G$3:$G$56,MATCH(LEFT(L69,255),LEFT('Disaggregation Records'!$D$3:$D$56,255),0))),"")</f>
        <v/>
      </c>
      <c r="J69" s="503" t="s">
        <v>393</v>
      </c>
      <c r="K69" s="503">
        <f t="shared" si="0"/>
        <v>61</v>
      </c>
      <c r="L69" s="503" t="str">
        <f t="shared" si="1"/>
        <v/>
      </c>
      <c r="M69" s="503" t="str">
        <f t="shared" si="2"/>
        <v/>
      </c>
      <c r="N69" s="471" t="b">
        <f t="shared" si="3"/>
        <v>0</v>
      </c>
      <c r="O69" s="475" t="s">
        <v>1590</v>
      </c>
      <c r="P69" s="384"/>
      <c r="Q69" s="383"/>
    </row>
    <row r="70" spans="1:17" ht="37.5" customHeight="1">
      <c r="A70" s="406">
        <v>7</v>
      </c>
      <c r="B70" s="423" t="str">
        <f>IFERROR(VLOOKUP(A70,'Impact Indicators - Section B'!$A$9:$S$27,19,FALSE),"")</f>
        <v/>
      </c>
      <c r="C70" s="506" t="str">
        <f t="array" ref="C70">IFERROR(IF(INDEX('Disaggregation Records'!$E$3:$E$56,MATCH(LEFT(L70,255),LEFT('Disaggregation Records'!$D$3:$D$56,255),0))=0,"",INDEX('Disaggregation Records'!$E$3:$E$56,MATCH(LEFT(L70,255),LEFT('Disaggregation Records'!$D$3:$D$56,255),0))),"")</f>
        <v/>
      </c>
      <c r="D70" s="506" t="str">
        <f t="array" ref="D70">IFERROR(IF(INDEX('Disaggregation Records'!$F$3:$F$56,MATCH(LEFT(L70,255),LEFT('Disaggregation Records'!$D$3:$D$56,255),0))=0,"",INDEX('Disaggregation Records'!$F$3:$F$56,MATCH(LEFT(L70,255),LEFT('Disaggregation Records'!$D$3:$D$56,255),0))),"")</f>
        <v/>
      </c>
      <c r="E70" s="409" t="str">
        <f t="array" ref="E70">IFERROR(IF(INDEX('Disaggregation Data'!$K$3:$K$154,MATCH(LEFT(M70,255),LEFT('Disaggregation Data'!$J$3:$J$154,255),0))=0,"",INDEX('Disaggregation Data'!$K$3:$K$154,MATCH(LEFT(M70,255),LEFT('Disaggregation Data'!$J$3:$J$154,255),0))),"")</f>
        <v/>
      </c>
      <c r="F70" s="409" t="str">
        <f t="array" ref="F70">IFERROR(IF(INDEX('Disaggregation Data'!$L$3:$L$154,MATCH(LEFT(M70,255),LEFT('Disaggregation Data'!$J$3:$J$154,255),0))=0,"",INDEX('Disaggregation Data'!$L$3:$L$154,MATCH(LEFT(M70,255),LEFT('Disaggregation Data'!$J$3:$J$154,255),0))),"")</f>
        <v/>
      </c>
      <c r="G70" s="409" t="str">
        <f t="array" ref="G70">IFERROR(IF(INDEX('Disaggregation Data'!$M$3:$M$154,MATCH(LEFT(M70,255),LEFT('Disaggregation Data'!$J$3:$J$154,255),0))=0,"",INDEX('Disaggregation Data'!$M$3:$M$154,MATCH(LEFT(M70,255),LEFT('Disaggregation Data'!$J$3:$J$154,255),0))),"")</f>
        <v/>
      </c>
      <c r="H70" s="408" t="str">
        <f t="array" ref="H70">IFERROR(IF(INDEX('Disaggregation Data'!$N$3:$N$154,MATCH(LEFT(M70,255),LEFT('Disaggregation Data'!$J$3:$J$154,255),0))=0,"",INDEX('Disaggregation Data'!$N$3:$N$154,MATCH(LEFT(M70,255),LEFT('Disaggregation Data'!$J$3:$J$154,255),0))),"")</f>
        <v/>
      </c>
      <c r="I70" s="503" t="str">
        <f t="array" ref="I70">IFERROR(IF(INDEX('Disaggregation Records'!$G$3:$G$56,MATCH(LEFT(L70,255),LEFT('Disaggregation Records'!$D$3:$D$56,255),0))=0,"",INDEX('Disaggregation Records'!$G$3:$G$56,MATCH(LEFT(L70,255),LEFT('Disaggregation Records'!$D$3:$D$56,255),0))),"")</f>
        <v/>
      </c>
      <c r="J70" s="503" t="s">
        <v>393</v>
      </c>
      <c r="K70" s="503">
        <f t="shared" si="0"/>
        <v>62</v>
      </c>
      <c r="L70" s="503" t="str">
        <f t="shared" si="1"/>
        <v/>
      </c>
      <c r="M70" s="503" t="str">
        <f t="shared" si="2"/>
        <v/>
      </c>
      <c r="N70" s="471" t="b">
        <f t="shared" si="3"/>
        <v>0</v>
      </c>
      <c r="O70" s="475" t="s">
        <v>1591</v>
      </c>
      <c r="P70" s="384"/>
      <c r="Q70" s="383"/>
    </row>
    <row r="71" spans="1:17" ht="37.5" customHeight="1">
      <c r="A71" s="406">
        <v>7</v>
      </c>
      <c r="B71" s="423" t="str">
        <f>IFERROR(VLOOKUP(A71,'Impact Indicators - Section B'!$A$9:$S$27,19,FALSE),"")</f>
        <v/>
      </c>
      <c r="C71" s="506" t="str">
        <f t="array" ref="C71">IFERROR(IF(INDEX('Disaggregation Records'!$E$3:$E$56,MATCH(LEFT(L71,255),LEFT('Disaggregation Records'!$D$3:$D$56,255),0))=0,"",INDEX('Disaggregation Records'!$E$3:$E$56,MATCH(LEFT(L71,255),LEFT('Disaggregation Records'!$D$3:$D$56,255),0))),"")</f>
        <v/>
      </c>
      <c r="D71" s="506" t="str">
        <f t="array" ref="D71">IFERROR(IF(INDEX('Disaggregation Records'!$F$3:$F$56,MATCH(LEFT(L71,255),LEFT('Disaggregation Records'!$D$3:$D$56,255),0))=0,"",INDEX('Disaggregation Records'!$F$3:$F$56,MATCH(LEFT(L71,255),LEFT('Disaggregation Records'!$D$3:$D$56,255),0))),"")</f>
        <v/>
      </c>
      <c r="E71" s="409" t="str">
        <f t="array" ref="E71">IFERROR(IF(INDEX('Disaggregation Data'!$K$3:$K$154,MATCH(LEFT(M71,255),LEFT('Disaggregation Data'!$J$3:$J$154,255),0))=0,"",INDEX('Disaggregation Data'!$K$3:$K$154,MATCH(LEFT(M71,255),LEFT('Disaggregation Data'!$J$3:$J$154,255),0))),"")</f>
        <v/>
      </c>
      <c r="F71" s="409" t="str">
        <f t="array" ref="F71">IFERROR(IF(INDEX('Disaggregation Data'!$L$3:$L$154,MATCH(LEFT(M71,255),LEFT('Disaggregation Data'!$J$3:$J$154,255),0))=0,"",INDEX('Disaggregation Data'!$L$3:$L$154,MATCH(LEFT(M71,255),LEFT('Disaggregation Data'!$J$3:$J$154,255),0))),"")</f>
        <v/>
      </c>
      <c r="G71" s="409" t="str">
        <f t="array" ref="G71">IFERROR(IF(INDEX('Disaggregation Data'!$M$3:$M$154,MATCH(LEFT(M71,255),LEFT('Disaggregation Data'!$J$3:$J$154,255),0))=0,"",INDEX('Disaggregation Data'!$M$3:$M$154,MATCH(LEFT(M71,255),LEFT('Disaggregation Data'!$J$3:$J$154,255),0))),"")</f>
        <v/>
      </c>
      <c r="H71" s="408" t="str">
        <f t="array" ref="H71">IFERROR(IF(INDEX('Disaggregation Data'!$N$3:$N$154,MATCH(LEFT(M71,255),LEFT('Disaggregation Data'!$J$3:$J$154,255),0))=0,"",INDEX('Disaggregation Data'!$N$3:$N$154,MATCH(LEFT(M71,255),LEFT('Disaggregation Data'!$J$3:$J$154,255),0))),"")</f>
        <v/>
      </c>
      <c r="I71" s="503" t="str">
        <f t="array" ref="I71">IFERROR(IF(INDEX('Disaggregation Records'!$G$3:$G$56,MATCH(LEFT(L71,255),LEFT('Disaggregation Records'!$D$3:$D$56,255),0))=0,"",INDEX('Disaggregation Records'!$G$3:$G$56,MATCH(LEFT(L71,255),LEFT('Disaggregation Records'!$D$3:$D$56,255),0))),"")</f>
        <v/>
      </c>
      <c r="J71" s="503" t="s">
        <v>393</v>
      </c>
      <c r="K71" s="503">
        <f t="shared" si="0"/>
        <v>63</v>
      </c>
      <c r="L71" s="503" t="str">
        <f t="shared" si="1"/>
        <v/>
      </c>
      <c r="M71" s="503" t="str">
        <f t="shared" si="2"/>
        <v/>
      </c>
      <c r="N71" s="471" t="b">
        <f t="shared" si="3"/>
        <v>0</v>
      </c>
      <c r="O71" s="475" t="s">
        <v>1592</v>
      </c>
      <c r="P71" s="384"/>
      <c r="Q71" s="383"/>
    </row>
    <row r="72" spans="1:17" ht="37.5" customHeight="1">
      <c r="A72" s="406">
        <v>7</v>
      </c>
      <c r="B72" s="423" t="str">
        <f>IFERROR(VLOOKUP(A72,'Impact Indicators - Section B'!$A$9:$S$27,19,FALSE),"")</f>
        <v/>
      </c>
      <c r="C72" s="506" t="str">
        <f t="array" ref="C72">IFERROR(IF(INDEX('Disaggregation Records'!$E$3:$E$56,MATCH(LEFT(L72,255),LEFT('Disaggregation Records'!$D$3:$D$56,255),0))=0,"",INDEX('Disaggregation Records'!$E$3:$E$56,MATCH(LEFT(L72,255),LEFT('Disaggregation Records'!$D$3:$D$56,255),0))),"")</f>
        <v/>
      </c>
      <c r="D72" s="506" t="str">
        <f t="array" ref="D72">IFERROR(IF(INDEX('Disaggregation Records'!$F$3:$F$56,MATCH(LEFT(L72,255),LEFT('Disaggregation Records'!$D$3:$D$56,255),0))=0,"",INDEX('Disaggregation Records'!$F$3:$F$56,MATCH(LEFT(L72,255),LEFT('Disaggregation Records'!$D$3:$D$56,255),0))),"")</f>
        <v/>
      </c>
      <c r="E72" s="409" t="str">
        <f t="array" ref="E72">IFERROR(IF(INDEX('Disaggregation Data'!$K$3:$K$154,MATCH(LEFT(M72,255),LEFT('Disaggregation Data'!$J$3:$J$154,255),0))=0,"",INDEX('Disaggregation Data'!$K$3:$K$154,MATCH(LEFT(M72,255),LEFT('Disaggregation Data'!$J$3:$J$154,255),0))),"")</f>
        <v/>
      </c>
      <c r="F72" s="409" t="str">
        <f t="array" ref="F72">IFERROR(IF(INDEX('Disaggregation Data'!$L$3:$L$154,MATCH(LEFT(M72,255),LEFT('Disaggregation Data'!$J$3:$J$154,255),0))=0,"",INDEX('Disaggregation Data'!$L$3:$L$154,MATCH(LEFT(M72,255),LEFT('Disaggregation Data'!$J$3:$J$154,255),0))),"")</f>
        <v/>
      </c>
      <c r="G72" s="409" t="str">
        <f t="array" ref="G72">IFERROR(IF(INDEX('Disaggregation Data'!$M$3:$M$154,MATCH(LEFT(M72,255),LEFT('Disaggregation Data'!$J$3:$J$154,255),0))=0,"",INDEX('Disaggregation Data'!$M$3:$M$154,MATCH(LEFT(M72,255),LEFT('Disaggregation Data'!$J$3:$J$154,255),0))),"")</f>
        <v/>
      </c>
      <c r="H72" s="408" t="str">
        <f t="array" ref="H72">IFERROR(IF(INDEX('Disaggregation Data'!$N$3:$N$154,MATCH(LEFT(M72,255),LEFT('Disaggregation Data'!$J$3:$J$154,255),0))=0,"",INDEX('Disaggregation Data'!$N$3:$N$154,MATCH(LEFT(M72,255),LEFT('Disaggregation Data'!$J$3:$J$154,255),0))),"")</f>
        <v/>
      </c>
      <c r="I72" s="503" t="str">
        <f t="array" ref="I72">IFERROR(IF(INDEX('Disaggregation Records'!$G$3:$G$56,MATCH(LEFT(L72,255),LEFT('Disaggregation Records'!$D$3:$D$56,255),0))=0,"",INDEX('Disaggregation Records'!$G$3:$G$56,MATCH(LEFT(L72,255),LEFT('Disaggregation Records'!$D$3:$D$56,255),0))),"")</f>
        <v/>
      </c>
      <c r="J72" s="503" t="s">
        <v>393</v>
      </c>
      <c r="K72" s="503">
        <f t="shared" si="0"/>
        <v>64</v>
      </c>
      <c r="L72" s="503" t="str">
        <f t="shared" si="1"/>
        <v/>
      </c>
      <c r="M72" s="503" t="str">
        <f t="shared" si="2"/>
        <v/>
      </c>
      <c r="N72" s="471" t="b">
        <f t="shared" si="3"/>
        <v>0</v>
      </c>
      <c r="O72" s="475" t="s">
        <v>1593</v>
      </c>
      <c r="P72" s="384"/>
      <c r="Q72" s="383"/>
    </row>
    <row r="73" spans="1:17" ht="37.5" customHeight="1">
      <c r="A73" s="406">
        <v>7</v>
      </c>
      <c r="B73" s="423" t="str">
        <f>IFERROR(VLOOKUP(A73,'Impact Indicators - Section B'!$A$9:$S$27,19,FALSE),"")</f>
        <v/>
      </c>
      <c r="C73" s="506" t="str">
        <f t="array" ref="C73">IFERROR(IF(INDEX('Disaggregation Records'!$E$3:$E$56,MATCH(LEFT(L73,255),LEFT('Disaggregation Records'!$D$3:$D$56,255),0))=0,"",INDEX('Disaggregation Records'!$E$3:$E$56,MATCH(LEFT(L73,255),LEFT('Disaggregation Records'!$D$3:$D$56,255),0))),"")</f>
        <v/>
      </c>
      <c r="D73" s="506" t="str">
        <f t="array" ref="D73">IFERROR(IF(INDEX('Disaggregation Records'!$F$3:$F$56,MATCH(LEFT(L73,255),LEFT('Disaggregation Records'!$D$3:$D$56,255),0))=0,"",INDEX('Disaggregation Records'!$F$3:$F$56,MATCH(LEFT(L73,255),LEFT('Disaggregation Records'!$D$3:$D$56,255),0))),"")</f>
        <v/>
      </c>
      <c r="E73" s="409" t="str">
        <f t="array" ref="E73">IFERROR(IF(INDEX('Disaggregation Data'!$K$3:$K$154,MATCH(LEFT(M73,255),LEFT('Disaggregation Data'!$J$3:$J$154,255),0))=0,"",INDEX('Disaggregation Data'!$K$3:$K$154,MATCH(LEFT(M73,255),LEFT('Disaggregation Data'!$J$3:$J$154,255),0))),"")</f>
        <v/>
      </c>
      <c r="F73" s="409" t="str">
        <f t="array" ref="F73">IFERROR(IF(INDEX('Disaggregation Data'!$L$3:$L$154,MATCH(LEFT(M73,255),LEFT('Disaggregation Data'!$J$3:$J$154,255),0))=0,"",INDEX('Disaggregation Data'!$L$3:$L$154,MATCH(LEFT(M73,255),LEFT('Disaggregation Data'!$J$3:$J$154,255),0))),"")</f>
        <v/>
      </c>
      <c r="G73" s="409" t="str">
        <f t="array" ref="G73">IFERROR(IF(INDEX('Disaggregation Data'!$M$3:$M$154,MATCH(LEFT(M73,255),LEFT('Disaggregation Data'!$J$3:$J$154,255),0))=0,"",INDEX('Disaggregation Data'!$M$3:$M$154,MATCH(LEFT(M73,255),LEFT('Disaggregation Data'!$J$3:$J$154,255),0))),"")</f>
        <v/>
      </c>
      <c r="H73" s="408" t="str">
        <f t="array" ref="H73">IFERROR(IF(INDEX('Disaggregation Data'!$N$3:$N$154,MATCH(LEFT(M73,255),LEFT('Disaggregation Data'!$J$3:$J$154,255),0))=0,"",INDEX('Disaggregation Data'!$N$3:$N$154,MATCH(LEFT(M73,255),LEFT('Disaggregation Data'!$J$3:$J$154,255),0))),"")</f>
        <v/>
      </c>
      <c r="I73" s="503" t="str">
        <f t="array" ref="I73">IFERROR(IF(INDEX('Disaggregation Records'!$G$3:$G$56,MATCH(LEFT(L73,255),LEFT('Disaggregation Records'!$D$3:$D$56,255),0))=0,"",INDEX('Disaggregation Records'!$G$3:$G$56,MATCH(LEFT(L73,255),LEFT('Disaggregation Records'!$D$3:$D$56,255),0))),"")</f>
        <v/>
      </c>
      <c r="J73" s="503" t="s">
        <v>393</v>
      </c>
      <c r="K73" s="503">
        <f t="shared" ref="K73:K136" si="4">IF(B73=B72,K72+1,0)</f>
        <v>65</v>
      </c>
      <c r="L73" s="503" t="str">
        <f t="shared" ref="L73:L136" si="5">IF(B73&lt;&gt;"",B73&amp;"-"&amp;K73,"")</f>
        <v/>
      </c>
      <c r="M73" s="503" t="str">
        <f t="shared" ref="M73:M136" si="6">IF(B73&lt;&gt;"",B73&amp;C73&amp;D73,"")</f>
        <v/>
      </c>
      <c r="N73" s="471" t="b">
        <f t="shared" ref="N73:N136" si="7">IFERROR(IF(B73&lt;&gt;"",TRUE,FALSE),"")</f>
        <v>0</v>
      </c>
      <c r="O73" s="475" t="s">
        <v>1594</v>
      </c>
      <c r="P73" s="384"/>
      <c r="Q73" s="383"/>
    </row>
    <row r="74" spans="1:17" ht="37.5" customHeight="1">
      <c r="A74" s="406">
        <v>7</v>
      </c>
      <c r="B74" s="423" t="str">
        <f>IFERROR(VLOOKUP(A74,'Impact Indicators - Section B'!$A$9:$S$27,19,FALSE),"")</f>
        <v/>
      </c>
      <c r="C74" s="506" t="str">
        <f t="array" ref="C74">IFERROR(IF(INDEX('Disaggregation Records'!$E$3:$E$56,MATCH(LEFT(L74,255),LEFT('Disaggregation Records'!$D$3:$D$56,255),0))=0,"",INDEX('Disaggregation Records'!$E$3:$E$56,MATCH(LEFT(L74,255),LEFT('Disaggregation Records'!$D$3:$D$56,255),0))),"")</f>
        <v/>
      </c>
      <c r="D74" s="506" t="str">
        <f t="array" ref="D74">IFERROR(IF(INDEX('Disaggregation Records'!$F$3:$F$56,MATCH(LEFT(L74,255),LEFT('Disaggregation Records'!$D$3:$D$56,255),0))=0,"",INDEX('Disaggregation Records'!$F$3:$F$56,MATCH(LEFT(L74,255),LEFT('Disaggregation Records'!$D$3:$D$56,255),0))),"")</f>
        <v/>
      </c>
      <c r="E74" s="409" t="str">
        <f t="array" ref="E74">IFERROR(IF(INDEX('Disaggregation Data'!$K$3:$K$154,MATCH(LEFT(M74,255),LEFT('Disaggregation Data'!$J$3:$J$154,255),0))=0,"",INDEX('Disaggregation Data'!$K$3:$K$154,MATCH(LEFT(M74,255),LEFT('Disaggregation Data'!$J$3:$J$154,255),0))),"")</f>
        <v/>
      </c>
      <c r="F74" s="409" t="str">
        <f t="array" ref="F74">IFERROR(IF(INDEX('Disaggregation Data'!$L$3:$L$154,MATCH(LEFT(M74,255),LEFT('Disaggregation Data'!$J$3:$J$154,255),0))=0,"",INDEX('Disaggregation Data'!$L$3:$L$154,MATCH(LEFT(M74,255),LEFT('Disaggregation Data'!$J$3:$J$154,255),0))),"")</f>
        <v/>
      </c>
      <c r="G74" s="409" t="str">
        <f t="array" ref="G74">IFERROR(IF(INDEX('Disaggregation Data'!$M$3:$M$154,MATCH(LEFT(M74,255),LEFT('Disaggregation Data'!$J$3:$J$154,255),0))=0,"",INDEX('Disaggregation Data'!$M$3:$M$154,MATCH(LEFT(M74,255),LEFT('Disaggregation Data'!$J$3:$J$154,255),0))),"")</f>
        <v/>
      </c>
      <c r="H74" s="408" t="str">
        <f t="array" ref="H74">IFERROR(IF(INDEX('Disaggregation Data'!$N$3:$N$154,MATCH(LEFT(M74,255),LEFT('Disaggregation Data'!$J$3:$J$154,255),0))=0,"",INDEX('Disaggregation Data'!$N$3:$N$154,MATCH(LEFT(M74,255),LEFT('Disaggregation Data'!$J$3:$J$154,255),0))),"")</f>
        <v/>
      </c>
      <c r="I74" s="503" t="str">
        <f t="array" ref="I74">IFERROR(IF(INDEX('Disaggregation Records'!$G$3:$G$56,MATCH(LEFT(L74,255),LEFT('Disaggregation Records'!$D$3:$D$56,255),0))=0,"",INDEX('Disaggregation Records'!$G$3:$G$56,MATCH(LEFT(L74,255),LEFT('Disaggregation Records'!$D$3:$D$56,255),0))),"")</f>
        <v/>
      </c>
      <c r="J74" s="503" t="s">
        <v>393</v>
      </c>
      <c r="K74" s="503">
        <f t="shared" si="4"/>
        <v>66</v>
      </c>
      <c r="L74" s="503" t="str">
        <f t="shared" si="5"/>
        <v/>
      </c>
      <c r="M74" s="503" t="str">
        <f t="shared" si="6"/>
        <v/>
      </c>
      <c r="N74" s="471" t="b">
        <f t="shared" si="7"/>
        <v>0</v>
      </c>
      <c r="O74" s="475" t="s">
        <v>1595</v>
      </c>
      <c r="P74" s="384"/>
      <c r="Q74" s="383"/>
    </row>
    <row r="75" spans="1:17" ht="37.5" customHeight="1">
      <c r="A75" s="406">
        <v>7</v>
      </c>
      <c r="B75" s="423" t="str">
        <f>IFERROR(VLOOKUP(A75,'Impact Indicators - Section B'!$A$9:$S$27,19,FALSE),"")</f>
        <v/>
      </c>
      <c r="C75" s="506" t="str">
        <f t="array" ref="C75">IFERROR(IF(INDEX('Disaggregation Records'!$E$3:$E$56,MATCH(LEFT(L75,255),LEFT('Disaggregation Records'!$D$3:$D$56,255),0))=0,"",INDEX('Disaggregation Records'!$E$3:$E$56,MATCH(LEFT(L75,255),LEFT('Disaggregation Records'!$D$3:$D$56,255),0))),"")</f>
        <v/>
      </c>
      <c r="D75" s="506" t="str">
        <f t="array" ref="D75">IFERROR(IF(INDEX('Disaggregation Records'!$F$3:$F$56,MATCH(LEFT(L75,255),LEFT('Disaggregation Records'!$D$3:$D$56,255),0))=0,"",INDEX('Disaggregation Records'!$F$3:$F$56,MATCH(LEFT(L75,255),LEFT('Disaggregation Records'!$D$3:$D$56,255),0))),"")</f>
        <v/>
      </c>
      <c r="E75" s="409" t="str">
        <f t="array" ref="E75">IFERROR(IF(INDEX('Disaggregation Data'!$K$3:$K$154,MATCH(LEFT(M75,255),LEFT('Disaggregation Data'!$J$3:$J$154,255),0))=0,"",INDEX('Disaggregation Data'!$K$3:$K$154,MATCH(LEFT(M75,255),LEFT('Disaggregation Data'!$J$3:$J$154,255),0))),"")</f>
        <v/>
      </c>
      <c r="F75" s="409" t="str">
        <f t="array" ref="F75">IFERROR(IF(INDEX('Disaggregation Data'!$L$3:$L$154,MATCH(LEFT(M75,255),LEFT('Disaggregation Data'!$J$3:$J$154,255),0))=0,"",INDEX('Disaggregation Data'!$L$3:$L$154,MATCH(LEFT(M75,255),LEFT('Disaggregation Data'!$J$3:$J$154,255),0))),"")</f>
        <v/>
      </c>
      <c r="G75" s="409" t="str">
        <f t="array" ref="G75">IFERROR(IF(INDEX('Disaggregation Data'!$M$3:$M$154,MATCH(LEFT(M75,255),LEFT('Disaggregation Data'!$J$3:$J$154,255),0))=0,"",INDEX('Disaggregation Data'!$M$3:$M$154,MATCH(LEFT(M75,255),LEFT('Disaggregation Data'!$J$3:$J$154,255),0))),"")</f>
        <v/>
      </c>
      <c r="H75" s="408" t="str">
        <f t="array" ref="H75">IFERROR(IF(INDEX('Disaggregation Data'!$N$3:$N$154,MATCH(LEFT(M75,255),LEFT('Disaggregation Data'!$J$3:$J$154,255),0))=0,"",INDEX('Disaggregation Data'!$N$3:$N$154,MATCH(LEFT(M75,255),LEFT('Disaggregation Data'!$J$3:$J$154,255),0))),"")</f>
        <v/>
      </c>
      <c r="I75" s="503" t="str">
        <f t="array" ref="I75">IFERROR(IF(INDEX('Disaggregation Records'!$G$3:$G$56,MATCH(LEFT(L75,255),LEFT('Disaggregation Records'!$D$3:$D$56,255),0))=0,"",INDEX('Disaggregation Records'!$G$3:$G$56,MATCH(LEFT(L75,255),LEFT('Disaggregation Records'!$D$3:$D$56,255),0))),"")</f>
        <v/>
      </c>
      <c r="J75" s="503" t="s">
        <v>393</v>
      </c>
      <c r="K75" s="503">
        <f t="shared" si="4"/>
        <v>67</v>
      </c>
      <c r="L75" s="503" t="str">
        <f t="shared" si="5"/>
        <v/>
      </c>
      <c r="M75" s="503" t="str">
        <f t="shared" si="6"/>
        <v/>
      </c>
      <c r="N75" s="471" t="b">
        <f t="shared" si="7"/>
        <v>0</v>
      </c>
      <c r="O75" s="475" t="s">
        <v>1596</v>
      </c>
      <c r="P75" s="384"/>
      <c r="Q75" s="383"/>
    </row>
    <row r="76" spans="1:17" ht="37.5" customHeight="1">
      <c r="A76" s="406">
        <v>7</v>
      </c>
      <c r="B76" s="423" t="str">
        <f>IFERROR(VLOOKUP(A76,'Impact Indicators - Section B'!$A$9:$S$27,19,FALSE),"")</f>
        <v/>
      </c>
      <c r="C76" s="506" t="str">
        <f t="array" ref="C76">IFERROR(IF(INDEX('Disaggregation Records'!$E$3:$E$56,MATCH(LEFT(L76,255),LEFT('Disaggregation Records'!$D$3:$D$56,255),0))=0,"",INDEX('Disaggregation Records'!$E$3:$E$56,MATCH(LEFT(L76,255),LEFT('Disaggregation Records'!$D$3:$D$56,255),0))),"")</f>
        <v/>
      </c>
      <c r="D76" s="506" t="str">
        <f t="array" ref="D76">IFERROR(IF(INDEX('Disaggregation Records'!$F$3:$F$56,MATCH(LEFT(L76,255),LEFT('Disaggregation Records'!$D$3:$D$56,255),0))=0,"",INDEX('Disaggregation Records'!$F$3:$F$56,MATCH(LEFT(L76,255),LEFT('Disaggregation Records'!$D$3:$D$56,255),0))),"")</f>
        <v/>
      </c>
      <c r="E76" s="409" t="str">
        <f t="array" ref="E76">IFERROR(IF(INDEX('Disaggregation Data'!$K$3:$K$154,MATCH(LEFT(M76,255),LEFT('Disaggregation Data'!$J$3:$J$154,255),0))=0,"",INDEX('Disaggregation Data'!$K$3:$K$154,MATCH(LEFT(M76,255),LEFT('Disaggregation Data'!$J$3:$J$154,255),0))),"")</f>
        <v/>
      </c>
      <c r="F76" s="409" t="str">
        <f t="array" ref="F76">IFERROR(IF(INDEX('Disaggregation Data'!$L$3:$L$154,MATCH(LEFT(M76,255),LEFT('Disaggregation Data'!$J$3:$J$154,255),0))=0,"",INDEX('Disaggregation Data'!$L$3:$L$154,MATCH(LEFT(M76,255),LEFT('Disaggregation Data'!$J$3:$J$154,255),0))),"")</f>
        <v/>
      </c>
      <c r="G76" s="409" t="str">
        <f t="array" ref="G76">IFERROR(IF(INDEX('Disaggregation Data'!$M$3:$M$154,MATCH(LEFT(M76,255),LEFT('Disaggregation Data'!$J$3:$J$154,255),0))=0,"",INDEX('Disaggregation Data'!$M$3:$M$154,MATCH(LEFT(M76,255),LEFT('Disaggregation Data'!$J$3:$J$154,255),0))),"")</f>
        <v/>
      </c>
      <c r="H76" s="408" t="str">
        <f t="array" ref="H76">IFERROR(IF(INDEX('Disaggregation Data'!$N$3:$N$154,MATCH(LEFT(M76,255),LEFT('Disaggregation Data'!$J$3:$J$154,255),0))=0,"",INDEX('Disaggregation Data'!$N$3:$N$154,MATCH(LEFT(M76,255),LEFT('Disaggregation Data'!$J$3:$J$154,255),0))),"")</f>
        <v/>
      </c>
      <c r="I76" s="503" t="str">
        <f t="array" ref="I76">IFERROR(IF(INDEX('Disaggregation Records'!$G$3:$G$56,MATCH(LEFT(L76,255),LEFT('Disaggregation Records'!$D$3:$D$56,255),0))=0,"",INDEX('Disaggregation Records'!$G$3:$G$56,MATCH(LEFT(L76,255),LEFT('Disaggregation Records'!$D$3:$D$56,255),0))),"")</f>
        <v/>
      </c>
      <c r="J76" s="503" t="s">
        <v>393</v>
      </c>
      <c r="K76" s="503">
        <f t="shared" si="4"/>
        <v>68</v>
      </c>
      <c r="L76" s="503" t="str">
        <f t="shared" si="5"/>
        <v/>
      </c>
      <c r="M76" s="503" t="str">
        <f t="shared" si="6"/>
        <v/>
      </c>
      <c r="N76" s="471" t="b">
        <f t="shared" si="7"/>
        <v>0</v>
      </c>
      <c r="O76" s="475" t="s">
        <v>1597</v>
      </c>
      <c r="P76" s="384"/>
      <c r="Q76" s="383"/>
    </row>
    <row r="77" spans="1:17" ht="37.5" customHeight="1">
      <c r="A77" s="406">
        <v>7</v>
      </c>
      <c r="B77" s="423" t="str">
        <f>IFERROR(VLOOKUP(A77,'Impact Indicators - Section B'!$A$9:$S$27,19,FALSE),"")</f>
        <v/>
      </c>
      <c r="C77" s="506" t="str">
        <f t="array" ref="C77">IFERROR(IF(INDEX('Disaggregation Records'!$E$3:$E$56,MATCH(LEFT(L77,255),LEFT('Disaggregation Records'!$D$3:$D$56,255),0))=0,"",INDEX('Disaggregation Records'!$E$3:$E$56,MATCH(LEFT(L77,255),LEFT('Disaggregation Records'!$D$3:$D$56,255),0))),"")</f>
        <v/>
      </c>
      <c r="D77" s="506" t="str">
        <f t="array" ref="D77">IFERROR(IF(INDEX('Disaggregation Records'!$F$3:$F$56,MATCH(LEFT(L77,255),LEFT('Disaggregation Records'!$D$3:$D$56,255),0))=0,"",INDEX('Disaggregation Records'!$F$3:$F$56,MATCH(LEFT(L77,255),LEFT('Disaggregation Records'!$D$3:$D$56,255),0))),"")</f>
        <v/>
      </c>
      <c r="E77" s="409" t="str">
        <f t="array" ref="E77">IFERROR(IF(INDEX('Disaggregation Data'!$K$3:$K$154,MATCH(LEFT(M77,255),LEFT('Disaggregation Data'!$J$3:$J$154,255),0))=0,"",INDEX('Disaggregation Data'!$K$3:$K$154,MATCH(LEFT(M77,255),LEFT('Disaggregation Data'!$J$3:$J$154,255),0))),"")</f>
        <v/>
      </c>
      <c r="F77" s="409" t="str">
        <f t="array" ref="F77">IFERROR(IF(INDEX('Disaggregation Data'!$L$3:$L$154,MATCH(LEFT(M77,255),LEFT('Disaggregation Data'!$J$3:$J$154,255),0))=0,"",INDEX('Disaggregation Data'!$L$3:$L$154,MATCH(LEFT(M77,255),LEFT('Disaggregation Data'!$J$3:$J$154,255),0))),"")</f>
        <v/>
      </c>
      <c r="G77" s="409" t="str">
        <f t="array" ref="G77">IFERROR(IF(INDEX('Disaggregation Data'!$M$3:$M$154,MATCH(LEFT(M77,255),LEFT('Disaggregation Data'!$J$3:$J$154,255),0))=0,"",INDEX('Disaggregation Data'!$M$3:$M$154,MATCH(LEFT(M77,255),LEFT('Disaggregation Data'!$J$3:$J$154,255),0))),"")</f>
        <v/>
      </c>
      <c r="H77" s="408" t="str">
        <f t="array" ref="H77">IFERROR(IF(INDEX('Disaggregation Data'!$N$3:$N$154,MATCH(LEFT(M77,255),LEFT('Disaggregation Data'!$J$3:$J$154,255),0))=0,"",INDEX('Disaggregation Data'!$N$3:$N$154,MATCH(LEFT(M77,255),LEFT('Disaggregation Data'!$J$3:$J$154,255),0))),"")</f>
        <v/>
      </c>
      <c r="I77" s="503" t="str">
        <f t="array" ref="I77">IFERROR(IF(INDEX('Disaggregation Records'!$G$3:$G$56,MATCH(LEFT(L77,255),LEFT('Disaggregation Records'!$D$3:$D$56,255),0))=0,"",INDEX('Disaggregation Records'!$G$3:$G$56,MATCH(LEFT(L77,255),LEFT('Disaggregation Records'!$D$3:$D$56,255),0))),"")</f>
        <v/>
      </c>
      <c r="J77" s="503" t="s">
        <v>393</v>
      </c>
      <c r="K77" s="503">
        <f t="shared" si="4"/>
        <v>69</v>
      </c>
      <c r="L77" s="503" t="str">
        <f t="shared" si="5"/>
        <v/>
      </c>
      <c r="M77" s="503" t="str">
        <f t="shared" si="6"/>
        <v/>
      </c>
      <c r="N77" s="471" t="b">
        <f t="shared" si="7"/>
        <v>0</v>
      </c>
      <c r="O77" s="475" t="s">
        <v>1598</v>
      </c>
      <c r="P77" s="384"/>
      <c r="Q77" s="383"/>
    </row>
    <row r="78" spans="1:17" ht="37.5" customHeight="1">
      <c r="A78" s="406">
        <v>7</v>
      </c>
      <c r="B78" s="423" t="str">
        <f>IFERROR(VLOOKUP(A78,'Impact Indicators - Section B'!$A$9:$S$27,19,FALSE),"")</f>
        <v/>
      </c>
      <c r="C78" s="506" t="str">
        <f t="array" ref="C78">IFERROR(IF(INDEX('Disaggregation Records'!$E$3:$E$56,MATCH(LEFT(L78,255),LEFT('Disaggregation Records'!$D$3:$D$56,255),0))=0,"",INDEX('Disaggregation Records'!$E$3:$E$56,MATCH(LEFT(L78,255),LEFT('Disaggregation Records'!$D$3:$D$56,255),0))),"")</f>
        <v/>
      </c>
      <c r="D78" s="506" t="str">
        <f t="array" ref="D78">IFERROR(IF(INDEX('Disaggregation Records'!$F$3:$F$56,MATCH(LEFT(L78,255),LEFT('Disaggregation Records'!$D$3:$D$56,255),0))=0,"",INDEX('Disaggregation Records'!$F$3:$F$56,MATCH(LEFT(L78,255),LEFT('Disaggregation Records'!$D$3:$D$56,255),0))),"")</f>
        <v/>
      </c>
      <c r="E78" s="409" t="str">
        <f t="array" ref="E78">IFERROR(IF(INDEX('Disaggregation Data'!$K$3:$K$154,MATCH(LEFT(M78,255),LEFT('Disaggregation Data'!$J$3:$J$154,255),0))=0,"",INDEX('Disaggregation Data'!$K$3:$K$154,MATCH(LEFT(M78,255),LEFT('Disaggregation Data'!$J$3:$J$154,255),0))),"")</f>
        <v/>
      </c>
      <c r="F78" s="409" t="str">
        <f t="array" ref="F78">IFERROR(IF(INDEX('Disaggregation Data'!$L$3:$L$154,MATCH(LEFT(M78,255),LEFT('Disaggregation Data'!$J$3:$J$154,255),0))=0,"",INDEX('Disaggregation Data'!$L$3:$L$154,MATCH(LEFT(M78,255),LEFT('Disaggregation Data'!$J$3:$J$154,255),0))),"")</f>
        <v/>
      </c>
      <c r="G78" s="409" t="str">
        <f t="array" ref="G78">IFERROR(IF(INDEX('Disaggregation Data'!$M$3:$M$154,MATCH(LEFT(M78,255),LEFT('Disaggregation Data'!$J$3:$J$154,255),0))=0,"",INDEX('Disaggregation Data'!$M$3:$M$154,MATCH(LEFT(M78,255),LEFT('Disaggregation Data'!$J$3:$J$154,255),0))),"")</f>
        <v/>
      </c>
      <c r="H78" s="408" t="str">
        <f t="array" ref="H78">IFERROR(IF(INDEX('Disaggregation Data'!$N$3:$N$154,MATCH(LEFT(M78,255),LEFT('Disaggregation Data'!$J$3:$J$154,255),0))=0,"",INDEX('Disaggregation Data'!$N$3:$N$154,MATCH(LEFT(M78,255),LEFT('Disaggregation Data'!$J$3:$J$154,255),0))),"")</f>
        <v/>
      </c>
      <c r="I78" s="503" t="str">
        <f t="array" ref="I78">IFERROR(IF(INDEX('Disaggregation Records'!$G$3:$G$56,MATCH(LEFT(L78,255),LEFT('Disaggregation Records'!$D$3:$D$56,255),0))=0,"",INDEX('Disaggregation Records'!$G$3:$G$56,MATCH(LEFT(L78,255),LEFT('Disaggregation Records'!$D$3:$D$56,255),0))),"")</f>
        <v/>
      </c>
      <c r="J78" s="503" t="s">
        <v>393</v>
      </c>
      <c r="K78" s="503">
        <f t="shared" si="4"/>
        <v>70</v>
      </c>
      <c r="L78" s="503" t="str">
        <f t="shared" si="5"/>
        <v/>
      </c>
      <c r="M78" s="503" t="str">
        <f t="shared" si="6"/>
        <v/>
      </c>
      <c r="N78" s="471" t="b">
        <f t="shared" si="7"/>
        <v>0</v>
      </c>
      <c r="O78" s="475" t="s">
        <v>1599</v>
      </c>
      <c r="P78" s="384"/>
      <c r="Q78" s="383"/>
    </row>
    <row r="79" spans="1:17" ht="37.5" customHeight="1">
      <c r="A79" s="406">
        <v>8</v>
      </c>
      <c r="B79" s="423" t="str">
        <f>IFERROR(VLOOKUP(A79,'Impact Indicators - Section B'!$A$9:$S$27,19,FALSE),"")</f>
        <v/>
      </c>
      <c r="C79" s="506" t="str">
        <f t="array" ref="C79">IFERROR(IF(INDEX('Disaggregation Records'!$E$3:$E$56,MATCH(LEFT(L79,255),LEFT('Disaggregation Records'!$D$3:$D$56,255),0))=0,"",INDEX('Disaggregation Records'!$E$3:$E$56,MATCH(LEFT(L79,255),LEFT('Disaggregation Records'!$D$3:$D$56,255),0))),"")</f>
        <v/>
      </c>
      <c r="D79" s="506" t="str">
        <f t="array" ref="D79">IFERROR(IF(INDEX('Disaggregation Records'!$F$3:$F$56,MATCH(LEFT(L79,255),LEFT('Disaggregation Records'!$D$3:$D$56,255),0))=0,"",INDEX('Disaggregation Records'!$F$3:$F$56,MATCH(LEFT(L79,255),LEFT('Disaggregation Records'!$D$3:$D$56,255),0))),"")</f>
        <v/>
      </c>
      <c r="E79" s="409" t="str">
        <f t="array" ref="E79">IFERROR(IF(INDEX('Disaggregation Data'!$K$3:$K$154,MATCH(LEFT(M79,255),LEFT('Disaggregation Data'!$J$3:$J$154,255),0))=0,"",INDEX('Disaggregation Data'!$K$3:$K$154,MATCH(LEFT(M79,255),LEFT('Disaggregation Data'!$J$3:$J$154,255),0))),"")</f>
        <v/>
      </c>
      <c r="F79" s="409" t="str">
        <f t="array" ref="F79">IFERROR(IF(INDEX('Disaggregation Data'!$L$3:$L$154,MATCH(LEFT(M79,255),LEFT('Disaggregation Data'!$J$3:$J$154,255),0))=0,"",INDEX('Disaggregation Data'!$L$3:$L$154,MATCH(LEFT(M79,255),LEFT('Disaggregation Data'!$J$3:$J$154,255),0))),"")</f>
        <v/>
      </c>
      <c r="G79" s="409" t="str">
        <f t="array" ref="G79">IFERROR(IF(INDEX('Disaggregation Data'!$M$3:$M$154,MATCH(LEFT(M79,255),LEFT('Disaggregation Data'!$J$3:$J$154,255),0))=0,"",INDEX('Disaggregation Data'!$M$3:$M$154,MATCH(LEFT(M79,255),LEFT('Disaggregation Data'!$J$3:$J$154,255),0))),"")</f>
        <v/>
      </c>
      <c r="H79" s="408" t="str">
        <f t="array" ref="H79">IFERROR(IF(INDEX('Disaggregation Data'!$N$3:$N$154,MATCH(LEFT(M79,255),LEFT('Disaggregation Data'!$J$3:$J$154,255),0))=0,"",INDEX('Disaggregation Data'!$N$3:$N$154,MATCH(LEFT(M79,255),LEFT('Disaggregation Data'!$J$3:$J$154,255),0))),"")</f>
        <v/>
      </c>
      <c r="I79" s="503" t="str">
        <f t="array" ref="I79">IFERROR(IF(INDEX('Disaggregation Records'!$G$3:$G$56,MATCH(LEFT(L79,255),LEFT('Disaggregation Records'!$D$3:$D$56,255),0))=0,"",INDEX('Disaggregation Records'!$G$3:$G$56,MATCH(LEFT(L79,255),LEFT('Disaggregation Records'!$D$3:$D$56,255),0))),"")</f>
        <v/>
      </c>
      <c r="J79" s="503" t="s">
        <v>394</v>
      </c>
      <c r="K79" s="503">
        <f t="shared" si="4"/>
        <v>71</v>
      </c>
      <c r="L79" s="503" t="str">
        <f t="shared" si="5"/>
        <v/>
      </c>
      <c r="M79" s="503" t="str">
        <f t="shared" si="6"/>
        <v/>
      </c>
      <c r="N79" s="471" t="b">
        <f t="shared" si="7"/>
        <v>0</v>
      </c>
      <c r="O79" s="475" t="s">
        <v>1600</v>
      </c>
      <c r="P79" s="384"/>
      <c r="Q79" s="383"/>
    </row>
    <row r="80" spans="1:17" ht="37.5" customHeight="1">
      <c r="A80" s="406">
        <v>8</v>
      </c>
      <c r="B80" s="423" t="str">
        <f>IFERROR(VLOOKUP(A80,'Impact Indicators - Section B'!$A$9:$S$27,19,FALSE),"")</f>
        <v/>
      </c>
      <c r="C80" s="506" t="str">
        <f t="array" ref="C80">IFERROR(IF(INDEX('Disaggregation Records'!$E$3:$E$56,MATCH(LEFT(L80,255),LEFT('Disaggregation Records'!$D$3:$D$56,255),0))=0,"",INDEX('Disaggregation Records'!$E$3:$E$56,MATCH(LEFT(L80,255),LEFT('Disaggregation Records'!$D$3:$D$56,255),0))),"")</f>
        <v/>
      </c>
      <c r="D80" s="506" t="str">
        <f t="array" ref="D80">IFERROR(IF(INDEX('Disaggregation Records'!$F$3:$F$56,MATCH(LEFT(L80,255),LEFT('Disaggregation Records'!$D$3:$D$56,255),0))=0,"",INDEX('Disaggregation Records'!$F$3:$F$56,MATCH(LEFT(L80,255),LEFT('Disaggregation Records'!$D$3:$D$56,255),0))),"")</f>
        <v/>
      </c>
      <c r="E80" s="409" t="str">
        <f t="array" ref="E80">IFERROR(IF(INDEX('Disaggregation Data'!$K$3:$K$154,MATCH(LEFT(M80,255),LEFT('Disaggregation Data'!$J$3:$J$154,255),0))=0,"",INDEX('Disaggregation Data'!$K$3:$K$154,MATCH(LEFT(M80,255),LEFT('Disaggregation Data'!$J$3:$J$154,255),0))),"")</f>
        <v/>
      </c>
      <c r="F80" s="409" t="str">
        <f t="array" ref="F80">IFERROR(IF(INDEX('Disaggregation Data'!$L$3:$L$154,MATCH(LEFT(M80,255),LEFT('Disaggregation Data'!$J$3:$J$154,255),0))=0,"",INDEX('Disaggregation Data'!$L$3:$L$154,MATCH(LEFT(M80,255),LEFT('Disaggregation Data'!$J$3:$J$154,255),0))),"")</f>
        <v/>
      </c>
      <c r="G80" s="409" t="str">
        <f t="array" ref="G80">IFERROR(IF(INDEX('Disaggregation Data'!$M$3:$M$154,MATCH(LEFT(M80,255),LEFT('Disaggregation Data'!$J$3:$J$154,255),0))=0,"",INDEX('Disaggregation Data'!$M$3:$M$154,MATCH(LEFT(M80,255),LEFT('Disaggregation Data'!$J$3:$J$154,255),0))),"")</f>
        <v/>
      </c>
      <c r="H80" s="408" t="str">
        <f t="array" ref="H80">IFERROR(IF(INDEX('Disaggregation Data'!$N$3:$N$154,MATCH(LEFT(M80,255),LEFT('Disaggregation Data'!$J$3:$J$154,255),0))=0,"",INDEX('Disaggregation Data'!$N$3:$N$154,MATCH(LEFT(M80,255),LEFT('Disaggregation Data'!$J$3:$J$154,255),0))),"")</f>
        <v/>
      </c>
      <c r="I80" s="503" t="str">
        <f t="array" ref="I80">IFERROR(IF(INDEX('Disaggregation Records'!$G$3:$G$56,MATCH(LEFT(L80,255),LEFT('Disaggregation Records'!$D$3:$D$56,255),0))=0,"",INDEX('Disaggregation Records'!$G$3:$G$56,MATCH(LEFT(L80,255),LEFT('Disaggregation Records'!$D$3:$D$56,255),0))),"")</f>
        <v/>
      </c>
      <c r="J80" s="503" t="s">
        <v>394</v>
      </c>
      <c r="K80" s="503">
        <f t="shared" si="4"/>
        <v>72</v>
      </c>
      <c r="L80" s="503" t="str">
        <f t="shared" si="5"/>
        <v/>
      </c>
      <c r="M80" s="503" t="str">
        <f t="shared" si="6"/>
        <v/>
      </c>
      <c r="N80" s="471" t="b">
        <f t="shared" si="7"/>
        <v>0</v>
      </c>
      <c r="O80" s="475" t="s">
        <v>1601</v>
      </c>
      <c r="P80" s="384"/>
      <c r="Q80" s="383"/>
    </row>
    <row r="81" spans="1:17" ht="37.5" customHeight="1">
      <c r="A81" s="406">
        <v>8</v>
      </c>
      <c r="B81" s="423" t="str">
        <f>IFERROR(VLOOKUP(A81,'Impact Indicators - Section B'!$A$9:$S$27,19,FALSE),"")</f>
        <v/>
      </c>
      <c r="C81" s="506" t="str">
        <f t="array" ref="C81">IFERROR(IF(INDEX('Disaggregation Records'!$E$3:$E$56,MATCH(LEFT(L81,255),LEFT('Disaggregation Records'!$D$3:$D$56,255),0))=0,"",INDEX('Disaggregation Records'!$E$3:$E$56,MATCH(LEFT(L81,255),LEFT('Disaggregation Records'!$D$3:$D$56,255),0))),"")</f>
        <v/>
      </c>
      <c r="D81" s="506" t="str">
        <f t="array" ref="D81">IFERROR(IF(INDEX('Disaggregation Records'!$F$3:$F$56,MATCH(LEFT(L81,255),LEFT('Disaggregation Records'!$D$3:$D$56,255),0))=0,"",INDEX('Disaggregation Records'!$F$3:$F$56,MATCH(LEFT(L81,255),LEFT('Disaggregation Records'!$D$3:$D$56,255),0))),"")</f>
        <v/>
      </c>
      <c r="E81" s="409" t="str">
        <f t="array" ref="E81">IFERROR(IF(INDEX('Disaggregation Data'!$K$3:$K$154,MATCH(LEFT(M81,255),LEFT('Disaggregation Data'!$J$3:$J$154,255),0))=0,"",INDEX('Disaggregation Data'!$K$3:$K$154,MATCH(LEFT(M81,255),LEFT('Disaggregation Data'!$J$3:$J$154,255),0))),"")</f>
        <v/>
      </c>
      <c r="F81" s="409" t="str">
        <f t="array" ref="F81">IFERROR(IF(INDEX('Disaggregation Data'!$L$3:$L$154,MATCH(LEFT(M81,255),LEFT('Disaggregation Data'!$J$3:$J$154,255),0))=0,"",INDEX('Disaggregation Data'!$L$3:$L$154,MATCH(LEFT(M81,255),LEFT('Disaggregation Data'!$J$3:$J$154,255),0))),"")</f>
        <v/>
      </c>
      <c r="G81" s="409" t="str">
        <f t="array" ref="G81">IFERROR(IF(INDEX('Disaggregation Data'!$M$3:$M$154,MATCH(LEFT(M81,255),LEFT('Disaggregation Data'!$J$3:$J$154,255),0))=0,"",INDEX('Disaggregation Data'!$M$3:$M$154,MATCH(LEFT(M81,255),LEFT('Disaggregation Data'!$J$3:$J$154,255),0))),"")</f>
        <v/>
      </c>
      <c r="H81" s="408" t="str">
        <f t="array" ref="H81">IFERROR(IF(INDEX('Disaggregation Data'!$N$3:$N$154,MATCH(LEFT(M81,255),LEFT('Disaggregation Data'!$J$3:$J$154,255),0))=0,"",INDEX('Disaggregation Data'!$N$3:$N$154,MATCH(LEFT(M81,255),LEFT('Disaggregation Data'!$J$3:$J$154,255),0))),"")</f>
        <v/>
      </c>
      <c r="I81" s="503" t="str">
        <f t="array" ref="I81">IFERROR(IF(INDEX('Disaggregation Records'!$G$3:$G$56,MATCH(LEFT(L81,255),LEFT('Disaggregation Records'!$D$3:$D$56,255),0))=0,"",INDEX('Disaggregation Records'!$G$3:$G$56,MATCH(LEFT(L81,255),LEFT('Disaggregation Records'!$D$3:$D$56,255),0))),"")</f>
        <v/>
      </c>
      <c r="J81" s="503" t="s">
        <v>394</v>
      </c>
      <c r="K81" s="503">
        <f t="shared" si="4"/>
        <v>73</v>
      </c>
      <c r="L81" s="503" t="str">
        <f t="shared" si="5"/>
        <v/>
      </c>
      <c r="M81" s="503" t="str">
        <f t="shared" si="6"/>
        <v/>
      </c>
      <c r="N81" s="471" t="b">
        <f t="shared" si="7"/>
        <v>0</v>
      </c>
      <c r="O81" s="475" t="s">
        <v>1602</v>
      </c>
      <c r="P81" s="384"/>
      <c r="Q81" s="383"/>
    </row>
    <row r="82" spans="1:17" ht="37.5" customHeight="1">
      <c r="A82" s="406">
        <v>8</v>
      </c>
      <c r="B82" s="423" t="str">
        <f>IFERROR(VLOOKUP(A82,'Impact Indicators - Section B'!$A$9:$S$27,19,FALSE),"")</f>
        <v/>
      </c>
      <c r="C82" s="506" t="str">
        <f t="array" ref="C82">IFERROR(IF(INDEX('Disaggregation Records'!$E$3:$E$56,MATCH(LEFT(L82,255),LEFT('Disaggregation Records'!$D$3:$D$56,255),0))=0,"",INDEX('Disaggregation Records'!$E$3:$E$56,MATCH(LEFT(L82,255),LEFT('Disaggregation Records'!$D$3:$D$56,255),0))),"")</f>
        <v/>
      </c>
      <c r="D82" s="506" t="str">
        <f t="array" ref="D82">IFERROR(IF(INDEX('Disaggregation Records'!$F$3:$F$56,MATCH(LEFT(L82,255),LEFT('Disaggregation Records'!$D$3:$D$56,255),0))=0,"",INDEX('Disaggregation Records'!$F$3:$F$56,MATCH(LEFT(L82,255),LEFT('Disaggregation Records'!$D$3:$D$56,255),0))),"")</f>
        <v/>
      </c>
      <c r="E82" s="409" t="str">
        <f t="array" ref="E82">IFERROR(IF(INDEX('Disaggregation Data'!$K$3:$K$154,MATCH(LEFT(M82,255),LEFT('Disaggregation Data'!$J$3:$J$154,255),0))=0,"",INDEX('Disaggregation Data'!$K$3:$K$154,MATCH(LEFT(M82,255),LEFT('Disaggregation Data'!$J$3:$J$154,255),0))),"")</f>
        <v/>
      </c>
      <c r="F82" s="409" t="str">
        <f t="array" ref="F82">IFERROR(IF(INDEX('Disaggregation Data'!$L$3:$L$154,MATCH(LEFT(M82,255),LEFT('Disaggregation Data'!$J$3:$J$154,255),0))=0,"",INDEX('Disaggregation Data'!$L$3:$L$154,MATCH(LEFT(M82,255),LEFT('Disaggregation Data'!$J$3:$J$154,255),0))),"")</f>
        <v/>
      </c>
      <c r="G82" s="409" t="str">
        <f t="array" ref="G82">IFERROR(IF(INDEX('Disaggregation Data'!$M$3:$M$154,MATCH(LEFT(M82,255),LEFT('Disaggregation Data'!$J$3:$J$154,255),0))=0,"",INDEX('Disaggregation Data'!$M$3:$M$154,MATCH(LEFT(M82,255),LEFT('Disaggregation Data'!$J$3:$J$154,255),0))),"")</f>
        <v/>
      </c>
      <c r="H82" s="408" t="str">
        <f t="array" ref="H82">IFERROR(IF(INDEX('Disaggregation Data'!$N$3:$N$154,MATCH(LEFT(M82,255),LEFT('Disaggregation Data'!$J$3:$J$154,255),0))=0,"",INDEX('Disaggregation Data'!$N$3:$N$154,MATCH(LEFT(M82,255),LEFT('Disaggregation Data'!$J$3:$J$154,255),0))),"")</f>
        <v/>
      </c>
      <c r="I82" s="503" t="str">
        <f t="array" ref="I82">IFERROR(IF(INDEX('Disaggregation Records'!$G$3:$G$56,MATCH(LEFT(L82,255),LEFT('Disaggregation Records'!$D$3:$D$56,255),0))=0,"",INDEX('Disaggregation Records'!$G$3:$G$56,MATCH(LEFT(L82,255),LEFT('Disaggregation Records'!$D$3:$D$56,255),0))),"")</f>
        <v/>
      </c>
      <c r="J82" s="503" t="s">
        <v>394</v>
      </c>
      <c r="K82" s="503">
        <f t="shared" si="4"/>
        <v>74</v>
      </c>
      <c r="L82" s="503" t="str">
        <f t="shared" si="5"/>
        <v/>
      </c>
      <c r="M82" s="503" t="str">
        <f t="shared" si="6"/>
        <v/>
      </c>
      <c r="N82" s="471" t="b">
        <f t="shared" si="7"/>
        <v>0</v>
      </c>
      <c r="O82" s="475" t="s">
        <v>1603</v>
      </c>
      <c r="P82" s="384"/>
      <c r="Q82" s="383"/>
    </row>
    <row r="83" spans="1:17" ht="37.5" customHeight="1">
      <c r="A83" s="406">
        <v>8</v>
      </c>
      <c r="B83" s="423" t="str">
        <f>IFERROR(VLOOKUP(A83,'Impact Indicators - Section B'!$A$9:$S$27,19,FALSE),"")</f>
        <v/>
      </c>
      <c r="C83" s="506" t="str">
        <f t="array" ref="C83">IFERROR(IF(INDEX('Disaggregation Records'!$E$3:$E$56,MATCH(LEFT(L83,255),LEFT('Disaggregation Records'!$D$3:$D$56,255),0))=0,"",INDEX('Disaggregation Records'!$E$3:$E$56,MATCH(LEFT(L83,255),LEFT('Disaggregation Records'!$D$3:$D$56,255),0))),"")</f>
        <v/>
      </c>
      <c r="D83" s="506" t="str">
        <f t="array" ref="D83">IFERROR(IF(INDEX('Disaggregation Records'!$F$3:$F$56,MATCH(LEFT(L83,255),LEFT('Disaggregation Records'!$D$3:$D$56,255),0))=0,"",INDEX('Disaggregation Records'!$F$3:$F$56,MATCH(LEFT(L83,255),LEFT('Disaggregation Records'!$D$3:$D$56,255),0))),"")</f>
        <v/>
      </c>
      <c r="E83" s="409" t="str">
        <f t="array" ref="E83">IFERROR(IF(INDEX('Disaggregation Data'!$K$3:$K$154,MATCH(LEFT(M83,255),LEFT('Disaggregation Data'!$J$3:$J$154,255),0))=0,"",INDEX('Disaggregation Data'!$K$3:$K$154,MATCH(LEFT(M83,255),LEFT('Disaggregation Data'!$J$3:$J$154,255),0))),"")</f>
        <v/>
      </c>
      <c r="F83" s="409" t="str">
        <f t="array" ref="F83">IFERROR(IF(INDEX('Disaggregation Data'!$L$3:$L$154,MATCH(LEFT(M83,255),LEFT('Disaggregation Data'!$J$3:$J$154,255),0))=0,"",INDEX('Disaggregation Data'!$L$3:$L$154,MATCH(LEFT(M83,255),LEFT('Disaggregation Data'!$J$3:$J$154,255),0))),"")</f>
        <v/>
      </c>
      <c r="G83" s="409" t="str">
        <f t="array" ref="G83">IFERROR(IF(INDEX('Disaggregation Data'!$M$3:$M$154,MATCH(LEFT(M83,255),LEFT('Disaggregation Data'!$J$3:$J$154,255),0))=0,"",INDEX('Disaggregation Data'!$M$3:$M$154,MATCH(LEFT(M83,255),LEFT('Disaggregation Data'!$J$3:$J$154,255),0))),"")</f>
        <v/>
      </c>
      <c r="H83" s="408" t="str">
        <f t="array" ref="H83">IFERROR(IF(INDEX('Disaggregation Data'!$N$3:$N$154,MATCH(LEFT(M83,255),LEFT('Disaggregation Data'!$J$3:$J$154,255),0))=0,"",INDEX('Disaggregation Data'!$N$3:$N$154,MATCH(LEFT(M83,255),LEFT('Disaggregation Data'!$J$3:$J$154,255),0))),"")</f>
        <v/>
      </c>
      <c r="I83" s="503" t="str">
        <f t="array" ref="I83">IFERROR(IF(INDEX('Disaggregation Records'!$G$3:$G$56,MATCH(LEFT(L83,255),LEFT('Disaggregation Records'!$D$3:$D$56,255),0))=0,"",INDEX('Disaggregation Records'!$G$3:$G$56,MATCH(LEFT(L83,255),LEFT('Disaggregation Records'!$D$3:$D$56,255),0))),"")</f>
        <v/>
      </c>
      <c r="J83" s="503" t="s">
        <v>394</v>
      </c>
      <c r="K83" s="503">
        <f t="shared" si="4"/>
        <v>75</v>
      </c>
      <c r="L83" s="503" t="str">
        <f t="shared" si="5"/>
        <v/>
      </c>
      <c r="M83" s="503" t="str">
        <f t="shared" si="6"/>
        <v/>
      </c>
      <c r="N83" s="471" t="b">
        <f t="shared" si="7"/>
        <v>0</v>
      </c>
      <c r="O83" s="475" t="s">
        <v>1604</v>
      </c>
      <c r="P83" s="384"/>
      <c r="Q83" s="383"/>
    </row>
    <row r="84" spans="1:17" ht="37.5" customHeight="1">
      <c r="A84" s="406">
        <v>8</v>
      </c>
      <c r="B84" s="423" t="str">
        <f>IFERROR(VLOOKUP(A84,'Impact Indicators - Section B'!$A$9:$S$27,19,FALSE),"")</f>
        <v/>
      </c>
      <c r="C84" s="506" t="str">
        <f t="array" ref="C84">IFERROR(IF(INDEX('Disaggregation Records'!$E$3:$E$56,MATCH(LEFT(L84,255),LEFT('Disaggregation Records'!$D$3:$D$56,255),0))=0,"",INDEX('Disaggregation Records'!$E$3:$E$56,MATCH(LEFT(L84,255),LEFT('Disaggregation Records'!$D$3:$D$56,255),0))),"")</f>
        <v/>
      </c>
      <c r="D84" s="506" t="str">
        <f t="array" ref="D84">IFERROR(IF(INDEX('Disaggregation Records'!$F$3:$F$56,MATCH(LEFT(L84,255),LEFT('Disaggregation Records'!$D$3:$D$56,255),0))=0,"",INDEX('Disaggregation Records'!$F$3:$F$56,MATCH(LEFT(L84,255),LEFT('Disaggregation Records'!$D$3:$D$56,255),0))),"")</f>
        <v/>
      </c>
      <c r="E84" s="409" t="str">
        <f t="array" ref="E84">IFERROR(IF(INDEX('Disaggregation Data'!$K$3:$K$154,MATCH(LEFT(M84,255),LEFT('Disaggregation Data'!$J$3:$J$154,255),0))=0,"",INDEX('Disaggregation Data'!$K$3:$K$154,MATCH(LEFT(M84,255),LEFT('Disaggregation Data'!$J$3:$J$154,255),0))),"")</f>
        <v/>
      </c>
      <c r="F84" s="409" t="str">
        <f t="array" ref="F84">IFERROR(IF(INDEX('Disaggregation Data'!$L$3:$L$154,MATCH(LEFT(M84,255),LEFT('Disaggregation Data'!$J$3:$J$154,255),0))=0,"",INDEX('Disaggregation Data'!$L$3:$L$154,MATCH(LEFT(M84,255),LEFT('Disaggregation Data'!$J$3:$J$154,255),0))),"")</f>
        <v/>
      </c>
      <c r="G84" s="409" t="str">
        <f t="array" ref="G84">IFERROR(IF(INDEX('Disaggregation Data'!$M$3:$M$154,MATCH(LEFT(M84,255),LEFT('Disaggregation Data'!$J$3:$J$154,255),0))=0,"",INDEX('Disaggregation Data'!$M$3:$M$154,MATCH(LEFT(M84,255),LEFT('Disaggregation Data'!$J$3:$J$154,255),0))),"")</f>
        <v/>
      </c>
      <c r="H84" s="408" t="str">
        <f t="array" ref="H84">IFERROR(IF(INDEX('Disaggregation Data'!$N$3:$N$154,MATCH(LEFT(M84,255),LEFT('Disaggregation Data'!$J$3:$J$154,255),0))=0,"",INDEX('Disaggregation Data'!$N$3:$N$154,MATCH(LEFT(M84,255),LEFT('Disaggregation Data'!$J$3:$J$154,255),0))),"")</f>
        <v/>
      </c>
      <c r="I84" s="503" t="str">
        <f t="array" ref="I84">IFERROR(IF(INDEX('Disaggregation Records'!$G$3:$G$56,MATCH(LEFT(L84,255),LEFT('Disaggregation Records'!$D$3:$D$56,255),0))=0,"",INDEX('Disaggregation Records'!$G$3:$G$56,MATCH(LEFT(L84,255),LEFT('Disaggregation Records'!$D$3:$D$56,255),0))),"")</f>
        <v/>
      </c>
      <c r="J84" s="503" t="s">
        <v>394</v>
      </c>
      <c r="K84" s="503">
        <f t="shared" si="4"/>
        <v>76</v>
      </c>
      <c r="L84" s="503" t="str">
        <f t="shared" si="5"/>
        <v/>
      </c>
      <c r="M84" s="503" t="str">
        <f t="shared" si="6"/>
        <v/>
      </c>
      <c r="N84" s="471" t="b">
        <f t="shared" si="7"/>
        <v>0</v>
      </c>
      <c r="O84" s="475" t="s">
        <v>1605</v>
      </c>
      <c r="P84" s="384"/>
      <c r="Q84" s="383"/>
    </row>
    <row r="85" spans="1:17" ht="37.5" customHeight="1">
      <c r="A85" s="406">
        <v>8</v>
      </c>
      <c r="B85" s="423" t="str">
        <f>IFERROR(VLOOKUP(A85,'Impact Indicators - Section B'!$A$9:$S$27,19,FALSE),"")</f>
        <v/>
      </c>
      <c r="C85" s="506" t="str">
        <f t="array" ref="C85">IFERROR(IF(INDEX('Disaggregation Records'!$E$3:$E$56,MATCH(LEFT(L85,255),LEFT('Disaggregation Records'!$D$3:$D$56,255),0))=0,"",INDEX('Disaggregation Records'!$E$3:$E$56,MATCH(LEFT(L85,255),LEFT('Disaggregation Records'!$D$3:$D$56,255),0))),"")</f>
        <v/>
      </c>
      <c r="D85" s="506" t="str">
        <f t="array" ref="D85">IFERROR(IF(INDEX('Disaggregation Records'!$F$3:$F$56,MATCH(LEFT(L85,255),LEFT('Disaggregation Records'!$D$3:$D$56,255),0))=0,"",INDEX('Disaggregation Records'!$F$3:$F$56,MATCH(LEFT(L85,255),LEFT('Disaggregation Records'!$D$3:$D$56,255),0))),"")</f>
        <v/>
      </c>
      <c r="E85" s="409" t="str">
        <f t="array" ref="E85">IFERROR(IF(INDEX('Disaggregation Data'!$K$3:$K$154,MATCH(LEFT(M85,255),LEFT('Disaggregation Data'!$J$3:$J$154,255),0))=0,"",INDEX('Disaggregation Data'!$K$3:$K$154,MATCH(LEFT(M85,255),LEFT('Disaggregation Data'!$J$3:$J$154,255),0))),"")</f>
        <v/>
      </c>
      <c r="F85" s="409" t="str">
        <f t="array" ref="F85">IFERROR(IF(INDEX('Disaggregation Data'!$L$3:$L$154,MATCH(LEFT(M85,255),LEFT('Disaggregation Data'!$J$3:$J$154,255),0))=0,"",INDEX('Disaggregation Data'!$L$3:$L$154,MATCH(LEFT(M85,255),LEFT('Disaggregation Data'!$J$3:$J$154,255),0))),"")</f>
        <v/>
      </c>
      <c r="G85" s="409" t="str">
        <f t="array" ref="G85">IFERROR(IF(INDEX('Disaggregation Data'!$M$3:$M$154,MATCH(LEFT(M85,255),LEFT('Disaggregation Data'!$J$3:$J$154,255),0))=0,"",INDEX('Disaggregation Data'!$M$3:$M$154,MATCH(LEFT(M85,255),LEFT('Disaggregation Data'!$J$3:$J$154,255),0))),"")</f>
        <v/>
      </c>
      <c r="H85" s="408" t="str">
        <f t="array" ref="H85">IFERROR(IF(INDEX('Disaggregation Data'!$N$3:$N$154,MATCH(LEFT(M85,255),LEFT('Disaggregation Data'!$J$3:$J$154,255),0))=0,"",INDEX('Disaggregation Data'!$N$3:$N$154,MATCH(LEFT(M85,255),LEFT('Disaggregation Data'!$J$3:$J$154,255),0))),"")</f>
        <v/>
      </c>
      <c r="I85" s="503" t="str">
        <f t="array" ref="I85">IFERROR(IF(INDEX('Disaggregation Records'!$G$3:$G$56,MATCH(LEFT(L85,255),LEFT('Disaggregation Records'!$D$3:$D$56,255),0))=0,"",INDEX('Disaggregation Records'!$G$3:$G$56,MATCH(LEFT(L85,255),LEFT('Disaggregation Records'!$D$3:$D$56,255),0))),"")</f>
        <v/>
      </c>
      <c r="J85" s="503" t="s">
        <v>394</v>
      </c>
      <c r="K85" s="503">
        <f t="shared" si="4"/>
        <v>77</v>
      </c>
      <c r="L85" s="503" t="str">
        <f t="shared" si="5"/>
        <v/>
      </c>
      <c r="M85" s="503" t="str">
        <f t="shared" si="6"/>
        <v/>
      </c>
      <c r="N85" s="471" t="b">
        <f t="shared" si="7"/>
        <v>0</v>
      </c>
      <c r="O85" s="475" t="s">
        <v>1606</v>
      </c>
      <c r="P85" s="384"/>
      <c r="Q85" s="383"/>
    </row>
    <row r="86" spans="1:17" ht="37.5" customHeight="1">
      <c r="A86" s="406">
        <v>8</v>
      </c>
      <c r="B86" s="423" t="str">
        <f>IFERROR(VLOOKUP(A86,'Impact Indicators - Section B'!$A$9:$S$27,19,FALSE),"")</f>
        <v/>
      </c>
      <c r="C86" s="506" t="str">
        <f t="array" ref="C86">IFERROR(IF(INDEX('Disaggregation Records'!$E$3:$E$56,MATCH(LEFT(L86,255),LEFT('Disaggregation Records'!$D$3:$D$56,255),0))=0,"",INDEX('Disaggregation Records'!$E$3:$E$56,MATCH(LEFT(L86,255),LEFT('Disaggregation Records'!$D$3:$D$56,255),0))),"")</f>
        <v/>
      </c>
      <c r="D86" s="506" t="str">
        <f t="array" ref="D86">IFERROR(IF(INDEX('Disaggregation Records'!$F$3:$F$56,MATCH(LEFT(L86,255),LEFT('Disaggregation Records'!$D$3:$D$56,255),0))=0,"",INDEX('Disaggregation Records'!$F$3:$F$56,MATCH(LEFT(L86,255),LEFT('Disaggregation Records'!$D$3:$D$56,255),0))),"")</f>
        <v/>
      </c>
      <c r="E86" s="409" t="str">
        <f t="array" ref="E86">IFERROR(IF(INDEX('Disaggregation Data'!$K$3:$K$154,MATCH(LEFT(M86,255),LEFT('Disaggregation Data'!$J$3:$J$154,255),0))=0,"",INDEX('Disaggregation Data'!$K$3:$K$154,MATCH(LEFT(M86,255),LEFT('Disaggregation Data'!$J$3:$J$154,255),0))),"")</f>
        <v/>
      </c>
      <c r="F86" s="409" t="str">
        <f t="array" ref="F86">IFERROR(IF(INDEX('Disaggregation Data'!$L$3:$L$154,MATCH(LEFT(M86,255),LEFT('Disaggregation Data'!$J$3:$J$154,255),0))=0,"",INDEX('Disaggregation Data'!$L$3:$L$154,MATCH(LEFT(M86,255),LEFT('Disaggregation Data'!$J$3:$J$154,255),0))),"")</f>
        <v/>
      </c>
      <c r="G86" s="409" t="str">
        <f t="array" ref="G86">IFERROR(IF(INDEX('Disaggregation Data'!$M$3:$M$154,MATCH(LEFT(M86,255),LEFT('Disaggregation Data'!$J$3:$J$154,255),0))=0,"",INDEX('Disaggregation Data'!$M$3:$M$154,MATCH(LEFT(M86,255),LEFT('Disaggregation Data'!$J$3:$J$154,255),0))),"")</f>
        <v/>
      </c>
      <c r="H86" s="408" t="str">
        <f t="array" ref="H86">IFERROR(IF(INDEX('Disaggregation Data'!$N$3:$N$154,MATCH(LEFT(M86,255),LEFT('Disaggregation Data'!$J$3:$J$154,255),0))=0,"",INDEX('Disaggregation Data'!$N$3:$N$154,MATCH(LEFT(M86,255),LEFT('Disaggregation Data'!$J$3:$J$154,255),0))),"")</f>
        <v/>
      </c>
      <c r="I86" s="503" t="str">
        <f t="array" ref="I86">IFERROR(IF(INDEX('Disaggregation Records'!$G$3:$G$56,MATCH(LEFT(L86,255),LEFT('Disaggregation Records'!$D$3:$D$56,255),0))=0,"",INDEX('Disaggregation Records'!$G$3:$G$56,MATCH(LEFT(L86,255),LEFT('Disaggregation Records'!$D$3:$D$56,255),0))),"")</f>
        <v/>
      </c>
      <c r="J86" s="503" t="s">
        <v>394</v>
      </c>
      <c r="K86" s="503">
        <f t="shared" si="4"/>
        <v>78</v>
      </c>
      <c r="L86" s="503" t="str">
        <f t="shared" si="5"/>
        <v/>
      </c>
      <c r="M86" s="503" t="str">
        <f t="shared" si="6"/>
        <v/>
      </c>
      <c r="N86" s="471" t="b">
        <f t="shared" si="7"/>
        <v>0</v>
      </c>
      <c r="O86" s="475" t="s">
        <v>1607</v>
      </c>
      <c r="P86" s="384"/>
      <c r="Q86" s="383"/>
    </row>
    <row r="87" spans="1:17" ht="37.5" customHeight="1">
      <c r="A87" s="406">
        <v>8</v>
      </c>
      <c r="B87" s="423" t="str">
        <f>IFERROR(VLOOKUP(A87,'Impact Indicators - Section B'!$A$9:$S$27,19,FALSE),"")</f>
        <v/>
      </c>
      <c r="C87" s="506" t="str">
        <f t="array" ref="C87">IFERROR(IF(INDEX('Disaggregation Records'!$E$3:$E$56,MATCH(LEFT(L87,255),LEFT('Disaggregation Records'!$D$3:$D$56,255),0))=0,"",INDEX('Disaggregation Records'!$E$3:$E$56,MATCH(LEFT(L87,255),LEFT('Disaggregation Records'!$D$3:$D$56,255),0))),"")</f>
        <v/>
      </c>
      <c r="D87" s="506" t="str">
        <f t="array" ref="D87">IFERROR(IF(INDEX('Disaggregation Records'!$F$3:$F$56,MATCH(LEFT(L87,255),LEFT('Disaggregation Records'!$D$3:$D$56,255),0))=0,"",INDEX('Disaggregation Records'!$F$3:$F$56,MATCH(LEFT(L87,255),LEFT('Disaggregation Records'!$D$3:$D$56,255),0))),"")</f>
        <v/>
      </c>
      <c r="E87" s="409" t="str">
        <f t="array" ref="E87">IFERROR(IF(INDEX('Disaggregation Data'!$K$3:$K$154,MATCH(LEFT(M87,255),LEFT('Disaggregation Data'!$J$3:$J$154,255),0))=0,"",INDEX('Disaggregation Data'!$K$3:$K$154,MATCH(LEFT(M87,255),LEFT('Disaggregation Data'!$J$3:$J$154,255),0))),"")</f>
        <v/>
      </c>
      <c r="F87" s="409" t="str">
        <f t="array" ref="F87">IFERROR(IF(INDEX('Disaggregation Data'!$L$3:$L$154,MATCH(LEFT(M87,255),LEFT('Disaggregation Data'!$J$3:$J$154,255),0))=0,"",INDEX('Disaggregation Data'!$L$3:$L$154,MATCH(LEFT(M87,255),LEFT('Disaggregation Data'!$J$3:$J$154,255),0))),"")</f>
        <v/>
      </c>
      <c r="G87" s="409" t="str">
        <f t="array" ref="G87">IFERROR(IF(INDEX('Disaggregation Data'!$M$3:$M$154,MATCH(LEFT(M87,255),LEFT('Disaggregation Data'!$J$3:$J$154,255),0))=0,"",INDEX('Disaggregation Data'!$M$3:$M$154,MATCH(LEFT(M87,255),LEFT('Disaggregation Data'!$J$3:$J$154,255),0))),"")</f>
        <v/>
      </c>
      <c r="H87" s="408" t="str">
        <f t="array" ref="H87">IFERROR(IF(INDEX('Disaggregation Data'!$N$3:$N$154,MATCH(LEFT(M87,255),LEFT('Disaggregation Data'!$J$3:$J$154,255),0))=0,"",INDEX('Disaggregation Data'!$N$3:$N$154,MATCH(LEFT(M87,255),LEFT('Disaggregation Data'!$J$3:$J$154,255),0))),"")</f>
        <v/>
      </c>
      <c r="I87" s="503" t="str">
        <f t="array" ref="I87">IFERROR(IF(INDEX('Disaggregation Records'!$G$3:$G$56,MATCH(LEFT(L87,255),LEFT('Disaggregation Records'!$D$3:$D$56,255),0))=0,"",INDEX('Disaggregation Records'!$G$3:$G$56,MATCH(LEFT(L87,255),LEFT('Disaggregation Records'!$D$3:$D$56,255),0))),"")</f>
        <v/>
      </c>
      <c r="J87" s="503" t="s">
        <v>394</v>
      </c>
      <c r="K87" s="503">
        <f t="shared" si="4"/>
        <v>79</v>
      </c>
      <c r="L87" s="503" t="str">
        <f t="shared" si="5"/>
        <v/>
      </c>
      <c r="M87" s="503" t="str">
        <f t="shared" si="6"/>
        <v/>
      </c>
      <c r="N87" s="471" t="b">
        <f t="shared" si="7"/>
        <v>0</v>
      </c>
      <c r="O87" s="475" t="s">
        <v>1608</v>
      </c>
      <c r="P87" s="384"/>
      <c r="Q87" s="383"/>
    </row>
    <row r="88" spans="1:17" ht="37.5" customHeight="1">
      <c r="A88" s="406">
        <v>8</v>
      </c>
      <c r="B88" s="423" t="str">
        <f>IFERROR(VLOOKUP(A88,'Impact Indicators - Section B'!$A$9:$S$27,19,FALSE),"")</f>
        <v/>
      </c>
      <c r="C88" s="506" t="str">
        <f t="array" ref="C88">IFERROR(IF(INDEX('Disaggregation Records'!$E$3:$E$56,MATCH(LEFT(L88,255),LEFT('Disaggregation Records'!$D$3:$D$56,255),0))=0,"",INDEX('Disaggregation Records'!$E$3:$E$56,MATCH(LEFT(L88,255),LEFT('Disaggregation Records'!$D$3:$D$56,255),0))),"")</f>
        <v/>
      </c>
      <c r="D88" s="506" t="str">
        <f t="array" ref="D88">IFERROR(IF(INDEX('Disaggregation Records'!$F$3:$F$56,MATCH(LEFT(L88,255),LEFT('Disaggregation Records'!$D$3:$D$56,255),0))=0,"",INDEX('Disaggregation Records'!$F$3:$F$56,MATCH(LEFT(L88,255),LEFT('Disaggregation Records'!$D$3:$D$56,255),0))),"")</f>
        <v/>
      </c>
      <c r="E88" s="409" t="str">
        <f t="array" ref="E88">IFERROR(IF(INDEX('Disaggregation Data'!$K$3:$K$154,MATCH(LEFT(M88,255),LEFT('Disaggregation Data'!$J$3:$J$154,255),0))=0,"",INDEX('Disaggregation Data'!$K$3:$K$154,MATCH(LEFT(M88,255),LEFT('Disaggregation Data'!$J$3:$J$154,255),0))),"")</f>
        <v/>
      </c>
      <c r="F88" s="409" t="str">
        <f t="array" ref="F88">IFERROR(IF(INDEX('Disaggregation Data'!$L$3:$L$154,MATCH(LEFT(M88,255),LEFT('Disaggregation Data'!$J$3:$J$154,255),0))=0,"",INDEX('Disaggregation Data'!$L$3:$L$154,MATCH(LEFT(M88,255),LEFT('Disaggregation Data'!$J$3:$J$154,255),0))),"")</f>
        <v/>
      </c>
      <c r="G88" s="409" t="str">
        <f t="array" ref="G88">IFERROR(IF(INDEX('Disaggregation Data'!$M$3:$M$154,MATCH(LEFT(M88,255),LEFT('Disaggregation Data'!$J$3:$J$154,255),0))=0,"",INDEX('Disaggregation Data'!$M$3:$M$154,MATCH(LEFT(M88,255),LEFT('Disaggregation Data'!$J$3:$J$154,255),0))),"")</f>
        <v/>
      </c>
      <c r="H88" s="408" t="str">
        <f t="array" ref="H88">IFERROR(IF(INDEX('Disaggregation Data'!$N$3:$N$154,MATCH(LEFT(M88,255),LEFT('Disaggregation Data'!$J$3:$J$154,255),0))=0,"",INDEX('Disaggregation Data'!$N$3:$N$154,MATCH(LEFT(M88,255),LEFT('Disaggregation Data'!$J$3:$J$154,255),0))),"")</f>
        <v/>
      </c>
      <c r="I88" s="503" t="str">
        <f t="array" ref="I88">IFERROR(IF(INDEX('Disaggregation Records'!$G$3:$G$56,MATCH(LEFT(L88,255),LEFT('Disaggregation Records'!$D$3:$D$56,255),0))=0,"",INDEX('Disaggregation Records'!$G$3:$G$56,MATCH(LEFT(L88,255),LEFT('Disaggregation Records'!$D$3:$D$56,255),0))),"")</f>
        <v/>
      </c>
      <c r="J88" s="503" t="s">
        <v>394</v>
      </c>
      <c r="K88" s="503">
        <f t="shared" si="4"/>
        <v>80</v>
      </c>
      <c r="L88" s="503" t="str">
        <f t="shared" si="5"/>
        <v/>
      </c>
      <c r="M88" s="503" t="str">
        <f t="shared" si="6"/>
        <v/>
      </c>
      <c r="N88" s="471" t="b">
        <f t="shared" si="7"/>
        <v>0</v>
      </c>
      <c r="O88" s="475" t="s">
        <v>1609</v>
      </c>
      <c r="P88" s="384"/>
      <c r="Q88" s="383"/>
    </row>
    <row r="89" spans="1:17" ht="37.5" customHeight="1">
      <c r="A89" s="406">
        <v>9</v>
      </c>
      <c r="B89" s="423" t="str">
        <f>IFERROR(VLOOKUP(A89,'Impact Indicators - Section B'!$A$9:$S$27,19,FALSE),"")</f>
        <v/>
      </c>
      <c r="C89" s="506" t="str">
        <f t="array" ref="C89">IFERROR(IF(INDEX('Disaggregation Records'!$E$3:$E$56,MATCH(LEFT(L89,255),LEFT('Disaggregation Records'!$D$3:$D$56,255),0))=0,"",INDEX('Disaggregation Records'!$E$3:$E$56,MATCH(LEFT(L89,255),LEFT('Disaggregation Records'!$D$3:$D$56,255),0))),"")</f>
        <v/>
      </c>
      <c r="D89" s="506" t="str">
        <f t="array" ref="D89">IFERROR(IF(INDEX('Disaggregation Records'!$F$3:$F$56,MATCH(LEFT(L89,255),LEFT('Disaggregation Records'!$D$3:$D$56,255),0))=0,"",INDEX('Disaggregation Records'!$F$3:$F$56,MATCH(LEFT(L89,255),LEFT('Disaggregation Records'!$D$3:$D$56,255),0))),"")</f>
        <v/>
      </c>
      <c r="E89" s="409" t="str">
        <f t="array" ref="E89">IFERROR(IF(INDEX('Disaggregation Data'!$K$3:$K$154,MATCH(LEFT(M89,255),LEFT('Disaggregation Data'!$J$3:$J$154,255),0))=0,"",INDEX('Disaggregation Data'!$K$3:$K$154,MATCH(LEFT(M89,255),LEFT('Disaggregation Data'!$J$3:$J$154,255),0))),"")</f>
        <v/>
      </c>
      <c r="F89" s="409" t="str">
        <f t="array" ref="F89">IFERROR(IF(INDEX('Disaggregation Data'!$L$3:$L$154,MATCH(LEFT(M89,255),LEFT('Disaggregation Data'!$J$3:$J$154,255),0))=0,"",INDEX('Disaggregation Data'!$L$3:$L$154,MATCH(LEFT(M89,255),LEFT('Disaggregation Data'!$J$3:$J$154,255),0))),"")</f>
        <v/>
      </c>
      <c r="G89" s="409" t="str">
        <f t="array" ref="G89">IFERROR(IF(INDEX('Disaggregation Data'!$M$3:$M$154,MATCH(LEFT(M89,255),LEFT('Disaggregation Data'!$J$3:$J$154,255),0))=0,"",INDEX('Disaggregation Data'!$M$3:$M$154,MATCH(LEFT(M89,255),LEFT('Disaggregation Data'!$J$3:$J$154,255),0))),"")</f>
        <v/>
      </c>
      <c r="H89" s="408" t="str">
        <f t="array" ref="H89">IFERROR(IF(INDEX('Disaggregation Data'!$N$3:$N$154,MATCH(LEFT(M89,255),LEFT('Disaggregation Data'!$J$3:$J$154,255),0))=0,"",INDEX('Disaggregation Data'!$N$3:$N$154,MATCH(LEFT(M89,255),LEFT('Disaggregation Data'!$J$3:$J$154,255),0))),"")</f>
        <v/>
      </c>
      <c r="I89" s="503" t="str">
        <f t="array" ref="I89">IFERROR(IF(INDEX('Disaggregation Records'!$G$3:$G$56,MATCH(LEFT(L89,255),LEFT('Disaggregation Records'!$D$3:$D$56,255),0))=0,"",INDEX('Disaggregation Records'!$G$3:$G$56,MATCH(LEFT(L89,255),LEFT('Disaggregation Records'!$D$3:$D$56,255),0))),"")</f>
        <v/>
      </c>
      <c r="J89" s="503" t="s">
        <v>395</v>
      </c>
      <c r="K89" s="503">
        <f t="shared" si="4"/>
        <v>81</v>
      </c>
      <c r="L89" s="503" t="str">
        <f t="shared" si="5"/>
        <v/>
      </c>
      <c r="M89" s="503" t="str">
        <f t="shared" si="6"/>
        <v/>
      </c>
      <c r="N89" s="471" t="b">
        <f t="shared" si="7"/>
        <v>0</v>
      </c>
      <c r="O89" s="475" t="s">
        <v>1610</v>
      </c>
      <c r="P89" s="384"/>
      <c r="Q89" s="383"/>
    </row>
    <row r="90" spans="1:17" ht="37.5" customHeight="1">
      <c r="A90" s="406">
        <v>9</v>
      </c>
      <c r="B90" s="423" t="str">
        <f>IFERROR(VLOOKUP(A90,'Impact Indicators - Section B'!$A$9:$S$27,19,FALSE),"")</f>
        <v/>
      </c>
      <c r="C90" s="506" t="str">
        <f t="array" ref="C90">IFERROR(IF(INDEX('Disaggregation Records'!$E$3:$E$56,MATCH(LEFT(L90,255),LEFT('Disaggregation Records'!$D$3:$D$56,255),0))=0,"",INDEX('Disaggregation Records'!$E$3:$E$56,MATCH(LEFT(L90,255),LEFT('Disaggregation Records'!$D$3:$D$56,255),0))),"")</f>
        <v/>
      </c>
      <c r="D90" s="506" t="str">
        <f t="array" ref="D90">IFERROR(IF(INDEX('Disaggregation Records'!$F$3:$F$56,MATCH(LEFT(L90,255),LEFT('Disaggregation Records'!$D$3:$D$56,255),0))=0,"",INDEX('Disaggregation Records'!$F$3:$F$56,MATCH(LEFT(L90,255),LEFT('Disaggregation Records'!$D$3:$D$56,255),0))),"")</f>
        <v/>
      </c>
      <c r="E90" s="409" t="str">
        <f t="array" ref="E90">IFERROR(IF(INDEX('Disaggregation Data'!$K$3:$K$154,MATCH(LEFT(M90,255),LEFT('Disaggregation Data'!$J$3:$J$154,255),0))=0,"",INDEX('Disaggregation Data'!$K$3:$K$154,MATCH(LEFT(M90,255),LEFT('Disaggregation Data'!$J$3:$J$154,255),0))),"")</f>
        <v/>
      </c>
      <c r="F90" s="409" t="str">
        <f t="array" ref="F90">IFERROR(IF(INDEX('Disaggregation Data'!$L$3:$L$154,MATCH(LEFT(M90,255),LEFT('Disaggregation Data'!$J$3:$J$154,255),0))=0,"",INDEX('Disaggregation Data'!$L$3:$L$154,MATCH(LEFT(M90,255),LEFT('Disaggregation Data'!$J$3:$J$154,255),0))),"")</f>
        <v/>
      </c>
      <c r="G90" s="409" t="str">
        <f t="array" ref="G90">IFERROR(IF(INDEX('Disaggregation Data'!$M$3:$M$154,MATCH(LEFT(M90,255),LEFT('Disaggregation Data'!$J$3:$J$154,255),0))=0,"",INDEX('Disaggregation Data'!$M$3:$M$154,MATCH(LEFT(M90,255),LEFT('Disaggregation Data'!$J$3:$J$154,255),0))),"")</f>
        <v/>
      </c>
      <c r="H90" s="408" t="str">
        <f t="array" ref="H90">IFERROR(IF(INDEX('Disaggregation Data'!$N$3:$N$154,MATCH(LEFT(M90,255),LEFT('Disaggregation Data'!$J$3:$J$154,255),0))=0,"",INDEX('Disaggregation Data'!$N$3:$N$154,MATCH(LEFT(M90,255),LEFT('Disaggregation Data'!$J$3:$J$154,255),0))),"")</f>
        <v/>
      </c>
      <c r="I90" s="503" t="str">
        <f t="array" ref="I90">IFERROR(IF(INDEX('Disaggregation Records'!$G$3:$G$56,MATCH(LEFT(L90,255),LEFT('Disaggregation Records'!$D$3:$D$56,255),0))=0,"",INDEX('Disaggregation Records'!$G$3:$G$56,MATCH(LEFT(L90,255),LEFT('Disaggregation Records'!$D$3:$D$56,255),0))),"")</f>
        <v/>
      </c>
      <c r="J90" s="503" t="s">
        <v>395</v>
      </c>
      <c r="K90" s="503">
        <f t="shared" si="4"/>
        <v>82</v>
      </c>
      <c r="L90" s="503" t="str">
        <f t="shared" si="5"/>
        <v/>
      </c>
      <c r="M90" s="503" t="str">
        <f t="shared" si="6"/>
        <v/>
      </c>
      <c r="N90" s="471" t="b">
        <f t="shared" si="7"/>
        <v>0</v>
      </c>
      <c r="O90" s="475" t="s">
        <v>1611</v>
      </c>
      <c r="P90" s="384"/>
      <c r="Q90" s="383"/>
    </row>
    <row r="91" spans="1:17" ht="37.5" customHeight="1">
      <c r="A91" s="406">
        <v>9</v>
      </c>
      <c r="B91" s="423" t="str">
        <f>IFERROR(VLOOKUP(A91,'Impact Indicators - Section B'!$A$9:$S$27,19,FALSE),"")</f>
        <v/>
      </c>
      <c r="C91" s="506" t="str">
        <f t="array" ref="C91">IFERROR(IF(INDEX('Disaggregation Records'!$E$3:$E$56,MATCH(LEFT(L91,255),LEFT('Disaggregation Records'!$D$3:$D$56,255),0))=0,"",INDEX('Disaggregation Records'!$E$3:$E$56,MATCH(LEFT(L91,255),LEFT('Disaggregation Records'!$D$3:$D$56,255),0))),"")</f>
        <v/>
      </c>
      <c r="D91" s="506" t="str">
        <f t="array" ref="D91">IFERROR(IF(INDEX('Disaggregation Records'!$F$3:$F$56,MATCH(LEFT(L91,255),LEFT('Disaggregation Records'!$D$3:$D$56,255),0))=0,"",INDEX('Disaggregation Records'!$F$3:$F$56,MATCH(LEFT(L91,255),LEFT('Disaggregation Records'!$D$3:$D$56,255),0))),"")</f>
        <v/>
      </c>
      <c r="E91" s="409" t="str">
        <f t="array" ref="E91">IFERROR(IF(INDEX('Disaggregation Data'!$K$3:$K$154,MATCH(LEFT(M91,255),LEFT('Disaggregation Data'!$J$3:$J$154,255),0))=0,"",INDEX('Disaggregation Data'!$K$3:$K$154,MATCH(LEFT(M91,255),LEFT('Disaggregation Data'!$J$3:$J$154,255),0))),"")</f>
        <v/>
      </c>
      <c r="F91" s="409" t="str">
        <f t="array" ref="F91">IFERROR(IF(INDEX('Disaggregation Data'!$L$3:$L$154,MATCH(LEFT(M91,255),LEFT('Disaggregation Data'!$J$3:$J$154,255),0))=0,"",INDEX('Disaggregation Data'!$L$3:$L$154,MATCH(LEFT(M91,255),LEFT('Disaggregation Data'!$J$3:$J$154,255),0))),"")</f>
        <v/>
      </c>
      <c r="G91" s="409" t="str">
        <f t="array" ref="G91">IFERROR(IF(INDEX('Disaggregation Data'!$M$3:$M$154,MATCH(LEFT(M91,255),LEFT('Disaggregation Data'!$J$3:$J$154,255),0))=0,"",INDEX('Disaggregation Data'!$M$3:$M$154,MATCH(LEFT(M91,255),LEFT('Disaggregation Data'!$J$3:$J$154,255),0))),"")</f>
        <v/>
      </c>
      <c r="H91" s="408" t="str">
        <f t="array" ref="H91">IFERROR(IF(INDEX('Disaggregation Data'!$N$3:$N$154,MATCH(LEFT(M91,255),LEFT('Disaggregation Data'!$J$3:$J$154,255),0))=0,"",INDEX('Disaggregation Data'!$N$3:$N$154,MATCH(LEFT(M91,255),LEFT('Disaggregation Data'!$J$3:$J$154,255),0))),"")</f>
        <v/>
      </c>
      <c r="I91" s="503" t="str">
        <f t="array" ref="I91">IFERROR(IF(INDEX('Disaggregation Records'!$G$3:$G$56,MATCH(LEFT(L91,255),LEFT('Disaggregation Records'!$D$3:$D$56,255),0))=0,"",INDEX('Disaggregation Records'!$G$3:$G$56,MATCH(LEFT(L91,255),LEFT('Disaggregation Records'!$D$3:$D$56,255),0))),"")</f>
        <v/>
      </c>
      <c r="J91" s="503" t="s">
        <v>395</v>
      </c>
      <c r="K91" s="503">
        <f t="shared" si="4"/>
        <v>83</v>
      </c>
      <c r="L91" s="503" t="str">
        <f t="shared" si="5"/>
        <v/>
      </c>
      <c r="M91" s="503" t="str">
        <f t="shared" si="6"/>
        <v/>
      </c>
      <c r="N91" s="471" t="b">
        <f t="shared" si="7"/>
        <v>0</v>
      </c>
      <c r="O91" s="475" t="s">
        <v>1612</v>
      </c>
      <c r="P91" s="384"/>
      <c r="Q91" s="383"/>
    </row>
    <row r="92" spans="1:17" ht="37.5" customHeight="1">
      <c r="A92" s="406">
        <v>9</v>
      </c>
      <c r="B92" s="423" t="str">
        <f>IFERROR(VLOOKUP(A92,'Impact Indicators - Section B'!$A$9:$S$27,19,FALSE),"")</f>
        <v/>
      </c>
      <c r="C92" s="506" t="str">
        <f t="array" ref="C92">IFERROR(IF(INDEX('Disaggregation Records'!$E$3:$E$56,MATCH(LEFT(L92,255),LEFT('Disaggregation Records'!$D$3:$D$56,255),0))=0,"",INDEX('Disaggregation Records'!$E$3:$E$56,MATCH(LEFT(L92,255),LEFT('Disaggregation Records'!$D$3:$D$56,255),0))),"")</f>
        <v/>
      </c>
      <c r="D92" s="506" t="str">
        <f t="array" ref="D92">IFERROR(IF(INDEX('Disaggregation Records'!$F$3:$F$56,MATCH(LEFT(L92,255),LEFT('Disaggregation Records'!$D$3:$D$56,255),0))=0,"",INDEX('Disaggregation Records'!$F$3:$F$56,MATCH(LEFT(L92,255),LEFT('Disaggregation Records'!$D$3:$D$56,255),0))),"")</f>
        <v/>
      </c>
      <c r="E92" s="409" t="str">
        <f t="array" ref="E92">IFERROR(IF(INDEX('Disaggregation Data'!$K$3:$K$154,MATCH(LEFT(M92,255),LEFT('Disaggregation Data'!$J$3:$J$154,255),0))=0,"",INDEX('Disaggregation Data'!$K$3:$K$154,MATCH(LEFT(M92,255),LEFT('Disaggregation Data'!$J$3:$J$154,255),0))),"")</f>
        <v/>
      </c>
      <c r="F92" s="409" t="str">
        <f t="array" ref="F92">IFERROR(IF(INDEX('Disaggregation Data'!$L$3:$L$154,MATCH(LEFT(M92,255),LEFT('Disaggregation Data'!$J$3:$J$154,255),0))=0,"",INDEX('Disaggregation Data'!$L$3:$L$154,MATCH(LEFT(M92,255),LEFT('Disaggregation Data'!$J$3:$J$154,255),0))),"")</f>
        <v/>
      </c>
      <c r="G92" s="409" t="str">
        <f t="array" ref="G92">IFERROR(IF(INDEX('Disaggregation Data'!$M$3:$M$154,MATCH(LEFT(M92,255),LEFT('Disaggregation Data'!$J$3:$J$154,255),0))=0,"",INDEX('Disaggregation Data'!$M$3:$M$154,MATCH(LEFT(M92,255),LEFT('Disaggregation Data'!$J$3:$J$154,255),0))),"")</f>
        <v/>
      </c>
      <c r="H92" s="408" t="str">
        <f t="array" ref="H92">IFERROR(IF(INDEX('Disaggregation Data'!$N$3:$N$154,MATCH(LEFT(M92,255),LEFT('Disaggregation Data'!$J$3:$J$154,255),0))=0,"",INDEX('Disaggregation Data'!$N$3:$N$154,MATCH(LEFT(M92,255),LEFT('Disaggregation Data'!$J$3:$J$154,255),0))),"")</f>
        <v/>
      </c>
      <c r="I92" s="503" t="str">
        <f t="array" ref="I92">IFERROR(IF(INDEX('Disaggregation Records'!$G$3:$G$56,MATCH(LEFT(L92,255),LEFT('Disaggregation Records'!$D$3:$D$56,255),0))=0,"",INDEX('Disaggregation Records'!$G$3:$G$56,MATCH(LEFT(L92,255),LEFT('Disaggregation Records'!$D$3:$D$56,255),0))),"")</f>
        <v/>
      </c>
      <c r="J92" s="503" t="s">
        <v>395</v>
      </c>
      <c r="K92" s="503">
        <f t="shared" si="4"/>
        <v>84</v>
      </c>
      <c r="L92" s="503" t="str">
        <f t="shared" si="5"/>
        <v/>
      </c>
      <c r="M92" s="503" t="str">
        <f t="shared" si="6"/>
        <v/>
      </c>
      <c r="N92" s="471" t="b">
        <f t="shared" si="7"/>
        <v>0</v>
      </c>
      <c r="O92" s="475" t="s">
        <v>1613</v>
      </c>
      <c r="P92" s="384"/>
      <c r="Q92" s="383"/>
    </row>
    <row r="93" spans="1:17" ht="37.5" customHeight="1">
      <c r="A93" s="406">
        <v>9</v>
      </c>
      <c r="B93" s="423" t="str">
        <f>IFERROR(VLOOKUP(A93,'Impact Indicators - Section B'!$A$9:$S$27,19,FALSE),"")</f>
        <v/>
      </c>
      <c r="C93" s="506" t="str">
        <f t="array" ref="C93">IFERROR(IF(INDEX('Disaggregation Records'!$E$3:$E$56,MATCH(LEFT(L93,255),LEFT('Disaggregation Records'!$D$3:$D$56,255),0))=0,"",INDEX('Disaggregation Records'!$E$3:$E$56,MATCH(LEFT(L93,255),LEFT('Disaggregation Records'!$D$3:$D$56,255),0))),"")</f>
        <v/>
      </c>
      <c r="D93" s="506" t="str">
        <f t="array" ref="D93">IFERROR(IF(INDEX('Disaggregation Records'!$F$3:$F$56,MATCH(LEFT(L93,255),LEFT('Disaggregation Records'!$D$3:$D$56,255),0))=0,"",INDEX('Disaggregation Records'!$F$3:$F$56,MATCH(LEFT(L93,255),LEFT('Disaggregation Records'!$D$3:$D$56,255),0))),"")</f>
        <v/>
      </c>
      <c r="E93" s="409" t="str">
        <f t="array" ref="E93">IFERROR(IF(INDEX('Disaggregation Data'!$K$3:$K$154,MATCH(LEFT(M93,255),LEFT('Disaggregation Data'!$J$3:$J$154,255),0))=0,"",INDEX('Disaggregation Data'!$K$3:$K$154,MATCH(LEFT(M93,255),LEFT('Disaggregation Data'!$J$3:$J$154,255),0))),"")</f>
        <v/>
      </c>
      <c r="F93" s="409" t="str">
        <f t="array" ref="F93">IFERROR(IF(INDEX('Disaggregation Data'!$L$3:$L$154,MATCH(LEFT(M93,255),LEFT('Disaggregation Data'!$J$3:$J$154,255),0))=0,"",INDEX('Disaggregation Data'!$L$3:$L$154,MATCH(LEFT(M93,255),LEFT('Disaggregation Data'!$J$3:$J$154,255),0))),"")</f>
        <v/>
      </c>
      <c r="G93" s="409" t="str">
        <f t="array" ref="G93">IFERROR(IF(INDEX('Disaggregation Data'!$M$3:$M$154,MATCH(LEFT(M93,255),LEFT('Disaggregation Data'!$J$3:$J$154,255),0))=0,"",INDEX('Disaggregation Data'!$M$3:$M$154,MATCH(LEFT(M93,255),LEFT('Disaggregation Data'!$J$3:$J$154,255),0))),"")</f>
        <v/>
      </c>
      <c r="H93" s="408" t="str">
        <f t="array" ref="H93">IFERROR(IF(INDEX('Disaggregation Data'!$N$3:$N$154,MATCH(LEFT(M93,255),LEFT('Disaggregation Data'!$J$3:$J$154,255),0))=0,"",INDEX('Disaggregation Data'!$N$3:$N$154,MATCH(LEFT(M93,255),LEFT('Disaggregation Data'!$J$3:$J$154,255),0))),"")</f>
        <v/>
      </c>
      <c r="I93" s="503" t="str">
        <f t="array" ref="I93">IFERROR(IF(INDEX('Disaggregation Records'!$G$3:$G$56,MATCH(LEFT(L93,255),LEFT('Disaggregation Records'!$D$3:$D$56,255),0))=0,"",INDEX('Disaggregation Records'!$G$3:$G$56,MATCH(LEFT(L93,255),LEFT('Disaggregation Records'!$D$3:$D$56,255),0))),"")</f>
        <v/>
      </c>
      <c r="J93" s="503" t="s">
        <v>395</v>
      </c>
      <c r="K93" s="503">
        <f t="shared" si="4"/>
        <v>85</v>
      </c>
      <c r="L93" s="503" t="str">
        <f t="shared" si="5"/>
        <v/>
      </c>
      <c r="M93" s="503" t="str">
        <f t="shared" si="6"/>
        <v/>
      </c>
      <c r="N93" s="471" t="b">
        <f t="shared" si="7"/>
        <v>0</v>
      </c>
      <c r="O93" s="475" t="s">
        <v>1614</v>
      </c>
      <c r="P93" s="384"/>
      <c r="Q93" s="383"/>
    </row>
    <row r="94" spans="1:17" ht="37.5" customHeight="1">
      <c r="A94" s="406">
        <v>9</v>
      </c>
      <c r="B94" s="423" t="str">
        <f>IFERROR(VLOOKUP(A94,'Impact Indicators - Section B'!$A$9:$S$27,19,FALSE),"")</f>
        <v/>
      </c>
      <c r="C94" s="506" t="str">
        <f t="array" ref="C94">IFERROR(IF(INDEX('Disaggregation Records'!$E$3:$E$56,MATCH(LEFT(L94,255),LEFT('Disaggregation Records'!$D$3:$D$56,255),0))=0,"",INDEX('Disaggregation Records'!$E$3:$E$56,MATCH(LEFT(L94,255),LEFT('Disaggregation Records'!$D$3:$D$56,255),0))),"")</f>
        <v/>
      </c>
      <c r="D94" s="506" t="str">
        <f t="array" ref="D94">IFERROR(IF(INDEX('Disaggregation Records'!$F$3:$F$56,MATCH(LEFT(L94,255),LEFT('Disaggregation Records'!$D$3:$D$56,255),0))=0,"",INDEX('Disaggregation Records'!$F$3:$F$56,MATCH(LEFT(L94,255),LEFT('Disaggregation Records'!$D$3:$D$56,255),0))),"")</f>
        <v/>
      </c>
      <c r="E94" s="409" t="str">
        <f t="array" ref="E94">IFERROR(IF(INDEX('Disaggregation Data'!$K$3:$K$154,MATCH(LEFT(M94,255),LEFT('Disaggregation Data'!$J$3:$J$154,255),0))=0,"",INDEX('Disaggregation Data'!$K$3:$K$154,MATCH(LEFT(M94,255),LEFT('Disaggregation Data'!$J$3:$J$154,255),0))),"")</f>
        <v/>
      </c>
      <c r="F94" s="409" t="str">
        <f t="array" ref="F94">IFERROR(IF(INDEX('Disaggregation Data'!$L$3:$L$154,MATCH(LEFT(M94,255),LEFT('Disaggregation Data'!$J$3:$J$154,255),0))=0,"",INDEX('Disaggregation Data'!$L$3:$L$154,MATCH(LEFT(M94,255),LEFT('Disaggregation Data'!$J$3:$J$154,255),0))),"")</f>
        <v/>
      </c>
      <c r="G94" s="409" t="str">
        <f t="array" ref="G94">IFERROR(IF(INDEX('Disaggregation Data'!$M$3:$M$154,MATCH(LEFT(M94,255),LEFT('Disaggregation Data'!$J$3:$J$154,255),0))=0,"",INDEX('Disaggregation Data'!$M$3:$M$154,MATCH(LEFT(M94,255),LEFT('Disaggregation Data'!$J$3:$J$154,255),0))),"")</f>
        <v/>
      </c>
      <c r="H94" s="408" t="str">
        <f t="array" ref="H94">IFERROR(IF(INDEX('Disaggregation Data'!$N$3:$N$154,MATCH(LEFT(M94,255),LEFT('Disaggregation Data'!$J$3:$J$154,255),0))=0,"",INDEX('Disaggregation Data'!$N$3:$N$154,MATCH(LEFT(M94,255),LEFT('Disaggregation Data'!$J$3:$J$154,255),0))),"")</f>
        <v/>
      </c>
      <c r="I94" s="503" t="str">
        <f t="array" ref="I94">IFERROR(IF(INDEX('Disaggregation Records'!$G$3:$G$56,MATCH(LEFT(L94,255),LEFT('Disaggregation Records'!$D$3:$D$56,255),0))=0,"",INDEX('Disaggregation Records'!$G$3:$G$56,MATCH(LEFT(L94,255),LEFT('Disaggregation Records'!$D$3:$D$56,255),0))),"")</f>
        <v/>
      </c>
      <c r="J94" s="503" t="s">
        <v>395</v>
      </c>
      <c r="K94" s="503">
        <f t="shared" si="4"/>
        <v>86</v>
      </c>
      <c r="L94" s="503" t="str">
        <f t="shared" si="5"/>
        <v/>
      </c>
      <c r="M94" s="503" t="str">
        <f t="shared" si="6"/>
        <v/>
      </c>
      <c r="N94" s="471" t="b">
        <f t="shared" si="7"/>
        <v>0</v>
      </c>
      <c r="O94" s="475" t="s">
        <v>1615</v>
      </c>
      <c r="P94" s="384"/>
      <c r="Q94" s="383"/>
    </row>
    <row r="95" spans="1:17" ht="37.5" customHeight="1">
      <c r="A95" s="406">
        <v>9</v>
      </c>
      <c r="B95" s="423" t="str">
        <f>IFERROR(VLOOKUP(A95,'Impact Indicators - Section B'!$A$9:$S$27,19,FALSE),"")</f>
        <v/>
      </c>
      <c r="C95" s="506" t="str">
        <f t="array" ref="C95">IFERROR(IF(INDEX('Disaggregation Records'!$E$3:$E$56,MATCH(LEFT(L95,255),LEFT('Disaggregation Records'!$D$3:$D$56,255),0))=0,"",INDEX('Disaggregation Records'!$E$3:$E$56,MATCH(LEFT(L95,255),LEFT('Disaggregation Records'!$D$3:$D$56,255),0))),"")</f>
        <v/>
      </c>
      <c r="D95" s="506" t="str">
        <f t="array" ref="D95">IFERROR(IF(INDEX('Disaggregation Records'!$F$3:$F$56,MATCH(LEFT(L95,255),LEFT('Disaggregation Records'!$D$3:$D$56,255),0))=0,"",INDEX('Disaggregation Records'!$F$3:$F$56,MATCH(LEFT(L95,255),LEFT('Disaggregation Records'!$D$3:$D$56,255),0))),"")</f>
        <v/>
      </c>
      <c r="E95" s="409" t="str">
        <f t="array" ref="E95">IFERROR(IF(INDEX('Disaggregation Data'!$K$3:$K$154,MATCH(LEFT(M95,255),LEFT('Disaggregation Data'!$J$3:$J$154,255),0))=0,"",INDEX('Disaggregation Data'!$K$3:$K$154,MATCH(LEFT(M95,255),LEFT('Disaggregation Data'!$J$3:$J$154,255),0))),"")</f>
        <v/>
      </c>
      <c r="F95" s="409" t="str">
        <f t="array" ref="F95">IFERROR(IF(INDEX('Disaggregation Data'!$L$3:$L$154,MATCH(LEFT(M95,255),LEFT('Disaggregation Data'!$J$3:$J$154,255),0))=0,"",INDEX('Disaggregation Data'!$L$3:$L$154,MATCH(LEFT(M95,255),LEFT('Disaggregation Data'!$J$3:$J$154,255),0))),"")</f>
        <v/>
      </c>
      <c r="G95" s="409" t="str">
        <f t="array" ref="G95">IFERROR(IF(INDEX('Disaggregation Data'!$M$3:$M$154,MATCH(LEFT(M95,255),LEFT('Disaggregation Data'!$J$3:$J$154,255),0))=0,"",INDEX('Disaggregation Data'!$M$3:$M$154,MATCH(LEFT(M95,255),LEFT('Disaggregation Data'!$J$3:$J$154,255),0))),"")</f>
        <v/>
      </c>
      <c r="H95" s="408" t="str">
        <f t="array" ref="H95">IFERROR(IF(INDEX('Disaggregation Data'!$N$3:$N$154,MATCH(LEFT(M95,255),LEFT('Disaggregation Data'!$J$3:$J$154,255),0))=0,"",INDEX('Disaggregation Data'!$N$3:$N$154,MATCH(LEFT(M95,255),LEFT('Disaggregation Data'!$J$3:$J$154,255),0))),"")</f>
        <v/>
      </c>
      <c r="I95" s="503" t="str">
        <f t="array" ref="I95">IFERROR(IF(INDEX('Disaggregation Records'!$G$3:$G$56,MATCH(LEFT(L95,255),LEFT('Disaggregation Records'!$D$3:$D$56,255),0))=0,"",INDEX('Disaggregation Records'!$G$3:$G$56,MATCH(LEFT(L95,255),LEFT('Disaggregation Records'!$D$3:$D$56,255),0))),"")</f>
        <v/>
      </c>
      <c r="J95" s="503" t="s">
        <v>395</v>
      </c>
      <c r="K95" s="503">
        <f t="shared" si="4"/>
        <v>87</v>
      </c>
      <c r="L95" s="503" t="str">
        <f t="shared" si="5"/>
        <v/>
      </c>
      <c r="M95" s="503" t="str">
        <f t="shared" si="6"/>
        <v/>
      </c>
      <c r="N95" s="471" t="b">
        <f t="shared" si="7"/>
        <v>0</v>
      </c>
      <c r="O95" s="475" t="s">
        <v>1616</v>
      </c>
      <c r="P95" s="384"/>
      <c r="Q95" s="383"/>
    </row>
    <row r="96" spans="1:17" ht="37.5" customHeight="1">
      <c r="A96" s="406">
        <v>9</v>
      </c>
      <c r="B96" s="423" t="str">
        <f>IFERROR(VLOOKUP(A96,'Impact Indicators - Section B'!$A$9:$S$27,19,FALSE),"")</f>
        <v/>
      </c>
      <c r="C96" s="506" t="str">
        <f t="array" ref="C96">IFERROR(IF(INDEX('Disaggregation Records'!$E$3:$E$56,MATCH(LEFT(L96,255),LEFT('Disaggregation Records'!$D$3:$D$56,255),0))=0,"",INDEX('Disaggregation Records'!$E$3:$E$56,MATCH(LEFT(L96,255),LEFT('Disaggregation Records'!$D$3:$D$56,255),0))),"")</f>
        <v/>
      </c>
      <c r="D96" s="506" t="str">
        <f t="array" ref="D96">IFERROR(IF(INDEX('Disaggregation Records'!$F$3:$F$56,MATCH(LEFT(L96,255),LEFT('Disaggregation Records'!$D$3:$D$56,255),0))=0,"",INDEX('Disaggregation Records'!$F$3:$F$56,MATCH(LEFT(L96,255),LEFT('Disaggregation Records'!$D$3:$D$56,255),0))),"")</f>
        <v/>
      </c>
      <c r="E96" s="409" t="str">
        <f t="array" ref="E96">IFERROR(IF(INDEX('Disaggregation Data'!$K$3:$K$154,MATCH(LEFT(M96,255),LEFT('Disaggregation Data'!$J$3:$J$154,255),0))=0,"",INDEX('Disaggregation Data'!$K$3:$K$154,MATCH(LEFT(M96,255),LEFT('Disaggregation Data'!$J$3:$J$154,255),0))),"")</f>
        <v/>
      </c>
      <c r="F96" s="409" t="str">
        <f t="array" ref="F96">IFERROR(IF(INDEX('Disaggregation Data'!$L$3:$L$154,MATCH(LEFT(M96,255),LEFT('Disaggregation Data'!$J$3:$J$154,255),0))=0,"",INDEX('Disaggregation Data'!$L$3:$L$154,MATCH(LEFT(M96,255),LEFT('Disaggregation Data'!$J$3:$J$154,255),0))),"")</f>
        <v/>
      </c>
      <c r="G96" s="409" t="str">
        <f t="array" ref="G96">IFERROR(IF(INDEX('Disaggregation Data'!$M$3:$M$154,MATCH(LEFT(M96,255),LEFT('Disaggregation Data'!$J$3:$J$154,255),0))=0,"",INDEX('Disaggregation Data'!$M$3:$M$154,MATCH(LEFT(M96,255),LEFT('Disaggregation Data'!$J$3:$J$154,255),0))),"")</f>
        <v/>
      </c>
      <c r="H96" s="408" t="str">
        <f t="array" ref="H96">IFERROR(IF(INDEX('Disaggregation Data'!$N$3:$N$154,MATCH(LEFT(M96,255),LEFT('Disaggregation Data'!$J$3:$J$154,255),0))=0,"",INDEX('Disaggregation Data'!$N$3:$N$154,MATCH(LEFT(M96,255),LEFT('Disaggregation Data'!$J$3:$J$154,255),0))),"")</f>
        <v/>
      </c>
      <c r="I96" s="503" t="str">
        <f t="array" ref="I96">IFERROR(IF(INDEX('Disaggregation Records'!$G$3:$G$56,MATCH(LEFT(L96,255),LEFT('Disaggregation Records'!$D$3:$D$56,255),0))=0,"",INDEX('Disaggregation Records'!$G$3:$G$56,MATCH(LEFT(L96,255),LEFT('Disaggregation Records'!$D$3:$D$56,255),0))),"")</f>
        <v/>
      </c>
      <c r="J96" s="503" t="s">
        <v>395</v>
      </c>
      <c r="K96" s="503">
        <f t="shared" si="4"/>
        <v>88</v>
      </c>
      <c r="L96" s="503" t="str">
        <f t="shared" si="5"/>
        <v/>
      </c>
      <c r="M96" s="503" t="str">
        <f t="shared" si="6"/>
        <v/>
      </c>
      <c r="N96" s="471" t="b">
        <f t="shared" si="7"/>
        <v>0</v>
      </c>
      <c r="O96" s="475" t="s">
        <v>1617</v>
      </c>
      <c r="P96" s="384"/>
      <c r="Q96" s="383"/>
    </row>
    <row r="97" spans="1:17" ht="37.5" customHeight="1">
      <c r="A97" s="406">
        <v>9</v>
      </c>
      <c r="B97" s="423" t="str">
        <f>IFERROR(VLOOKUP(A97,'Impact Indicators - Section B'!$A$9:$S$27,19,FALSE),"")</f>
        <v/>
      </c>
      <c r="C97" s="506" t="str">
        <f t="array" ref="C97">IFERROR(IF(INDEX('Disaggregation Records'!$E$3:$E$56,MATCH(LEFT(L97,255),LEFT('Disaggregation Records'!$D$3:$D$56,255),0))=0,"",INDEX('Disaggregation Records'!$E$3:$E$56,MATCH(LEFT(L97,255),LEFT('Disaggregation Records'!$D$3:$D$56,255),0))),"")</f>
        <v/>
      </c>
      <c r="D97" s="506" t="str">
        <f t="array" ref="D97">IFERROR(IF(INDEX('Disaggregation Records'!$F$3:$F$56,MATCH(LEFT(L97,255),LEFT('Disaggregation Records'!$D$3:$D$56,255),0))=0,"",INDEX('Disaggregation Records'!$F$3:$F$56,MATCH(LEFT(L97,255),LEFT('Disaggregation Records'!$D$3:$D$56,255),0))),"")</f>
        <v/>
      </c>
      <c r="E97" s="409" t="str">
        <f t="array" ref="E97">IFERROR(IF(INDEX('Disaggregation Data'!$K$3:$K$154,MATCH(LEFT(M97,255),LEFT('Disaggregation Data'!$J$3:$J$154,255),0))=0,"",INDEX('Disaggregation Data'!$K$3:$K$154,MATCH(LEFT(M97,255),LEFT('Disaggregation Data'!$J$3:$J$154,255),0))),"")</f>
        <v/>
      </c>
      <c r="F97" s="409" t="str">
        <f t="array" ref="F97">IFERROR(IF(INDEX('Disaggregation Data'!$L$3:$L$154,MATCH(LEFT(M97,255),LEFT('Disaggregation Data'!$J$3:$J$154,255),0))=0,"",INDEX('Disaggregation Data'!$L$3:$L$154,MATCH(LEFT(M97,255),LEFT('Disaggregation Data'!$J$3:$J$154,255),0))),"")</f>
        <v/>
      </c>
      <c r="G97" s="409" t="str">
        <f t="array" ref="G97">IFERROR(IF(INDEX('Disaggregation Data'!$M$3:$M$154,MATCH(LEFT(M97,255),LEFT('Disaggregation Data'!$J$3:$J$154,255),0))=0,"",INDEX('Disaggregation Data'!$M$3:$M$154,MATCH(LEFT(M97,255),LEFT('Disaggregation Data'!$J$3:$J$154,255),0))),"")</f>
        <v/>
      </c>
      <c r="H97" s="408" t="str">
        <f t="array" ref="H97">IFERROR(IF(INDEX('Disaggregation Data'!$N$3:$N$154,MATCH(LEFT(M97,255),LEFT('Disaggregation Data'!$J$3:$J$154,255),0))=0,"",INDEX('Disaggregation Data'!$N$3:$N$154,MATCH(LEFT(M97,255),LEFT('Disaggregation Data'!$J$3:$J$154,255),0))),"")</f>
        <v/>
      </c>
      <c r="I97" s="503" t="str">
        <f t="array" ref="I97">IFERROR(IF(INDEX('Disaggregation Records'!$G$3:$G$56,MATCH(LEFT(L97,255),LEFT('Disaggregation Records'!$D$3:$D$56,255),0))=0,"",INDEX('Disaggregation Records'!$G$3:$G$56,MATCH(LEFT(L97,255),LEFT('Disaggregation Records'!$D$3:$D$56,255),0))),"")</f>
        <v/>
      </c>
      <c r="J97" s="503" t="s">
        <v>395</v>
      </c>
      <c r="K97" s="503">
        <f t="shared" si="4"/>
        <v>89</v>
      </c>
      <c r="L97" s="503" t="str">
        <f t="shared" si="5"/>
        <v/>
      </c>
      <c r="M97" s="503" t="str">
        <f t="shared" si="6"/>
        <v/>
      </c>
      <c r="N97" s="471" t="b">
        <f t="shared" si="7"/>
        <v>0</v>
      </c>
      <c r="O97" s="475" t="s">
        <v>1618</v>
      </c>
      <c r="P97" s="384"/>
      <c r="Q97" s="383"/>
    </row>
    <row r="98" spans="1:17" ht="37.5" customHeight="1">
      <c r="A98" s="406">
        <v>9</v>
      </c>
      <c r="B98" s="423" t="str">
        <f>IFERROR(VLOOKUP(A98,'Impact Indicators - Section B'!$A$9:$S$27,19,FALSE),"")</f>
        <v/>
      </c>
      <c r="C98" s="506" t="str">
        <f t="array" ref="C98">IFERROR(IF(INDEX('Disaggregation Records'!$E$3:$E$56,MATCH(LEFT(L98,255),LEFT('Disaggregation Records'!$D$3:$D$56,255),0))=0,"",INDEX('Disaggregation Records'!$E$3:$E$56,MATCH(LEFT(L98,255),LEFT('Disaggregation Records'!$D$3:$D$56,255),0))),"")</f>
        <v/>
      </c>
      <c r="D98" s="506" t="str">
        <f t="array" ref="D98">IFERROR(IF(INDEX('Disaggregation Records'!$F$3:$F$56,MATCH(LEFT(L98,255),LEFT('Disaggregation Records'!$D$3:$D$56,255),0))=0,"",INDEX('Disaggregation Records'!$F$3:$F$56,MATCH(LEFT(L98,255),LEFT('Disaggregation Records'!$D$3:$D$56,255),0))),"")</f>
        <v/>
      </c>
      <c r="E98" s="409" t="str">
        <f t="array" ref="E98">IFERROR(IF(INDEX('Disaggregation Data'!$K$3:$K$154,MATCH(LEFT(M98,255),LEFT('Disaggregation Data'!$J$3:$J$154,255),0))=0,"",INDEX('Disaggregation Data'!$K$3:$K$154,MATCH(LEFT(M98,255),LEFT('Disaggregation Data'!$J$3:$J$154,255),0))),"")</f>
        <v/>
      </c>
      <c r="F98" s="409" t="str">
        <f t="array" ref="F98">IFERROR(IF(INDEX('Disaggregation Data'!$L$3:$L$154,MATCH(LEFT(M98,255),LEFT('Disaggregation Data'!$J$3:$J$154,255),0))=0,"",INDEX('Disaggregation Data'!$L$3:$L$154,MATCH(LEFT(M98,255),LEFT('Disaggregation Data'!$J$3:$J$154,255),0))),"")</f>
        <v/>
      </c>
      <c r="G98" s="409" t="str">
        <f t="array" ref="G98">IFERROR(IF(INDEX('Disaggregation Data'!$M$3:$M$154,MATCH(LEFT(M98,255),LEFT('Disaggregation Data'!$J$3:$J$154,255),0))=0,"",INDEX('Disaggregation Data'!$M$3:$M$154,MATCH(LEFT(M98,255),LEFT('Disaggregation Data'!$J$3:$J$154,255),0))),"")</f>
        <v/>
      </c>
      <c r="H98" s="408" t="str">
        <f t="array" ref="H98">IFERROR(IF(INDEX('Disaggregation Data'!$N$3:$N$154,MATCH(LEFT(M98,255),LEFT('Disaggregation Data'!$J$3:$J$154,255),0))=0,"",INDEX('Disaggregation Data'!$N$3:$N$154,MATCH(LEFT(M98,255),LEFT('Disaggregation Data'!$J$3:$J$154,255),0))),"")</f>
        <v/>
      </c>
      <c r="I98" s="503" t="str">
        <f t="array" ref="I98">IFERROR(IF(INDEX('Disaggregation Records'!$G$3:$G$56,MATCH(LEFT(L98,255),LEFT('Disaggregation Records'!$D$3:$D$56,255),0))=0,"",INDEX('Disaggregation Records'!$G$3:$G$56,MATCH(LEFT(L98,255),LEFT('Disaggregation Records'!$D$3:$D$56,255),0))),"")</f>
        <v/>
      </c>
      <c r="J98" s="503" t="s">
        <v>395</v>
      </c>
      <c r="K98" s="503">
        <f t="shared" si="4"/>
        <v>90</v>
      </c>
      <c r="L98" s="503" t="str">
        <f t="shared" si="5"/>
        <v/>
      </c>
      <c r="M98" s="503" t="str">
        <f t="shared" si="6"/>
        <v/>
      </c>
      <c r="N98" s="471" t="b">
        <f t="shared" si="7"/>
        <v>0</v>
      </c>
      <c r="O98" s="475" t="s">
        <v>1619</v>
      </c>
      <c r="P98" s="384"/>
      <c r="Q98" s="383"/>
    </row>
    <row r="99" spans="1:17" ht="37.5" customHeight="1">
      <c r="A99" s="406">
        <v>10</v>
      </c>
      <c r="B99" s="423" t="str">
        <f>IFERROR(VLOOKUP(A99,'Impact Indicators - Section B'!$A$9:$S$27,19,FALSE),"")</f>
        <v/>
      </c>
      <c r="C99" s="506" t="str">
        <f t="array" ref="C99">IFERROR(IF(INDEX('Disaggregation Records'!$E$3:$E$56,MATCH(LEFT(L99,255),LEFT('Disaggregation Records'!$D$3:$D$56,255),0))=0,"",INDEX('Disaggregation Records'!$E$3:$E$56,MATCH(LEFT(L99,255),LEFT('Disaggregation Records'!$D$3:$D$56,255),0))),"")</f>
        <v/>
      </c>
      <c r="D99" s="506" t="str">
        <f t="array" ref="D99">IFERROR(IF(INDEX('Disaggregation Records'!$F$3:$F$56,MATCH(LEFT(L99,255),LEFT('Disaggregation Records'!$D$3:$D$56,255),0))=0,"",INDEX('Disaggregation Records'!$F$3:$F$56,MATCH(LEFT(L99,255),LEFT('Disaggregation Records'!$D$3:$D$56,255),0))),"")</f>
        <v/>
      </c>
      <c r="E99" s="409" t="str">
        <f t="array" ref="E99">IFERROR(IF(INDEX('Disaggregation Data'!$K$3:$K$154,MATCH(LEFT(M99,255),LEFT('Disaggregation Data'!$J$3:$J$154,255),0))=0,"",INDEX('Disaggregation Data'!$K$3:$K$154,MATCH(LEFT(M99,255),LEFT('Disaggregation Data'!$J$3:$J$154,255),0))),"")</f>
        <v/>
      </c>
      <c r="F99" s="409" t="str">
        <f t="array" ref="F99">IFERROR(IF(INDEX('Disaggregation Data'!$L$3:$L$154,MATCH(LEFT(M99,255),LEFT('Disaggregation Data'!$J$3:$J$154,255),0))=0,"",INDEX('Disaggregation Data'!$L$3:$L$154,MATCH(LEFT(M99,255),LEFT('Disaggregation Data'!$J$3:$J$154,255),0))),"")</f>
        <v/>
      </c>
      <c r="G99" s="409" t="str">
        <f t="array" ref="G99">IFERROR(IF(INDEX('Disaggregation Data'!$M$3:$M$154,MATCH(LEFT(M99,255),LEFT('Disaggregation Data'!$J$3:$J$154,255),0))=0,"",INDEX('Disaggregation Data'!$M$3:$M$154,MATCH(LEFT(M99,255),LEFT('Disaggregation Data'!$J$3:$J$154,255),0))),"")</f>
        <v/>
      </c>
      <c r="H99" s="408" t="str">
        <f t="array" ref="H99">IFERROR(IF(INDEX('Disaggregation Data'!$N$3:$N$154,MATCH(LEFT(M99,255),LEFT('Disaggregation Data'!$J$3:$J$154,255),0))=0,"",INDEX('Disaggregation Data'!$N$3:$N$154,MATCH(LEFT(M99,255),LEFT('Disaggregation Data'!$J$3:$J$154,255),0))),"")</f>
        <v/>
      </c>
      <c r="I99" s="503" t="str">
        <f t="array" ref="I99">IFERROR(IF(INDEX('Disaggregation Records'!$G$3:$G$56,MATCH(LEFT(L99,255),LEFT('Disaggregation Records'!$D$3:$D$56,255),0))=0,"",INDEX('Disaggregation Records'!$G$3:$G$56,MATCH(LEFT(L99,255),LEFT('Disaggregation Records'!$D$3:$D$56,255),0))),"")</f>
        <v/>
      </c>
      <c r="J99" s="503" t="s">
        <v>396</v>
      </c>
      <c r="K99" s="503">
        <f t="shared" si="4"/>
        <v>91</v>
      </c>
      <c r="L99" s="503" t="str">
        <f t="shared" si="5"/>
        <v/>
      </c>
      <c r="M99" s="503" t="str">
        <f t="shared" si="6"/>
        <v/>
      </c>
      <c r="N99" s="471" t="b">
        <f t="shared" si="7"/>
        <v>0</v>
      </c>
      <c r="O99" s="475" t="s">
        <v>1620</v>
      </c>
      <c r="P99" s="384"/>
      <c r="Q99" s="383"/>
    </row>
    <row r="100" spans="1:17" ht="37.5" customHeight="1">
      <c r="A100" s="406">
        <v>10</v>
      </c>
      <c r="B100" s="423" t="str">
        <f>IFERROR(VLOOKUP(A100,'Impact Indicators - Section B'!$A$9:$S$27,19,FALSE),"")</f>
        <v/>
      </c>
      <c r="C100" s="506" t="str">
        <f t="array" ref="C100">IFERROR(IF(INDEX('Disaggregation Records'!$E$3:$E$56,MATCH(LEFT(L100,255),LEFT('Disaggregation Records'!$D$3:$D$56,255),0))=0,"",INDEX('Disaggregation Records'!$E$3:$E$56,MATCH(LEFT(L100,255),LEFT('Disaggregation Records'!$D$3:$D$56,255),0))),"")</f>
        <v/>
      </c>
      <c r="D100" s="506" t="str">
        <f t="array" ref="D100">IFERROR(IF(INDEX('Disaggregation Records'!$F$3:$F$56,MATCH(LEFT(L100,255),LEFT('Disaggregation Records'!$D$3:$D$56,255),0))=0,"",INDEX('Disaggregation Records'!$F$3:$F$56,MATCH(LEFT(L100,255),LEFT('Disaggregation Records'!$D$3:$D$56,255),0))),"")</f>
        <v/>
      </c>
      <c r="E100" s="409" t="str">
        <f t="array" ref="E100">IFERROR(IF(INDEX('Disaggregation Data'!$K$3:$K$154,MATCH(LEFT(M100,255),LEFT('Disaggregation Data'!$J$3:$J$154,255),0))=0,"",INDEX('Disaggregation Data'!$K$3:$K$154,MATCH(LEFT(M100,255),LEFT('Disaggregation Data'!$J$3:$J$154,255),0))),"")</f>
        <v/>
      </c>
      <c r="F100" s="409" t="str">
        <f t="array" ref="F100">IFERROR(IF(INDEX('Disaggregation Data'!$L$3:$L$154,MATCH(LEFT(M100,255),LEFT('Disaggregation Data'!$J$3:$J$154,255),0))=0,"",INDEX('Disaggregation Data'!$L$3:$L$154,MATCH(LEFT(M100,255),LEFT('Disaggregation Data'!$J$3:$J$154,255),0))),"")</f>
        <v/>
      </c>
      <c r="G100" s="409" t="str">
        <f t="array" ref="G100">IFERROR(IF(INDEX('Disaggregation Data'!$M$3:$M$154,MATCH(LEFT(M100,255),LEFT('Disaggregation Data'!$J$3:$J$154,255),0))=0,"",INDEX('Disaggregation Data'!$M$3:$M$154,MATCH(LEFT(M100,255),LEFT('Disaggregation Data'!$J$3:$J$154,255),0))),"")</f>
        <v/>
      </c>
      <c r="H100" s="408" t="str">
        <f t="array" ref="H100">IFERROR(IF(INDEX('Disaggregation Data'!$N$3:$N$154,MATCH(LEFT(M100,255),LEFT('Disaggregation Data'!$J$3:$J$154,255),0))=0,"",INDEX('Disaggregation Data'!$N$3:$N$154,MATCH(LEFT(M100,255),LEFT('Disaggregation Data'!$J$3:$J$154,255),0))),"")</f>
        <v/>
      </c>
      <c r="I100" s="503" t="str">
        <f t="array" ref="I100">IFERROR(IF(INDEX('Disaggregation Records'!$G$3:$G$56,MATCH(LEFT(L100,255),LEFT('Disaggregation Records'!$D$3:$D$56,255),0))=0,"",INDEX('Disaggregation Records'!$G$3:$G$56,MATCH(LEFT(L100,255),LEFT('Disaggregation Records'!$D$3:$D$56,255),0))),"")</f>
        <v/>
      </c>
      <c r="J100" s="503" t="s">
        <v>396</v>
      </c>
      <c r="K100" s="503">
        <f t="shared" si="4"/>
        <v>92</v>
      </c>
      <c r="L100" s="503" t="str">
        <f t="shared" si="5"/>
        <v/>
      </c>
      <c r="M100" s="503" t="str">
        <f t="shared" si="6"/>
        <v/>
      </c>
      <c r="N100" s="471" t="b">
        <f t="shared" si="7"/>
        <v>0</v>
      </c>
      <c r="O100" s="475" t="s">
        <v>1621</v>
      </c>
      <c r="P100" s="384"/>
      <c r="Q100" s="383"/>
    </row>
    <row r="101" spans="1:17" ht="37.5" customHeight="1">
      <c r="A101" s="406">
        <v>10</v>
      </c>
      <c r="B101" s="423" t="str">
        <f>IFERROR(VLOOKUP(A101,'Impact Indicators - Section B'!$A$9:$S$27,19,FALSE),"")</f>
        <v/>
      </c>
      <c r="C101" s="506" t="str">
        <f t="array" ref="C101">IFERROR(IF(INDEX('Disaggregation Records'!$E$3:$E$56,MATCH(LEFT(L101,255),LEFT('Disaggregation Records'!$D$3:$D$56,255),0))=0,"",INDEX('Disaggregation Records'!$E$3:$E$56,MATCH(LEFT(L101,255),LEFT('Disaggregation Records'!$D$3:$D$56,255),0))),"")</f>
        <v/>
      </c>
      <c r="D101" s="506" t="str">
        <f t="array" ref="D101">IFERROR(IF(INDEX('Disaggregation Records'!$F$3:$F$56,MATCH(LEFT(L101,255),LEFT('Disaggregation Records'!$D$3:$D$56,255),0))=0,"",INDEX('Disaggregation Records'!$F$3:$F$56,MATCH(LEFT(L101,255),LEFT('Disaggregation Records'!$D$3:$D$56,255),0))),"")</f>
        <v/>
      </c>
      <c r="E101" s="409" t="str">
        <f t="array" ref="E101">IFERROR(IF(INDEX('Disaggregation Data'!$K$3:$K$154,MATCH(LEFT(M101,255),LEFT('Disaggregation Data'!$J$3:$J$154,255),0))=0,"",INDEX('Disaggregation Data'!$K$3:$K$154,MATCH(LEFT(M101,255),LEFT('Disaggregation Data'!$J$3:$J$154,255),0))),"")</f>
        <v/>
      </c>
      <c r="F101" s="409" t="str">
        <f t="array" ref="F101">IFERROR(IF(INDEX('Disaggregation Data'!$L$3:$L$154,MATCH(LEFT(M101,255),LEFT('Disaggregation Data'!$J$3:$J$154,255),0))=0,"",INDEX('Disaggregation Data'!$L$3:$L$154,MATCH(LEFT(M101,255),LEFT('Disaggregation Data'!$J$3:$J$154,255),0))),"")</f>
        <v/>
      </c>
      <c r="G101" s="409" t="str">
        <f t="array" ref="G101">IFERROR(IF(INDEX('Disaggregation Data'!$M$3:$M$154,MATCH(LEFT(M101,255),LEFT('Disaggregation Data'!$J$3:$J$154,255),0))=0,"",INDEX('Disaggregation Data'!$M$3:$M$154,MATCH(LEFT(M101,255),LEFT('Disaggregation Data'!$J$3:$J$154,255),0))),"")</f>
        <v/>
      </c>
      <c r="H101" s="408" t="str">
        <f t="array" ref="H101">IFERROR(IF(INDEX('Disaggregation Data'!$N$3:$N$154,MATCH(LEFT(M101,255),LEFT('Disaggregation Data'!$J$3:$J$154,255),0))=0,"",INDEX('Disaggregation Data'!$N$3:$N$154,MATCH(LEFT(M101,255),LEFT('Disaggregation Data'!$J$3:$J$154,255),0))),"")</f>
        <v/>
      </c>
      <c r="I101" s="503" t="str">
        <f t="array" ref="I101">IFERROR(IF(INDEX('Disaggregation Records'!$G$3:$G$56,MATCH(LEFT(L101,255),LEFT('Disaggregation Records'!$D$3:$D$56,255),0))=0,"",INDEX('Disaggregation Records'!$G$3:$G$56,MATCH(LEFT(L101,255),LEFT('Disaggregation Records'!$D$3:$D$56,255),0))),"")</f>
        <v/>
      </c>
      <c r="J101" s="503" t="s">
        <v>396</v>
      </c>
      <c r="K101" s="503">
        <f t="shared" si="4"/>
        <v>93</v>
      </c>
      <c r="L101" s="503" t="str">
        <f t="shared" si="5"/>
        <v/>
      </c>
      <c r="M101" s="503" t="str">
        <f t="shared" si="6"/>
        <v/>
      </c>
      <c r="N101" s="471" t="b">
        <f t="shared" si="7"/>
        <v>0</v>
      </c>
      <c r="O101" s="475" t="s">
        <v>1622</v>
      </c>
      <c r="P101" s="384"/>
      <c r="Q101" s="383"/>
    </row>
    <row r="102" spans="1:17" ht="37.5" customHeight="1">
      <c r="A102" s="406">
        <v>10</v>
      </c>
      <c r="B102" s="423" t="str">
        <f>IFERROR(VLOOKUP(A102,'Impact Indicators - Section B'!$A$9:$S$27,19,FALSE),"")</f>
        <v/>
      </c>
      <c r="C102" s="506" t="str">
        <f t="array" ref="C102">IFERROR(IF(INDEX('Disaggregation Records'!$E$3:$E$56,MATCH(LEFT(L102,255),LEFT('Disaggregation Records'!$D$3:$D$56,255),0))=0,"",INDEX('Disaggregation Records'!$E$3:$E$56,MATCH(LEFT(L102,255),LEFT('Disaggregation Records'!$D$3:$D$56,255),0))),"")</f>
        <v/>
      </c>
      <c r="D102" s="506" t="str">
        <f t="array" ref="D102">IFERROR(IF(INDEX('Disaggregation Records'!$F$3:$F$56,MATCH(LEFT(L102,255),LEFT('Disaggregation Records'!$D$3:$D$56,255),0))=0,"",INDEX('Disaggregation Records'!$F$3:$F$56,MATCH(LEFT(L102,255),LEFT('Disaggregation Records'!$D$3:$D$56,255),0))),"")</f>
        <v/>
      </c>
      <c r="E102" s="409" t="str">
        <f t="array" ref="E102">IFERROR(IF(INDEX('Disaggregation Data'!$K$3:$K$154,MATCH(LEFT(M102,255),LEFT('Disaggregation Data'!$J$3:$J$154,255),0))=0,"",INDEX('Disaggregation Data'!$K$3:$K$154,MATCH(LEFT(M102,255),LEFT('Disaggregation Data'!$J$3:$J$154,255),0))),"")</f>
        <v/>
      </c>
      <c r="F102" s="409" t="str">
        <f t="array" ref="F102">IFERROR(IF(INDEX('Disaggregation Data'!$L$3:$L$154,MATCH(LEFT(M102,255),LEFT('Disaggregation Data'!$J$3:$J$154,255),0))=0,"",INDEX('Disaggregation Data'!$L$3:$L$154,MATCH(LEFT(M102,255),LEFT('Disaggregation Data'!$J$3:$J$154,255),0))),"")</f>
        <v/>
      </c>
      <c r="G102" s="409" t="str">
        <f t="array" ref="G102">IFERROR(IF(INDEX('Disaggregation Data'!$M$3:$M$154,MATCH(LEFT(M102,255),LEFT('Disaggregation Data'!$J$3:$J$154,255),0))=0,"",INDEX('Disaggregation Data'!$M$3:$M$154,MATCH(LEFT(M102,255),LEFT('Disaggregation Data'!$J$3:$J$154,255),0))),"")</f>
        <v/>
      </c>
      <c r="H102" s="408" t="str">
        <f t="array" ref="H102">IFERROR(IF(INDEX('Disaggregation Data'!$N$3:$N$154,MATCH(LEFT(M102,255),LEFT('Disaggregation Data'!$J$3:$J$154,255),0))=0,"",INDEX('Disaggregation Data'!$N$3:$N$154,MATCH(LEFT(M102,255),LEFT('Disaggregation Data'!$J$3:$J$154,255),0))),"")</f>
        <v/>
      </c>
      <c r="I102" s="503" t="str">
        <f t="array" ref="I102">IFERROR(IF(INDEX('Disaggregation Records'!$G$3:$G$56,MATCH(LEFT(L102,255),LEFT('Disaggregation Records'!$D$3:$D$56,255),0))=0,"",INDEX('Disaggregation Records'!$G$3:$G$56,MATCH(LEFT(L102,255),LEFT('Disaggregation Records'!$D$3:$D$56,255),0))),"")</f>
        <v/>
      </c>
      <c r="J102" s="503" t="s">
        <v>396</v>
      </c>
      <c r="K102" s="503">
        <f t="shared" si="4"/>
        <v>94</v>
      </c>
      <c r="L102" s="503" t="str">
        <f t="shared" si="5"/>
        <v/>
      </c>
      <c r="M102" s="503" t="str">
        <f t="shared" si="6"/>
        <v/>
      </c>
      <c r="N102" s="471" t="b">
        <f t="shared" si="7"/>
        <v>0</v>
      </c>
      <c r="O102" s="475" t="s">
        <v>1623</v>
      </c>
      <c r="P102" s="384"/>
      <c r="Q102" s="383"/>
    </row>
    <row r="103" spans="1:17" ht="37.5" customHeight="1">
      <c r="A103" s="406">
        <v>10</v>
      </c>
      <c r="B103" s="423" t="str">
        <f>IFERROR(VLOOKUP(A103,'Impact Indicators - Section B'!$A$9:$S$27,19,FALSE),"")</f>
        <v/>
      </c>
      <c r="C103" s="506" t="str">
        <f t="array" ref="C103">IFERROR(IF(INDEX('Disaggregation Records'!$E$3:$E$56,MATCH(LEFT(L103,255),LEFT('Disaggregation Records'!$D$3:$D$56,255),0))=0,"",INDEX('Disaggregation Records'!$E$3:$E$56,MATCH(LEFT(L103,255),LEFT('Disaggregation Records'!$D$3:$D$56,255),0))),"")</f>
        <v/>
      </c>
      <c r="D103" s="506" t="str">
        <f t="array" ref="D103">IFERROR(IF(INDEX('Disaggregation Records'!$F$3:$F$56,MATCH(LEFT(L103,255),LEFT('Disaggregation Records'!$D$3:$D$56,255),0))=0,"",INDEX('Disaggregation Records'!$F$3:$F$56,MATCH(LEFT(L103,255),LEFT('Disaggregation Records'!$D$3:$D$56,255),0))),"")</f>
        <v/>
      </c>
      <c r="E103" s="409" t="str">
        <f t="array" ref="E103">IFERROR(IF(INDEX('Disaggregation Data'!$K$3:$K$154,MATCH(LEFT(M103,255),LEFT('Disaggregation Data'!$J$3:$J$154,255),0))=0,"",INDEX('Disaggregation Data'!$K$3:$K$154,MATCH(LEFT(M103,255),LEFT('Disaggregation Data'!$J$3:$J$154,255),0))),"")</f>
        <v/>
      </c>
      <c r="F103" s="409" t="str">
        <f t="array" ref="F103">IFERROR(IF(INDEX('Disaggregation Data'!$L$3:$L$154,MATCH(LEFT(M103,255),LEFT('Disaggregation Data'!$J$3:$J$154,255),0))=0,"",INDEX('Disaggregation Data'!$L$3:$L$154,MATCH(LEFT(M103,255),LEFT('Disaggregation Data'!$J$3:$J$154,255),0))),"")</f>
        <v/>
      </c>
      <c r="G103" s="409" t="str">
        <f t="array" ref="G103">IFERROR(IF(INDEX('Disaggregation Data'!$M$3:$M$154,MATCH(LEFT(M103,255),LEFT('Disaggregation Data'!$J$3:$J$154,255),0))=0,"",INDEX('Disaggregation Data'!$M$3:$M$154,MATCH(LEFT(M103,255),LEFT('Disaggregation Data'!$J$3:$J$154,255),0))),"")</f>
        <v/>
      </c>
      <c r="H103" s="408" t="str">
        <f t="array" ref="H103">IFERROR(IF(INDEX('Disaggregation Data'!$N$3:$N$154,MATCH(LEFT(M103,255),LEFT('Disaggregation Data'!$J$3:$J$154,255),0))=0,"",INDEX('Disaggregation Data'!$N$3:$N$154,MATCH(LEFT(M103,255),LEFT('Disaggregation Data'!$J$3:$J$154,255),0))),"")</f>
        <v/>
      </c>
      <c r="I103" s="503" t="str">
        <f t="array" ref="I103">IFERROR(IF(INDEX('Disaggregation Records'!$G$3:$G$56,MATCH(LEFT(L103,255),LEFT('Disaggregation Records'!$D$3:$D$56,255),0))=0,"",INDEX('Disaggregation Records'!$G$3:$G$56,MATCH(LEFT(L103,255),LEFT('Disaggregation Records'!$D$3:$D$56,255),0))),"")</f>
        <v/>
      </c>
      <c r="J103" s="503" t="s">
        <v>396</v>
      </c>
      <c r="K103" s="503">
        <f t="shared" si="4"/>
        <v>95</v>
      </c>
      <c r="L103" s="503" t="str">
        <f t="shared" si="5"/>
        <v/>
      </c>
      <c r="M103" s="503" t="str">
        <f t="shared" si="6"/>
        <v/>
      </c>
      <c r="N103" s="471" t="b">
        <f t="shared" si="7"/>
        <v>0</v>
      </c>
      <c r="O103" s="475" t="s">
        <v>1624</v>
      </c>
      <c r="P103" s="384"/>
      <c r="Q103" s="383"/>
    </row>
    <row r="104" spans="1:17" ht="37.5" customHeight="1">
      <c r="A104" s="406">
        <v>10</v>
      </c>
      <c r="B104" s="423" t="str">
        <f>IFERROR(VLOOKUP(A104,'Impact Indicators - Section B'!$A$9:$S$27,19,FALSE),"")</f>
        <v/>
      </c>
      <c r="C104" s="506" t="str">
        <f t="array" ref="C104">IFERROR(IF(INDEX('Disaggregation Records'!$E$3:$E$56,MATCH(LEFT(L104,255),LEFT('Disaggregation Records'!$D$3:$D$56,255),0))=0,"",INDEX('Disaggregation Records'!$E$3:$E$56,MATCH(LEFT(L104,255),LEFT('Disaggregation Records'!$D$3:$D$56,255),0))),"")</f>
        <v/>
      </c>
      <c r="D104" s="506" t="str">
        <f t="array" ref="D104">IFERROR(IF(INDEX('Disaggregation Records'!$F$3:$F$56,MATCH(LEFT(L104,255),LEFT('Disaggregation Records'!$D$3:$D$56,255),0))=0,"",INDEX('Disaggregation Records'!$F$3:$F$56,MATCH(LEFT(L104,255),LEFT('Disaggregation Records'!$D$3:$D$56,255),0))),"")</f>
        <v/>
      </c>
      <c r="E104" s="409" t="str">
        <f t="array" ref="E104">IFERROR(IF(INDEX('Disaggregation Data'!$K$3:$K$154,MATCH(LEFT(M104,255),LEFT('Disaggregation Data'!$J$3:$J$154,255),0))=0,"",INDEX('Disaggregation Data'!$K$3:$K$154,MATCH(LEFT(M104,255),LEFT('Disaggregation Data'!$J$3:$J$154,255),0))),"")</f>
        <v/>
      </c>
      <c r="F104" s="409" t="str">
        <f t="array" ref="F104">IFERROR(IF(INDEX('Disaggregation Data'!$L$3:$L$154,MATCH(LEFT(M104,255),LEFT('Disaggregation Data'!$J$3:$J$154,255),0))=0,"",INDEX('Disaggregation Data'!$L$3:$L$154,MATCH(LEFT(M104,255),LEFT('Disaggregation Data'!$J$3:$J$154,255),0))),"")</f>
        <v/>
      </c>
      <c r="G104" s="409" t="str">
        <f t="array" ref="G104">IFERROR(IF(INDEX('Disaggregation Data'!$M$3:$M$154,MATCH(LEFT(M104,255),LEFT('Disaggregation Data'!$J$3:$J$154,255),0))=0,"",INDEX('Disaggregation Data'!$M$3:$M$154,MATCH(LEFT(M104,255),LEFT('Disaggregation Data'!$J$3:$J$154,255),0))),"")</f>
        <v/>
      </c>
      <c r="H104" s="408" t="str">
        <f t="array" ref="H104">IFERROR(IF(INDEX('Disaggregation Data'!$N$3:$N$154,MATCH(LEFT(M104,255),LEFT('Disaggregation Data'!$J$3:$J$154,255),0))=0,"",INDEX('Disaggregation Data'!$N$3:$N$154,MATCH(LEFT(M104,255),LEFT('Disaggregation Data'!$J$3:$J$154,255),0))),"")</f>
        <v/>
      </c>
      <c r="I104" s="503" t="str">
        <f t="array" ref="I104">IFERROR(IF(INDEX('Disaggregation Records'!$G$3:$G$56,MATCH(LEFT(L104,255),LEFT('Disaggregation Records'!$D$3:$D$56,255),0))=0,"",INDEX('Disaggregation Records'!$G$3:$G$56,MATCH(LEFT(L104,255),LEFT('Disaggregation Records'!$D$3:$D$56,255),0))),"")</f>
        <v/>
      </c>
      <c r="J104" s="503" t="s">
        <v>396</v>
      </c>
      <c r="K104" s="503">
        <f t="shared" si="4"/>
        <v>96</v>
      </c>
      <c r="L104" s="503" t="str">
        <f t="shared" si="5"/>
        <v/>
      </c>
      <c r="M104" s="503" t="str">
        <f t="shared" si="6"/>
        <v/>
      </c>
      <c r="N104" s="471" t="b">
        <f t="shared" si="7"/>
        <v>0</v>
      </c>
      <c r="O104" s="475" t="s">
        <v>1625</v>
      </c>
      <c r="P104" s="384"/>
      <c r="Q104" s="383"/>
    </row>
    <row r="105" spans="1:17" ht="37.5" customHeight="1">
      <c r="A105" s="406">
        <v>10</v>
      </c>
      <c r="B105" s="423" t="str">
        <f>IFERROR(VLOOKUP(A105,'Impact Indicators - Section B'!$A$9:$S$27,19,FALSE),"")</f>
        <v/>
      </c>
      <c r="C105" s="506" t="str">
        <f t="array" ref="C105">IFERROR(IF(INDEX('Disaggregation Records'!$E$3:$E$56,MATCH(LEFT(L105,255),LEFT('Disaggregation Records'!$D$3:$D$56,255),0))=0,"",INDEX('Disaggregation Records'!$E$3:$E$56,MATCH(LEFT(L105,255),LEFT('Disaggregation Records'!$D$3:$D$56,255),0))),"")</f>
        <v/>
      </c>
      <c r="D105" s="506" t="str">
        <f t="array" ref="D105">IFERROR(IF(INDEX('Disaggregation Records'!$F$3:$F$56,MATCH(LEFT(L105,255),LEFT('Disaggregation Records'!$D$3:$D$56,255),0))=0,"",INDEX('Disaggregation Records'!$F$3:$F$56,MATCH(LEFT(L105,255),LEFT('Disaggregation Records'!$D$3:$D$56,255),0))),"")</f>
        <v/>
      </c>
      <c r="E105" s="409" t="str">
        <f t="array" ref="E105">IFERROR(IF(INDEX('Disaggregation Data'!$K$3:$K$154,MATCH(LEFT(M105,255),LEFT('Disaggregation Data'!$J$3:$J$154,255),0))=0,"",INDEX('Disaggregation Data'!$K$3:$K$154,MATCH(LEFT(M105,255),LEFT('Disaggregation Data'!$J$3:$J$154,255),0))),"")</f>
        <v/>
      </c>
      <c r="F105" s="409" t="str">
        <f t="array" ref="F105">IFERROR(IF(INDEX('Disaggregation Data'!$L$3:$L$154,MATCH(LEFT(M105,255),LEFT('Disaggregation Data'!$J$3:$J$154,255),0))=0,"",INDEX('Disaggregation Data'!$L$3:$L$154,MATCH(LEFT(M105,255),LEFT('Disaggregation Data'!$J$3:$J$154,255),0))),"")</f>
        <v/>
      </c>
      <c r="G105" s="409" t="str">
        <f t="array" ref="G105">IFERROR(IF(INDEX('Disaggregation Data'!$M$3:$M$154,MATCH(LEFT(M105,255),LEFT('Disaggregation Data'!$J$3:$J$154,255),0))=0,"",INDEX('Disaggregation Data'!$M$3:$M$154,MATCH(LEFT(M105,255),LEFT('Disaggregation Data'!$J$3:$J$154,255),0))),"")</f>
        <v/>
      </c>
      <c r="H105" s="408" t="str">
        <f t="array" ref="H105">IFERROR(IF(INDEX('Disaggregation Data'!$N$3:$N$154,MATCH(LEFT(M105,255),LEFT('Disaggregation Data'!$J$3:$J$154,255),0))=0,"",INDEX('Disaggregation Data'!$N$3:$N$154,MATCH(LEFT(M105,255),LEFT('Disaggregation Data'!$J$3:$J$154,255),0))),"")</f>
        <v/>
      </c>
      <c r="I105" s="503" t="str">
        <f t="array" ref="I105">IFERROR(IF(INDEX('Disaggregation Records'!$G$3:$G$56,MATCH(LEFT(L105,255),LEFT('Disaggregation Records'!$D$3:$D$56,255),0))=0,"",INDEX('Disaggregation Records'!$G$3:$G$56,MATCH(LEFT(L105,255),LEFT('Disaggregation Records'!$D$3:$D$56,255),0))),"")</f>
        <v/>
      </c>
      <c r="J105" s="503" t="s">
        <v>396</v>
      </c>
      <c r="K105" s="503">
        <f t="shared" si="4"/>
        <v>97</v>
      </c>
      <c r="L105" s="503" t="str">
        <f t="shared" si="5"/>
        <v/>
      </c>
      <c r="M105" s="503" t="str">
        <f t="shared" si="6"/>
        <v/>
      </c>
      <c r="N105" s="471" t="b">
        <f t="shared" si="7"/>
        <v>0</v>
      </c>
      <c r="O105" s="475" t="s">
        <v>1626</v>
      </c>
      <c r="P105" s="384"/>
      <c r="Q105" s="383"/>
    </row>
    <row r="106" spans="1:17" ht="37.5" customHeight="1">
      <c r="A106" s="406">
        <v>10</v>
      </c>
      <c r="B106" s="423" t="str">
        <f>IFERROR(VLOOKUP(A106,'Impact Indicators - Section B'!$A$9:$S$27,19,FALSE),"")</f>
        <v/>
      </c>
      <c r="C106" s="506" t="str">
        <f t="array" ref="C106">IFERROR(IF(INDEX('Disaggregation Records'!$E$3:$E$56,MATCH(LEFT(L106,255),LEFT('Disaggregation Records'!$D$3:$D$56,255),0))=0,"",INDEX('Disaggregation Records'!$E$3:$E$56,MATCH(LEFT(L106,255),LEFT('Disaggregation Records'!$D$3:$D$56,255),0))),"")</f>
        <v/>
      </c>
      <c r="D106" s="506" t="str">
        <f t="array" ref="D106">IFERROR(IF(INDEX('Disaggregation Records'!$F$3:$F$56,MATCH(LEFT(L106,255),LEFT('Disaggregation Records'!$D$3:$D$56,255),0))=0,"",INDEX('Disaggregation Records'!$F$3:$F$56,MATCH(LEFT(L106,255),LEFT('Disaggregation Records'!$D$3:$D$56,255),0))),"")</f>
        <v/>
      </c>
      <c r="E106" s="409" t="str">
        <f t="array" ref="E106">IFERROR(IF(INDEX('Disaggregation Data'!$K$3:$K$154,MATCH(LEFT(M106,255),LEFT('Disaggregation Data'!$J$3:$J$154,255),0))=0,"",INDEX('Disaggregation Data'!$K$3:$K$154,MATCH(LEFT(M106,255),LEFT('Disaggregation Data'!$J$3:$J$154,255),0))),"")</f>
        <v/>
      </c>
      <c r="F106" s="409" t="str">
        <f t="array" ref="F106">IFERROR(IF(INDEX('Disaggregation Data'!$L$3:$L$154,MATCH(LEFT(M106,255),LEFT('Disaggregation Data'!$J$3:$J$154,255),0))=0,"",INDEX('Disaggregation Data'!$L$3:$L$154,MATCH(LEFT(M106,255),LEFT('Disaggregation Data'!$J$3:$J$154,255),0))),"")</f>
        <v/>
      </c>
      <c r="G106" s="409" t="str">
        <f t="array" ref="G106">IFERROR(IF(INDEX('Disaggregation Data'!$M$3:$M$154,MATCH(LEFT(M106,255),LEFT('Disaggregation Data'!$J$3:$J$154,255),0))=0,"",INDEX('Disaggregation Data'!$M$3:$M$154,MATCH(LEFT(M106,255),LEFT('Disaggregation Data'!$J$3:$J$154,255),0))),"")</f>
        <v/>
      </c>
      <c r="H106" s="408" t="str">
        <f t="array" ref="H106">IFERROR(IF(INDEX('Disaggregation Data'!$N$3:$N$154,MATCH(LEFT(M106,255),LEFT('Disaggregation Data'!$J$3:$J$154,255),0))=0,"",INDEX('Disaggregation Data'!$N$3:$N$154,MATCH(LEFT(M106,255),LEFT('Disaggregation Data'!$J$3:$J$154,255),0))),"")</f>
        <v/>
      </c>
      <c r="I106" s="503" t="str">
        <f t="array" ref="I106">IFERROR(IF(INDEX('Disaggregation Records'!$G$3:$G$56,MATCH(LEFT(L106,255),LEFT('Disaggregation Records'!$D$3:$D$56,255),0))=0,"",INDEX('Disaggregation Records'!$G$3:$G$56,MATCH(LEFT(L106,255),LEFT('Disaggregation Records'!$D$3:$D$56,255),0))),"")</f>
        <v/>
      </c>
      <c r="J106" s="503" t="s">
        <v>396</v>
      </c>
      <c r="K106" s="503">
        <f t="shared" si="4"/>
        <v>98</v>
      </c>
      <c r="L106" s="503" t="str">
        <f t="shared" si="5"/>
        <v/>
      </c>
      <c r="M106" s="503" t="str">
        <f t="shared" si="6"/>
        <v/>
      </c>
      <c r="N106" s="471" t="b">
        <f t="shared" si="7"/>
        <v>0</v>
      </c>
      <c r="O106" s="475" t="s">
        <v>1627</v>
      </c>
      <c r="P106" s="384"/>
      <c r="Q106" s="383"/>
    </row>
    <row r="107" spans="1:17" ht="37.5" customHeight="1">
      <c r="A107" s="406">
        <v>10</v>
      </c>
      <c r="B107" s="423" t="str">
        <f>IFERROR(VLOOKUP(A107,'Impact Indicators - Section B'!$A$9:$S$27,19,FALSE),"")</f>
        <v/>
      </c>
      <c r="C107" s="506" t="str">
        <f t="array" ref="C107">IFERROR(IF(INDEX('Disaggregation Records'!$E$3:$E$56,MATCH(LEFT(L107,255),LEFT('Disaggregation Records'!$D$3:$D$56,255),0))=0,"",INDEX('Disaggregation Records'!$E$3:$E$56,MATCH(LEFT(L107,255),LEFT('Disaggregation Records'!$D$3:$D$56,255),0))),"")</f>
        <v/>
      </c>
      <c r="D107" s="506" t="str">
        <f t="array" ref="D107">IFERROR(IF(INDEX('Disaggregation Records'!$F$3:$F$56,MATCH(LEFT(L107,255),LEFT('Disaggregation Records'!$D$3:$D$56,255),0))=0,"",INDEX('Disaggregation Records'!$F$3:$F$56,MATCH(LEFT(L107,255),LEFT('Disaggregation Records'!$D$3:$D$56,255),0))),"")</f>
        <v/>
      </c>
      <c r="E107" s="409" t="str">
        <f t="array" ref="E107">IFERROR(IF(INDEX('Disaggregation Data'!$K$3:$K$154,MATCH(LEFT(M107,255),LEFT('Disaggregation Data'!$J$3:$J$154,255),0))=0,"",INDEX('Disaggregation Data'!$K$3:$K$154,MATCH(LEFT(M107,255),LEFT('Disaggregation Data'!$J$3:$J$154,255),0))),"")</f>
        <v/>
      </c>
      <c r="F107" s="409" t="str">
        <f t="array" ref="F107">IFERROR(IF(INDEX('Disaggregation Data'!$L$3:$L$154,MATCH(LEFT(M107,255),LEFT('Disaggregation Data'!$J$3:$J$154,255),0))=0,"",INDEX('Disaggregation Data'!$L$3:$L$154,MATCH(LEFT(M107,255),LEFT('Disaggregation Data'!$J$3:$J$154,255),0))),"")</f>
        <v/>
      </c>
      <c r="G107" s="409" t="str">
        <f t="array" ref="G107">IFERROR(IF(INDEX('Disaggregation Data'!$M$3:$M$154,MATCH(LEFT(M107,255),LEFT('Disaggregation Data'!$J$3:$J$154,255),0))=0,"",INDEX('Disaggregation Data'!$M$3:$M$154,MATCH(LEFT(M107,255),LEFT('Disaggregation Data'!$J$3:$J$154,255),0))),"")</f>
        <v/>
      </c>
      <c r="H107" s="408" t="str">
        <f t="array" ref="H107">IFERROR(IF(INDEX('Disaggregation Data'!$N$3:$N$154,MATCH(LEFT(M107,255),LEFT('Disaggregation Data'!$J$3:$J$154,255),0))=0,"",INDEX('Disaggregation Data'!$N$3:$N$154,MATCH(LEFT(M107,255),LEFT('Disaggregation Data'!$J$3:$J$154,255),0))),"")</f>
        <v/>
      </c>
      <c r="I107" s="503" t="str">
        <f t="array" ref="I107">IFERROR(IF(INDEX('Disaggregation Records'!$G$3:$G$56,MATCH(LEFT(L107,255),LEFT('Disaggregation Records'!$D$3:$D$56,255),0))=0,"",INDEX('Disaggregation Records'!$G$3:$G$56,MATCH(LEFT(L107,255),LEFT('Disaggregation Records'!$D$3:$D$56,255),0))),"")</f>
        <v/>
      </c>
      <c r="J107" s="503" t="s">
        <v>396</v>
      </c>
      <c r="K107" s="503">
        <f t="shared" si="4"/>
        <v>99</v>
      </c>
      <c r="L107" s="503" t="str">
        <f t="shared" si="5"/>
        <v/>
      </c>
      <c r="M107" s="503" t="str">
        <f t="shared" si="6"/>
        <v/>
      </c>
      <c r="N107" s="471" t="b">
        <f t="shared" si="7"/>
        <v>0</v>
      </c>
      <c r="O107" s="475" t="s">
        <v>1628</v>
      </c>
      <c r="P107" s="384"/>
      <c r="Q107" s="383"/>
    </row>
    <row r="108" spans="1:17" ht="37.5" customHeight="1">
      <c r="A108" s="406">
        <v>10</v>
      </c>
      <c r="B108" s="423" t="str">
        <f>IFERROR(VLOOKUP(A108,'Impact Indicators - Section B'!$A$9:$S$27,19,FALSE),"")</f>
        <v/>
      </c>
      <c r="C108" s="506" t="str">
        <f t="array" ref="C108">IFERROR(IF(INDEX('Disaggregation Records'!$E$3:$E$56,MATCH(LEFT(L108,255),LEFT('Disaggregation Records'!$D$3:$D$56,255),0))=0,"",INDEX('Disaggregation Records'!$E$3:$E$56,MATCH(LEFT(L108,255),LEFT('Disaggregation Records'!$D$3:$D$56,255),0))),"")</f>
        <v/>
      </c>
      <c r="D108" s="506" t="str">
        <f t="array" ref="D108">IFERROR(IF(INDEX('Disaggregation Records'!$F$3:$F$56,MATCH(LEFT(L108,255),LEFT('Disaggregation Records'!$D$3:$D$56,255),0))=0,"",INDEX('Disaggregation Records'!$F$3:$F$56,MATCH(LEFT(L108,255),LEFT('Disaggregation Records'!$D$3:$D$56,255),0))),"")</f>
        <v/>
      </c>
      <c r="E108" s="409" t="str">
        <f t="array" ref="E108">IFERROR(IF(INDEX('Disaggregation Data'!$K$3:$K$154,MATCH(LEFT(M108,255),LEFT('Disaggregation Data'!$J$3:$J$154,255),0))=0,"",INDEX('Disaggregation Data'!$K$3:$K$154,MATCH(LEFT(M108,255),LEFT('Disaggregation Data'!$J$3:$J$154,255),0))),"")</f>
        <v/>
      </c>
      <c r="F108" s="409" t="str">
        <f t="array" ref="F108">IFERROR(IF(INDEX('Disaggregation Data'!$L$3:$L$154,MATCH(LEFT(M108,255),LEFT('Disaggregation Data'!$J$3:$J$154,255),0))=0,"",INDEX('Disaggregation Data'!$L$3:$L$154,MATCH(LEFT(M108,255),LEFT('Disaggregation Data'!$J$3:$J$154,255),0))),"")</f>
        <v/>
      </c>
      <c r="G108" s="409" t="str">
        <f t="array" ref="G108">IFERROR(IF(INDEX('Disaggregation Data'!$M$3:$M$154,MATCH(LEFT(M108,255),LEFT('Disaggregation Data'!$J$3:$J$154,255),0))=0,"",INDEX('Disaggregation Data'!$M$3:$M$154,MATCH(LEFT(M108,255),LEFT('Disaggregation Data'!$J$3:$J$154,255),0))),"")</f>
        <v/>
      </c>
      <c r="H108" s="408" t="str">
        <f t="array" ref="H108">IFERROR(IF(INDEX('Disaggregation Data'!$N$3:$N$154,MATCH(LEFT(M108,255),LEFT('Disaggregation Data'!$J$3:$J$154,255),0))=0,"",INDEX('Disaggregation Data'!$N$3:$N$154,MATCH(LEFT(M108,255),LEFT('Disaggregation Data'!$J$3:$J$154,255),0))),"")</f>
        <v/>
      </c>
      <c r="I108" s="503" t="str">
        <f t="array" ref="I108">IFERROR(IF(INDEX('Disaggregation Records'!$G$3:$G$56,MATCH(LEFT(L108,255),LEFT('Disaggregation Records'!$D$3:$D$56,255),0))=0,"",INDEX('Disaggregation Records'!$G$3:$G$56,MATCH(LEFT(L108,255),LEFT('Disaggregation Records'!$D$3:$D$56,255),0))),"")</f>
        <v/>
      </c>
      <c r="J108" s="503" t="s">
        <v>396</v>
      </c>
      <c r="K108" s="503">
        <f t="shared" si="4"/>
        <v>100</v>
      </c>
      <c r="L108" s="503" t="str">
        <f t="shared" si="5"/>
        <v/>
      </c>
      <c r="M108" s="503" t="str">
        <f t="shared" si="6"/>
        <v/>
      </c>
      <c r="N108" s="471" t="b">
        <f t="shared" si="7"/>
        <v>0</v>
      </c>
      <c r="O108" s="475" t="s">
        <v>1629</v>
      </c>
      <c r="P108" s="384"/>
      <c r="Q108" s="383"/>
    </row>
    <row r="109" spans="1:17" ht="37.5" customHeight="1">
      <c r="A109" s="406">
        <v>11</v>
      </c>
      <c r="B109" s="423" t="str">
        <f>IFERROR(VLOOKUP(A109,'Impact Indicators - Section B'!$A$9:$S$27,19,FALSE),"")</f>
        <v/>
      </c>
      <c r="C109" s="506" t="str">
        <f t="array" ref="C109">IFERROR(IF(INDEX('Disaggregation Records'!$E$3:$E$56,MATCH(LEFT(L109,255),LEFT('Disaggregation Records'!$D$3:$D$56,255),0))=0,"",INDEX('Disaggregation Records'!$E$3:$E$56,MATCH(LEFT(L109,255),LEFT('Disaggregation Records'!$D$3:$D$56,255),0))),"")</f>
        <v/>
      </c>
      <c r="D109" s="506" t="str">
        <f t="array" ref="D109">IFERROR(IF(INDEX('Disaggregation Records'!$F$3:$F$56,MATCH(LEFT(L109,255),LEFT('Disaggregation Records'!$D$3:$D$56,255),0))=0,"",INDEX('Disaggregation Records'!$F$3:$F$56,MATCH(LEFT(L109,255),LEFT('Disaggregation Records'!$D$3:$D$56,255),0))),"")</f>
        <v/>
      </c>
      <c r="E109" s="409" t="str">
        <f t="array" ref="E109">IFERROR(IF(INDEX('Disaggregation Data'!$K$3:$K$154,MATCH(LEFT(M109,255),LEFT('Disaggregation Data'!$J$3:$J$154,255),0))=0,"",INDEX('Disaggregation Data'!$K$3:$K$154,MATCH(LEFT(M109,255),LEFT('Disaggregation Data'!$J$3:$J$154,255),0))),"")</f>
        <v/>
      </c>
      <c r="F109" s="409" t="str">
        <f t="array" ref="F109">IFERROR(IF(INDEX('Disaggregation Data'!$L$3:$L$154,MATCH(LEFT(M109,255),LEFT('Disaggregation Data'!$J$3:$J$154,255),0))=0,"",INDEX('Disaggregation Data'!$L$3:$L$154,MATCH(LEFT(M109,255),LEFT('Disaggregation Data'!$J$3:$J$154,255),0))),"")</f>
        <v/>
      </c>
      <c r="G109" s="409" t="str">
        <f t="array" ref="G109">IFERROR(IF(INDEX('Disaggregation Data'!$M$3:$M$154,MATCH(LEFT(M109,255),LEFT('Disaggregation Data'!$J$3:$J$154,255),0))=0,"",INDEX('Disaggregation Data'!$M$3:$M$154,MATCH(LEFT(M109,255),LEFT('Disaggregation Data'!$J$3:$J$154,255),0))),"")</f>
        <v/>
      </c>
      <c r="H109" s="408" t="str">
        <f t="array" ref="H109">IFERROR(IF(INDEX('Disaggregation Data'!$N$3:$N$154,MATCH(LEFT(M109,255),LEFT('Disaggregation Data'!$J$3:$J$154,255),0))=0,"",INDEX('Disaggregation Data'!$N$3:$N$154,MATCH(LEFT(M109,255),LEFT('Disaggregation Data'!$J$3:$J$154,255),0))),"")</f>
        <v/>
      </c>
      <c r="I109" s="503" t="str">
        <f t="array" ref="I109">IFERROR(IF(INDEX('Disaggregation Records'!$G$3:$G$56,MATCH(LEFT(L109,255),LEFT('Disaggregation Records'!$D$3:$D$56,255),0))=0,"",INDEX('Disaggregation Records'!$G$3:$G$56,MATCH(LEFT(L109,255),LEFT('Disaggregation Records'!$D$3:$D$56,255),0))),"")</f>
        <v/>
      </c>
      <c r="J109" s="503" t="s">
        <v>397</v>
      </c>
      <c r="K109" s="503">
        <f t="shared" si="4"/>
        <v>101</v>
      </c>
      <c r="L109" s="503" t="str">
        <f t="shared" si="5"/>
        <v/>
      </c>
      <c r="M109" s="503" t="str">
        <f t="shared" si="6"/>
        <v/>
      </c>
      <c r="N109" s="471" t="b">
        <f t="shared" si="7"/>
        <v>0</v>
      </c>
      <c r="O109" s="475" t="s">
        <v>1630</v>
      </c>
      <c r="P109" s="384"/>
      <c r="Q109" s="383"/>
    </row>
    <row r="110" spans="1:17" ht="37.5" customHeight="1">
      <c r="A110" s="406">
        <v>11</v>
      </c>
      <c r="B110" s="423" t="str">
        <f>IFERROR(VLOOKUP(A110,'Impact Indicators - Section B'!$A$9:$S$27,19,FALSE),"")</f>
        <v/>
      </c>
      <c r="C110" s="506" t="str">
        <f t="array" ref="C110">IFERROR(IF(INDEX('Disaggregation Records'!$E$3:$E$56,MATCH(LEFT(L110,255),LEFT('Disaggregation Records'!$D$3:$D$56,255),0))=0,"",INDEX('Disaggregation Records'!$E$3:$E$56,MATCH(LEFT(L110,255),LEFT('Disaggregation Records'!$D$3:$D$56,255),0))),"")</f>
        <v/>
      </c>
      <c r="D110" s="506" t="str">
        <f t="array" ref="D110">IFERROR(IF(INDEX('Disaggregation Records'!$F$3:$F$56,MATCH(LEFT(L110,255),LEFT('Disaggregation Records'!$D$3:$D$56,255),0))=0,"",INDEX('Disaggregation Records'!$F$3:$F$56,MATCH(LEFT(L110,255),LEFT('Disaggregation Records'!$D$3:$D$56,255),0))),"")</f>
        <v/>
      </c>
      <c r="E110" s="409" t="str">
        <f t="array" ref="E110">IFERROR(IF(INDEX('Disaggregation Data'!$K$3:$K$154,MATCH(LEFT(M110,255),LEFT('Disaggregation Data'!$J$3:$J$154,255),0))=0,"",INDEX('Disaggregation Data'!$K$3:$K$154,MATCH(LEFT(M110,255),LEFT('Disaggregation Data'!$J$3:$J$154,255),0))),"")</f>
        <v/>
      </c>
      <c r="F110" s="409" t="str">
        <f t="array" ref="F110">IFERROR(IF(INDEX('Disaggregation Data'!$L$3:$L$154,MATCH(LEFT(M110,255),LEFT('Disaggregation Data'!$J$3:$J$154,255),0))=0,"",INDEX('Disaggregation Data'!$L$3:$L$154,MATCH(LEFT(M110,255),LEFT('Disaggregation Data'!$J$3:$J$154,255),0))),"")</f>
        <v/>
      </c>
      <c r="G110" s="409" t="str">
        <f t="array" ref="G110">IFERROR(IF(INDEX('Disaggregation Data'!$M$3:$M$154,MATCH(LEFT(M110,255),LEFT('Disaggregation Data'!$J$3:$J$154,255),0))=0,"",INDEX('Disaggregation Data'!$M$3:$M$154,MATCH(LEFT(M110,255),LEFT('Disaggregation Data'!$J$3:$J$154,255),0))),"")</f>
        <v/>
      </c>
      <c r="H110" s="408" t="str">
        <f t="array" ref="H110">IFERROR(IF(INDEX('Disaggregation Data'!$N$3:$N$154,MATCH(LEFT(M110,255),LEFT('Disaggregation Data'!$J$3:$J$154,255),0))=0,"",INDEX('Disaggregation Data'!$N$3:$N$154,MATCH(LEFT(M110,255),LEFT('Disaggregation Data'!$J$3:$J$154,255),0))),"")</f>
        <v/>
      </c>
      <c r="I110" s="503" t="str">
        <f t="array" ref="I110">IFERROR(IF(INDEX('Disaggregation Records'!$G$3:$G$56,MATCH(LEFT(L110,255),LEFT('Disaggregation Records'!$D$3:$D$56,255),0))=0,"",INDEX('Disaggregation Records'!$G$3:$G$56,MATCH(LEFT(L110,255),LEFT('Disaggregation Records'!$D$3:$D$56,255),0))),"")</f>
        <v/>
      </c>
      <c r="J110" s="503" t="s">
        <v>397</v>
      </c>
      <c r="K110" s="503">
        <f t="shared" si="4"/>
        <v>102</v>
      </c>
      <c r="L110" s="503" t="str">
        <f t="shared" si="5"/>
        <v/>
      </c>
      <c r="M110" s="503" t="str">
        <f t="shared" si="6"/>
        <v/>
      </c>
      <c r="N110" s="471" t="b">
        <f t="shared" si="7"/>
        <v>0</v>
      </c>
      <c r="O110" s="475" t="s">
        <v>1631</v>
      </c>
      <c r="P110" s="384"/>
      <c r="Q110" s="383"/>
    </row>
    <row r="111" spans="1:17" ht="37.5" customHeight="1">
      <c r="A111" s="406">
        <v>11</v>
      </c>
      <c r="B111" s="423" t="str">
        <f>IFERROR(VLOOKUP(A111,'Impact Indicators - Section B'!$A$9:$S$27,19,FALSE),"")</f>
        <v/>
      </c>
      <c r="C111" s="506" t="str">
        <f t="array" ref="C111">IFERROR(IF(INDEX('Disaggregation Records'!$E$3:$E$56,MATCH(LEFT(L111,255),LEFT('Disaggregation Records'!$D$3:$D$56,255),0))=0,"",INDEX('Disaggregation Records'!$E$3:$E$56,MATCH(LEFT(L111,255),LEFT('Disaggregation Records'!$D$3:$D$56,255),0))),"")</f>
        <v/>
      </c>
      <c r="D111" s="506" t="str">
        <f t="array" ref="D111">IFERROR(IF(INDEX('Disaggregation Records'!$F$3:$F$56,MATCH(LEFT(L111,255),LEFT('Disaggregation Records'!$D$3:$D$56,255),0))=0,"",INDEX('Disaggregation Records'!$F$3:$F$56,MATCH(LEFT(L111,255),LEFT('Disaggregation Records'!$D$3:$D$56,255),0))),"")</f>
        <v/>
      </c>
      <c r="E111" s="409" t="str">
        <f t="array" ref="E111">IFERROR(IF(INDEX('Disaggregation Data'!$K$3:$K$154,MATCH(LEFT(M111,255),LEFT('Disaggregation Data'!$J$3:$J$154,255),0))=0,"",INDEX('Disaggregation Data'!$K$3:$K$154,MATCH(LEFT(M111,255),LEFT('Disaggregation Data'!$J$3:$J$154,255),0))),"")</f>
        <v/>
      </c>
      <c r="F111" s="409" t="str">
        <f t="array" ref="F111">IFERROR(IF(INDEX('Disaggregation Data'!$L$3:$L$154,MATCH(LEFT(M111,255),LEFT('Disaggregation Data'!$J$3:$J$154,255),0))=0,"",INDEX('Disaggregation Data'!$L$3:$L$154,MATCH(LEFT(M111,255),LEFT('Disaggregation Data'!$J$3:$J$154,255),0))),"")</f>
        <v/>
      </c>
      <c r="G111" s="409" t="str">
        <f t="array" ref="G111">IFERROR(IF(INDEX('Disaggregation Data'!$M$3:$M$154,MATCH(LEFT(M111,255),LEFT('Disaggregation Data'!$J$3:$J$154,255),0))=0,"",INDEX('Disaggregation Data'!$M$3:$M$154,MATCH(LEFT(M111,255),LEFT('Disaggregation Data'!$J$3:$J$154,255),0))),"")</f>
        <v/>
      </c>
      <c r="H111" s="408" t="str">
        <f t="array" ref="H111">IFERROR(IF(INDEX('Disaggregation Data'!$N$3:$N$154,MATCH(LEFT(M111,255),LEFT('Disaggregation Data'!$J$3:$J$154,255),0))=0,"",INDEX('Disaggregation Data'!$N$3:$N$154,MATCH(LEFT(M111,255),LEFT('Disaggregation Data'!$J$3:$J$154,255),0))),"")</f>
        <v/>
      </c>
      <c r="I111" s="503" t="str">
        <f t="array" ref="I111">IFERROR(IF(INDEX('Disaggregation Records'!$G$3:$G$56,MATCH(LEFT(L111,255),LEFT('Disaggregation Records'!$D$3:$D$56,255),0))=0,"",INDEX('Disaggregation Records'!$G$3:$G$56,MATCH(LEFT(L111,255),LEFT('Disaggregation Records'!$D$3:$D$56,255),0))),"")</f>
        <v/>
      </c>
      <c r="J111" s="503" t="s">
        <v>397</v>
      </c>
      <c r="K111" s="503">
        <f t="shared" si="4"/>
        <v>103</v>
      </c>
      <c r="L111" s="503" t="str">
        <f t="shared" si="5"/>
        <v/>
      </c>
      <c r="M111" s="503" t="str">
        <f t="shared" si="6"/>
        <v/>
      </c>
      <c r="N111" s="471" t="b">
        <f t="shared" si="7"/>
        <v>0</v>
      </c>
      <c r="O111" s="475" t="s">
        <v>1632</v>
      </c>
      <c r="P111" s="384"/>
      <c r="Q111" s="383"/>
    </row>
    <row r="112" spans="1:17" ht="37.5" customHeight="1">
      <c r="A112" s="406">
        <v>11</v>
      </c>
      <c r="B112" s="423" t="str">
        <f>IFERROR(VLOOKUP(A112,'Impact Indicators - Section B'!$A$9:$S$27,19,FALSE),"")</f>
        <v/>
      </c>
      <c r="C112" s="506" t="str">
        <f t="array" ref="C112">IFERROR(IF(INDEX('Disaggregation Records'!$E$3:$E$56,MATCH(LEFT(L112,255),LEFT('Disaggregation Records'!$D$3:$D$56,255),0))=0,"",INDEX('Disaggregation Records'!$E$3:$E$56,MATCH(LEFT(L112,255),LEFT('Disaggregation Records'!$D$3:$D$56,255),0))),"")</f>
        <v/>
      </c>
      <c r="D112" s="506" t="str">
        <f t="array" ref="D112">IFERROR(IF(INDEX('Disaggregation Records'!$F$3:$F$56,MATCH(LEFT(L112,255),LEFT('Disaggregation Records'!$D$3:$D$56,255),0))=0,"",INDEX('Disaggregation Records'!$F$3:$F$56,MATCH(LEFT(L112,255),LEFT('Disaggregation Records'!$D$3:$D$56,255),0))),"")</f>
        <v/>
      </c>
      <c r="E112" s="409" t="str">
        <f t="array" ref="E112">IFERROR(IF(INDEX('Disaggregation Data'!$K$3:$K$154,MATCH(LEFT(M112,255),LEFT('Disaggregation Data'!$J$3:$J$154,255),0))=0,"",INDEX('Disaggregation Data'!$K$3:$K$154,MATCH(LEFT(M112,255),LEFT('Disaggregation Data'!$J$3:$J$154,255),0))),"")</f>
        <v/>
      </c>
      <c r="F112" s="409" t="str">
        <f t="array" ref="F112">IFERROR(IF(INDEX('Disaggregation Data'!$L$3:$L$154,MATCH(LEFT(M112,255),LEFT('Disaggregation Data'!$J$3:$J$154,255),0))=0,"",INDEX('Disaggregation Data'!$L$3:$L$154,MATCH(LEFT(M112,255),LEFT('Disaggregation Data'!$J$3:$J$154,255),0))),"")</f>
        <v/>
      </c>
      <c r="G112" s="409" t="str">
        <f t="array" ref="G112">IFERROR(IF(INDEX('Disaggregation Data'!$M$3:$M$154,MATCH(LEFT(M112,255),LEFT('Disaggregation Data'!$J$3:$J$154,255),0))=0,"",INDEX('Disaggregation Data'!$M$3:$M$154,MATCH(LEFT(M112,255),LEFT('Disaggregation Data'!$J$3:$J$154,255),0))),"")</f>
        <v/>
      </c>
      <c r="H112" s="408" t="str">
        <f t="array" ref="H112">IFERROR(IF(INDEX('Disaggregation Data'!$N$3:$N$154,MATCH(LEFT(M112,255),LEFT('Disaggregation Data'!$J$3:$J$154,255),0))=0,"",INDEX('Disaggregation Data'!$N$3:$N$154,MATCH(LEFT(M112,255),LEFT('Disaggregation Data'!$J$3:$J$154,255),0))),"")</f>
        <v/>
      </c>
      <c r="I112" s="503" t="str">
        <f t="array" ref="I112">IFERROR(IF(INDEX('Disaggregation Records'!$G$3:$G$56,MATCH(LEFT(L112,255),LEFT('Disaggregation Records'!$D$3:$D$56,255),0))=0,"",INDEX('Disaggregation Records'!$G$3:$G$56,MATCH(LEFT(L112,255),LEFT('Disaggregation Records'!$D$3:$D$56,255),0))),"")</f>
        <v/>
      </c>
      <c r="J112" s="503" t="s">
        <v>397</v>
      </c>
      <c r="K112" s="503">
        <f t="shared" si="4"/>
        <v>104</v>
      </c>
      <c r="L112" s="503" t="str">
        <f t="shared" si="5"/>
        <v/>
      </c>
      <c r="M112" s="503" t="str">
        <f t="shared" si="6"/>
        <v/>
      </c>
      <c r="N112" s="471" t="b">
        <f t="shared" si="7"/>
        <v>0</v>
      </c>
      <c r="O112" s="475" t="s">
        <v>1633</v>
      </c>
      <c r="P112" s="384"/>
      <c r="Q112" s="383"/>
    </row>
    <row r="113" spans="1:17" ht="37.5" customHeight="1">
      <c r="A113" s="406">
        <v>11</v>
      </c>
      <c r="B113" s="423" t="str">
        <f>IFERROR(VLOOKUP(A113,'Impact Indicators - Section B'!$A$9:$S$27,19,FALSE),"")</f>
        <v/>
      </c>
      <c r="C113" s="506" t="str">
        <f t="array" ref="C113">IFERROR(IF(INDEX('Disaggregation Records'!$E$3:$E$56,MATCH(LEFT(L113,255),LEFT('Disaggregation Records'!$D$3:$D$56,255),0))=0,"",INDEX('Disaggregation Records'!$E$3:$E$56,MATCH(LEFT(L113,255),LEFT('Disaggregation Records'!$D$3:$D$56,255),0))),"")</f>
        <v/>
      </c>
      <c r="D113" s="506" t="str">
        <f t="array" ref="D113">IFERROR(IF(INDEX('Disaggregation Records'!$F$3:$F$56,MATCH(LEFT(L113,255),LEFT('Disaggregation Records'!$D$3:$D$56,255),0))=0,"",INDEX('Disaggregation Records'!$F$3:$F$56,MATCH(LEFT(L113,255),LEFT('Disaggregation Records'!$D$3:$D$56,255),0))),"")</f>
        <v/>
      </c>
      <c r="E113" s="409" t="str">
        <f t="array" ref="E113">IFERROR(IF(INDEX('Disaggregation Data'!$K$3:$K$154,MATCH(LEFT(M113,255),LEFT('Disaggregation Data'!$J$3:$J$154,255),0))=0,"",INDEX('Disaggregation Data'!$K$3:$K$154,MATCH(LEFT(M113,255),LEFT('Disaggregation Data'!$J$3:$J$154,255),0))),"")</f>
        <v/>
      </c>
      <c r="F113" s="409" t="str">
        <f t="array" ref="F113">IFERROR(IF(INDEX('Disaggregation Data'!$L$3:$L$154,MATCH(LEFT(M113,255),LEFT('Disaggregation Data'!$J$3:$J$154,255),0))=0,"",INDEX('Disaggregation Data'!$L$3:$L$154,MATCH(LEFT(M113,255),LEFT('Disaggregation Data'!$J$3:$J$154,255),0))),"")</f>
        <v/>
      </c>
      <c r="G113" s="409" t="str">
        <f t="array" ref="G113">IFERROR(IF(INDEX('Disaggregation Data'!$M$3:$M$154,MATCH(LEFT(M113,255),LEFT('Disaggregation Data'!$J$3:$J$154,255),0))=0,"",INDEX('Disaggregation Data'!$M$3:$M$154,MATCH(LEFT(M113,255),LEFT('Disaggregation Data'!$J$3:$J$154,255),0))),"")</f>
        <v/>
      </c>
      <c r="H113" s="408" t="str">
        <f t="array" ref="H113">IFERROR(IF(INDEX('Disaggregation Data'!$N$3:$N$154,MATCH(LEFT(M113,255),LEFT('Disaggregation Data'!$J$3:$J$154,255),0))=0,"",INDEX('Disaggregation Data'!$N$3:$N$154,MATCH(LEFT(M113,255),LEFT('Disaggregation Data'!$J$3:$J$154,255),0))),"")</f>
        <v/>
      </c>
      <c r="I113" s="503" t="str">
        <f t="array" ref="I113">IFERROR(IF(INDEX('Disaggregation Records'!$G$3:$G$56,MATCH(LEFT(L113,255),LEFT('Disaggregation Records'!$D$3:$D$56,255),0))=0,"",INDEX('Disaggregation Records'!$G$3:$G$56,MATCH(LEFT(L113,255),LEFT('Disaggregation Records'!$D$3:$D$56,255),0))),"")</f>
        <v/>
      </c>
      <c r="J113" s="503" t="s">
        <v>397</v>
      </c>
      <c r="K113" s="503">
        <f t="shared" si="4"/>
        <v>105</v>
      </c>
      <c r="L113" s="503" t="str">
        <f t="shared" si="5"/>
        <v/>
      </c>
      <c r="M113" s="503" t="str">
        <f t="shared" si="6"/>
        <v/>
      </c>
      <c r="N113" s="471" t="b">
        <f t="shared" si="7"/>
        <v>0</v>
      </c>
      <c r="O113" s="475" t="s">
        <v>1634</v>
      </c>
      <c r="P113" s="384"/>
      <c r="Q113" s="383"/>
    </row>
    <row r="114" spans="1:17" ht="37.5" customHeight="1">
      <c r="A114" s="406">
        <v>11</v>
      </c>
      <c r="B114" s="423" t="str">
        <f>IFERROR(VLOOKUP(A114,'Impact Indicators - Section B'!$A$9:$S$27,19,FALSE),"")</f>
        <v/>
      </c>
      <c r="C114" s="506" t="str">
        <f t="array" ref="C114">IFERROR(IF(INDEX('Disaggregation Records'!$E$3:$E$56,MATCH(LEFT(L114,255),LEFT('Disaggregation Records'!$D$3:$D$56,255),0))=0,"",INDEX('Disaggregation Records'!$E$3:$E$56,MATCH(LEFT(L114,255),LEFT('Disaggregation Records'!$D$3:$D$56,255),0))),"")</f>
        <v/>
      </c>
      <c r="D114" s="506" t="str">
        <f t="array" ref="D114">IFERROR(IF(INDEX('Disaggregation Records'!$F$3:$F$56,MATCH(LEFT(L114,255),LEFT('Disaggregation Records'!$D$3:$D$56,255),0))=0,"",INDEX('Disaggregation Records'!$F$3:$F$56,MATCH(LEFT(L114,255),LEFT('Disaggregation Records'!$D$3:$D$56,255),0))),"")</f>
        <v/>
      </c>
      <c r="E114" s="409" t="str">
        <f t="array" ref="E114">IFERROR(IF(INDEX('Disaggregation Data'!$K$3:$K$154,MATCH(LEFT(M114,255),LEFT('Disaggregation Data'!$J$3:$J$154,255),0))=0,"",INDEX('Disaggregation Data'!$K$3:$K$154,MATCH(LEFT(M114,255),LEFT('Disaggregation Data'!$J$3:$J$154,255),0))),"")</f>
        <v/>
      </c>
      <c r="F114" s="409" t="str">
        <f t="array" ref="F114">IFERROR(IF(INDEX('Disaggregation Data'!$L$3:$L$154,MATCH(LEFT(M114,255),LEFT('Disaggregation Data'!$J$3:$J$154,255),0))=0,"",INDEX('Disaggregation Data'!$L$3:$L$154,MATCH(LEFT(M114,255),LEFT('Disaggregation Data'!$J$3:$J$154,255),0))),"")</f>
        <v/>
      </c>
      <c r="G114" s="409" t="str">
        <f t="array" ref="G114">IFERROR(IF(INDEX('Disaggregation Data'!$M$3:$M$154,MATCH(LEFT(M114,255),LEFT('Disaggregation Data'!$J$3:$J$154,255),0))=0,"",INDEX('Disaggregation Data'!$M$3:$M$154,MATCH(LEFT(M114,255),LEFT('Disaggregation Data'!$J$3:$J$154,255),0))),"")</f>
        <v/>
      </c>
      <c r="H114" s="408" t="str">
        <f t="array" ref="H114">IFERROR(IF(INDEX('Disaggregation Data'!$N$3:$N$154,MATCH(LEFT(M114,255),LEFT('Disaggregation Data'!$J$3:$J$154,255),0))=0,"",INDEX('Disaggregation Data'!$N$3:$N$154,MATCH(LEFT(M114,255),LEFT('Disaggregation Data'!$J$3:$J$154,255),0))),"")</f>
        <v/>
      </c>
      <c r="I114" s="503" t="str">
        <f t="array" ref="I114">IFERROR(IF(INDEX('Disaggregation Records'!$G$3:$G$56,MATCH(LEFT(L114,255),LEFT('Disaggregation Records'!$D$3:$D$56,255),0))=0,"",INDEX('Disaggregation Records'!$G$3:$G$56,MATCH(LEFT(L114,255),LEFT('Disaggregation Records'!$D$3:$D$56,255),0))),"")</f>
        <v/>
      </c>
      <c r="J114" s="503" t="s">
        <v>397</v>
      </c>
      <c r="K114" s="503">
        <f t="shared" si="4"/>
        <v>106</v>
      </c>
      <c r="L114" s="503" t="str">
        <f t="shared" si="5"/>
        <v/>
      </c>
      <c r="M114" s="503" t="str">
        <f t="shared" si="6"/>
        <v/>
      </c>
      <c r="N114" s="471" t="b">
        <f t="shared" si="7"/>
        <v>0</v>
      </c>
      <c r="O114" s="475" t="s">
        <v>1635</v>
      </c>
      <c r="P114" s="384"/>
      <c r="Q114" s="383"/>
    </row>
    <row r="115" spans="1:17" ht="37.5" customHeight="1">
      <c r="A115" s="406">
        <v>11</v>
      </c>
      <c r="B115" s="423" t="str">
        <f>IFERROR(VLOOKUP(A115,'Impact Indicators - Section B'!$A$9:$S$27,19,FALSE),"")</f>
        <v/>
      </c>
      <c r="C115" s="506" t="str">
        <f t="array" ref="C115">IFERROR(IF(INDEX('Disaggregation Records'!$E$3:$E$56,MATCH(LEFT(L115,255),LEFT('Disaggregation Records'!$D$3:$D$56,255),0))=0,"",INDEX('Disaggregation Records'!$E$3:$E$56,MATCH(LEFT(L115,255),LEFT('Disaggregation Records'!$D$3:$D$56,255),0))),"")</f>
        <v/>
      </c>
      <c r="D115" s="506" t="str">
        <f t="array" ref="D115">IFERROR(IF(INDEX('Disaggregation Records'!$F$3:$F$56,MATCH(LEFT(L115,255),LEFT('Disaggregation Records'!$D$3:$D$56,255),0))=0,"",INDEX('Disaggregation Records'!$F$3:$F$56,MATCH(LEFT(L115,255),LEFT('Disaggregation Records'!$D$3:$D$56,255),0))),"")</f>
        <v/>
      </c>
      <c r="E115" s="409" t="str">
        <f t="array" ref="E115">IFERROR(IF(INDEX('Disaggregation Data'!$K$3:$K$154,MATCH(LEFT(M115,255),LEFT('Disaggregation Data'!$J$3:$J$154,255),0))=0,"",INDEX('Disaggregation Data'!$K$3:$K$154,MATCH(LEFT(M115,255),LEFT('Disaggregation Data'!$J$3:$J$154,255),0))),"")</f>
        <v/>
      </c>
      <c r="F115" s="409" t="str">
        <f t="array" ref="F115">IFERROR(IF(INDEX('Disaggregation Data'!$L$3:$L$154,MATCH(LEFT(M115,255),LEFT('Disaggregation Data'!$J$3:$J$154,255),0))=0,"",INDEX('Disaggregation Data'!$L$3:$L$154,MATCH(LEFT(M115,255),LEFT('Disaggregation Data'!$J$3:$J$154,255),0))),"")</f>
        <v/>
      </c>
      <c r="G115" s="409" t="str">
        <f t="array" ref="G115">IFERROR(IF(INDEX('Disaggregation Data'!$M$3:$M$154,MATCH(LEFT(M115,255),LEFT('Disaggregation Data'!$J$3:$J$154,255),0))=0,"",INDEX('Disaggregation Data'!$M$3:$M$154,MATCH(LEFT(M115,255),LEFT('Disaggregation Data'!$J$3:$J$154,255),0))),"")</f>
        <v/>
      </c>
      <c r="H115" s="408" t="str">
        <f t="array" ref="H115">IFERROR(IF(INDEX('Disaggregation Data'!$N$3:$N$154,MATCH(LEFT(M115,255),LEFT('Disaggregation Data'!$J$3:$J$154,255),0))=0,"",INDEX('Disaggregation Data'!$N$3:$N$154,MATCH(LEFT(M115,255),LEFT('Disaggregation Data'!$J$3:$J$154,255),0))),"")</f>
        <v/>
      </c>
      <c r="I115" s="503" t="str">
        <f t="array" ref="I115">IFERROR(IF(INDEX('Disaggregation Records'!$G$3:$G$56,MATCH(LEFT(L115,255),LEFT('Disaggregation Records'!$D$3:$D$56,255),0))=0,"",INDEX('Disaggregation Records'!$G$3:$G$56,MATCH(LEFT(L115,255),LEFT('Disaggregation Records'!$D$3:$D$56,255),0))),"")</f>
        <v/>
      </c>
      <c r="J115" s="503" t="s">
        <v>397</v>
      </c>
      <c r="K115" s="503">
        <f t="shared" si="4"/>
        <v>107</v>
      </c>
      <c r="L115" s="503" t="str">
        <f t="shared" si="5"/>
        <v/>
      </c>
      <c r="M115" s="503" t="str">
        <f t="shared" si="6"/>
        <v/>
      </c>
      <c r="N115" s="471" t="b">
        <f t="shared" si="7"/>
        <v>0</v>
      </c>
      <c r="O115" s="475" t="s">
        <v>1636</v>
      </c>
      <c r="P115" s="384"/>
      <c r="Q115" s="383"/>
    </row>
    <row r="116" spans="1:17" ht="37.5" customHeight="1">
      <c r="A116" s="406">
        <v>11</v>
      </c>
      <c r="B116" s="423" t="str">
        <f>IFERROR(VLOOKUP(A116,'Impact Indicators - Section B'!$A$9:$S$27,19,FALSE),"")</f>
        <v/>
      </c>
      <c r="C116" s="506" t="str">
        <f t="array" ref="C116">IFERROR(IF(INDEX('Disaggregation Records'!$E$3:$E$56,MATCH(LEFT(L116,255),LEFT('Disaggregation Records'!$D$3:$D$56,255),0))=0,"",INDEX('Disaggregation Records'!$E$3:$E$56,MATCH(LEFT(L116,255),LEFT('Disaggregation Records'!$D$3:$D$56,255),0))),"")</f>
        <v/>
      </c>
      <c r="D116" s="506" t="str">
        <f t="array" ref="D116">IFERROR(IF(INDEX('Disaggregation Records'!$F$3:$F$56,MATCH(LEFT(L116,255),LEFT('Disaggregation Records'!$D$3:$D$56,255),0))=0,"",INDEX('Disaggregation Records'!$F$3:$F$56,MATCH(LEFT(L116,255),LEFT('Disaggregation Records'!$D$3:$D$56,255),0))),"")</f>
        <v/>
      </c>
      <c r="E116" s="409" t="str">
        <f t="array" ref="E116">IFERROR(IF(INDEX('Disaggregation Data'!$K$3:$K$154,MATCH(LEFT(M116,255),LEFT('Disaggregation Data'!$J$3:$J$154,255),0))=0,"",INDEX('Disaggregation Data'!$K$3:$K$154,MATCH(LEFT(M116,255),LEFT('Disaggregation Data'!$J$3:$J$154,255),0))),"")</f>
        <v/>
      </c>
      <c r="F116" s="409" t="str">
        <f t="array" ref="F116">IFERROR(IF(INDEX('Disaggregation Data'!$L$3:$L$154,MATCH(LEFT(M116,255),LEFT('Disaggregation Data'!$J$3:$J$154,255),0))=0,"",INDEX('Disaggregation Data'!$L$3:$L$154,MATCH(LEFT(M116,255),LEFT('Disaggregation Data'!$J$3:$J$154,255),0))),"")</f>
        <v/>
      </c>
      <c r="G116" s="409" t="str">
        <f t="array" ref="G116">IFERROR(IF(INDEX('Disaggregation Data'!$M$3:$M$154,MATCH(LEFT(M116,255),LEFT('Disaggregation Data'!$J$3:$J$154,255),0))=0,"",INDEX('Disaggregation Data'!$M$3:$M$154,MATCH(LEFT(M116,255),LEFT('Disaggregation Data'!$J$3:$J$154,255),0))),"")</f>
        <v/>
      </c>
      <c r="H116" s="408" t="str">
        <f t="array" ref="H116">IFERROR(IF(INDEX('Disaggregation Data'!$N$3:$N$154,MATCH(LEFT(M116,255),LEFT('Disaggregation Data'!$J$3:$J$154,255),0))=0,"",INDEX('Disaggregation Data'!$N$3:$N$154,MATCH(LEFT(M116,255),LEFT('Disaggregation Data'!$J$3:$J$154,255),0))),"")</f>
        <v/>
      </c>
      <c r="I116" s="503" t="str">
        <f t="array" ref="I116">IFERROR(IF(INDEX('Disaggregation Records'!$G$3:$G$56,MATCH(LEFT(L116,255),LEFT('Disaggregation Records'!$D$3:$D$56,255),0))=0,"",INDEX('Disaggregation Records'!$G$3:$G$56,MATCH(LEFT(L116,255),LEFT('Disaggregation Records'!$D$3:$D$56,255),0))),"")</f>
        <v/>
      </c>
      <c r="J116" s="503" t="s">
        <v>397</v>
      </c>
      <c r="K116" s="503">
        <f t="shared" si="4"/>
        <v>108</v>
      </c>
      <c r="L116" s="503" t="str">
        <f t="shared" si="5"/>
        <v/>
      </c>
      <c r="M116" s="503" t="str">
        <f t="shared" si="6"/>
        <v/>
      </c>
      <c r="N116" s="471" t="b">
        <f t="shared" si="7"/>
        <v>0</v>
      </c>
      <c r="O116" s="475" t="s">
        <v>1637</v>
      </c>
      <c r="P116" s="384"/>
      <c r="Q116" s="383"/>
    </row>
    <row r="117" spans="1:17" ht="37.5" customHeight="1">
      <c r="A117" s="406">
        <v>11</v>
      </c>
      <c r="B117" s="423" t="str">
        <f>IFERROR(VLOOKUP(A117,'Impact Indicators - Section B'!$A$9:$S$27,19,FALSE),"")</f>
        <v/>
      </c>
      <c r="C117" s="506" t="str">
        <f t="array" ref="C117">IFERROR(IF(INDEX('Disaggregation Records'!$E$3:$E$56,MATCH(LEFT(L117,255),LEFT('Disaggregation Records'!$D$3:$D$56,255),0))=0,"",INDEX('Disaggregation Records'!$E$3:$E$56,MATCH(LEFT(L117,255),LEFT('Disaggregation Records'!$D$3:$D$56,255),0))),"")</f>
        <v/>
      </c>
      <c r="D117" s="506" t="str">
        <f t="array" ref="D117">IFERROR(IF(INDEX('Disaggregation Records'!$F$3:$F$56,MATCH(LEFT(L117,255),LEFT('Disaggregation Records'!$D$3:$D$56,255),0))=0,"",INDEX('Disaggregation Records'!$F$3:$F$56,MATCH(LEFT(L117,255),LEFT('Disaggregation Records'!$D$3:$D$56,255),0))),"")</f>
        <v/>
      </c>
      <c r="E117" s="409" t="str">
        <f t="array" ref="E117">IFERROR(IF(INDEX('Disaggregation Data'!$K$3:$K$154,MATCH(LEFT(M117,255),LEFT('Disaggregation Data'!$J$3:$J$154,255),0))=0,"",INDEX('Disaggregation Data'!$K$3:$K$154,MATCH(LEFT(M117,255),LEFT('Disaggregation Data'!$J$3:$J$154,255),0))),"")</f>
        <v/>
      </c>
      <c r="F117" s="409" t="str">
        <f t="array" ref="F117">IFERROR(IF(INDEX('Disaggregation Data'!$L$3:$L$154,MATCH(LEFT(M117,255),LEFT('Disaggregation Data'!$J$3:$J$154,255),0))=0,"",INDEX('Disaggregation Data'!$L$3:$L$154,MATCH(LEFT(M117,255),LEFT('Disaggregation Data'!$J$3:$J$154,255),0))),"")</f>
        <v/>
      </c>
      <c r="G117" s="409" t="str">
        <f t="array" ref="G117">IFERROR(IF(INDEX('Disaggregation Data'!$M$3:$M$154,MATCH(LEFT(M117,255),LEFT('Disaggregation Data'!$J$3:$J$154,255),0))=0,"",INDEX('Disaggregation Data'!$M$3:$M$154,MATCH(LEFT(M117,255),LEFT('Disaggregation Data'!$J$3:$J$154,255),0))),"")</f>
        <v/>
      </c>
      <c r="H117" s="408" t="str">
        <f t="array" ref="H117">IFERROR(IF(INDEX('Disaggregation Data'!$N$3:$N$154,MATCH(LEFT(M117,255),LEFT('Disaggregation Data'!$J$3:$J$154,255),0))=0,"",INDEX('Disaggregation Data'!$N$3:$N$154,MATCH(LEFT(M117,255),LEFT('Disaggregation Data'!$J$3:$J$154,255),0))),"")</f>
        <v/>
      </c>
      <c r="I117" s="503" t="str">
        <f t="array" ref="I117">IFERROR(IF(INDEX('Disaggregation Records'!$G$3:$G$56,MATCH(LEFT(L117,255),LEFT('Disaggregation Records'!$D$3:$D$56,255),0))=0,"",INDEX('Disaggregation Records'!$G$3:$G$56,MATCH(LEFT(L117,255),LEFT('Disaggregation Records'!$D$3:$D$56,255),0))),"")</f>
        <v/>
      </c>
      <c r="J117" s="503" t="s">
        <v>397</v>
      </c>
      <c r="K117" s="503">
        <f t="shared" si="4"/>
        <v>109</v>
      </c>
      <c r="L117" s="503" t="str">
        <f t="shared" si="5"/>
        <v/>
      </c>
      <c r="M117" s="503" t="str">
        <f t="shared" si="6"/>
        <v/>
      </c>
      <c r="N117" s="471" t="b">
        <f t="shared" si="7"/>
        <v>0</v>
      </c>
      <c r="O117" s="475" t="s">
        <v>1638</v>
      </c>
      <c r="P117" s="384"/>
      <c r="Q117" s="383"/>
    </row>
    <row r="118" spans="1:17" ht="37.5" customHeight="1">
      <c r="A118" s="406">
        <v>11</v>
      </c>
      <c r="B118" s="423" t="str">
        <f>IFERROR(VLOOKUP(A118,'Impact Indicators - Section B'!$A$9:$S$27,19,FALSE),"")</f>
        <v/>
      </c>
      <c r="C118" s="506" t="str">
        <f t="array" ref="C118">IFERROR(IF(INDEX('Disaggregation Records'!$E$3:$E$56,MATCH(LEFT(L118,255),LEFT('Disaggregation Records'!$D$3:$D$56,255),0))=0,"",INDEX('Disaggregation Records'!$E$3:$E$56,MATCH(LEFT(L118,255),LEFT('Disaggregation Records'!$D$3:$D$56,255),0))),"")</f>
        <v/>
      </c>
      <c r="D118" s="506" t="str">
        <f t="array" ref="D118">IFERROR(IF(INDEX('Disaggregation Records'!$F$3:$F$56,MATCH(LEFT(L118,255),LEFT('Disaggregation Records'!$D$3:$D$56,255),0))=0,"",INDEX('Disaggregation Records'!$F$3:$F$56,MATCH(LEFT(L118,255),LEFT('Disaggregation Records'!$D$3:$D$56,255),0))),"")</f>
        <v/>
      </c>
      <c r="E118" s="409" t="str">
        <f t="array" ref="E118">IFERROR(IF(INDEX('Disaggregation Data'!$K$3:$K$154,MATCH(LEFT(M118,255),LEFT('Disaggregation Data'!$J$3:$J$154,255),0))=0,"",INDEX('Disaggregation Data'!$K$3:$K$154,MATCH(LEFT(M118,255),LEFT('Disaggregation Data'!$J$3:$J$154,255),0))),"")</f>
        <v/>
      </c>
      <c r="F118" s="409" t="str">
        <f t="array" ref="F118">IFERROR(IF(INDEX('Disaggregation Data'!$L$3:$L$154,MATCH(LEFT(M118,255),LEFT('Disaggregation Data'!$J$3:$J$154,255),0))=0,"",INDEX('Disaggregation Data'!$L$3:$L$154,MATCH(LEFT(M118,255),LEFT('Disaggregation Data'!$J$3:$J$154,255),0))),"")</f>
        <v/>
      </c>
      <c r="G118" s="409" t="str">
        <f t="array" ref="G118">IFERROR(IF(INDEX('Disaggregation Data'!$M$3:$M$154,MATCH(LEFT(M118,255),LEFT('Disaggregation Data'!$J$3:$J$154,255),0))=0,"",INDEX('Disaggregation Data'!$M$3:$M$154,MATCH(LEFT(M118,255),LEFT('Disaggregation Data'!$J$3:$J$154,255),0))),"")</f>
        <v/>
      </c>
      <c r="H118" s="408" t="str">
        <f t="array" ref="H118">IFERROR(IF(INDEX('Disaggregation Data'!$N$3:$N$154,MATCH(LEFT(M118,255),LEFT('Disaggregation Data'!$J$3:$J$154,255),0))=0,"",INDEX('Disaggregation Data'!$N$3:$N$154,MATCH(LEFT(M118,255),LEFT('Disaggregation Data'!$J$3:$J$154,255),0))),"")</f>
        <v/>
      </c>
      <c r="I118" s="503" t="str">
        <f t="array" ref="I118">IFERROR(IF(INDEX('Disaggregation Records'!$G$3:$G$56,MATCH(LEFT(L118,255),LEFT('Disaggregation Records'!$D$3:$D$56,255),0))=0,"",INDEX('Disaggregation Records'!$G$3:$G$56,MATCH(LEFT(L118,255),LEFT('Disaggregation Records'!$D$3:$D$56,255),0))),"")</f>
        <v/>
      </c>
      <c r="J118" s="503" t="s">
        <v>397</v>
      </c>
      <c r="K118" s="503">
        <f t="shared" si="4"/>
        <v>110</v>
      </c>
      <c r="L118" s="503" t="str">
        <f t="shared" si="5"/>
        <v/>
      </c>
      <c r="M118" s="503" t="str">
        <f t="shared" si="6"/>
        <v/>
      </c>
      <c r="N118" s="471" t="b">
        <f t="shared" si="7"/>
        <v>0</v>
      </c>
      <c r="O118" s="475" t="s">
        <v>1639</v>
      </c>
      <c r="P118" s="384"/>
      <c r="Q118" s="383"/>
    </row>
    <row r="119" spans="1:17" ht="37.5" customHeight="1">
      <c r="A119" s="406">
        <v>12</v>
      </c>
      <c r="B119" s="423" t="str">
        <f>IFERROR(VLOOKUP(A119,'Impact Indicators - Section B'!$A$9:$S$27,19,FALSE),"")</f>
        <v/>
      </c>
      <c r="C119" s="506" t="str">
        <f t="array" ref="C119">IFERROR(IF(INDEX('Disaggregation Records'!$E$3:$E$56,MATCH(LEFT(L119,255),LEFT('Disaggregation Records'!$D$3:$D$56,255),0))=0,"",INDEX('Disaggregation Records'!$E$3:$E$56,MATCH(LEFT(L119,255),LEFT('Disaggregation Records'!$D$3:$D$56,255),0))),"")</f>
        <v/>
      </c>
      <c r="D119" s="506" t="str">
        <f t="array" ref="D119">IFERROR(IF(INDEX('Disaggregation Records'!$F$3:$F$56,MATCH(LEFT(L119,255),LEFT('Disaggregation Records'!$D$3:$D$56,255),0))=0,"",INDEX('Disaggregation Records'!$F$3:$F$56,MATCH(LEFT(L119,255),LEFT('Disaggregation Records'!$D$3:$D$56,255),0))),"")</f>
        <v/>
      </c>
      <c r="E119" s="409" t="str">
        <f t="array" ref="E119">IFERROR(IF(INDEX('Disaggregation Data'!$K$3:$K$154,MATCH(LEFT(M119,255),LEFT('Disaggregation Data'!$J$3:$J$154,255),0))=0,"",INDEX('Disaggregation Data'!$K$3:$K$154,MATCH(LEFT(M119,255),LEFT('Disaggregation Data'!$J$3:$J$154,255),0))),"")</f>
        <v/>
      </c>
      <c r="F119" s="409" t="str">
        <f t="array" ref="F119">IFERROR(IF(INDEX('Disaggregation Data'!$L$3:$L$154,MATCH(LEFT(M119,255),LEFT('Disaggregation Data'!$J$3:$J$154,255),0))=0,"",INDEX('Disaggregation Data'!$L$3:$L$154,MATCH(LEFT(M119,255),LEFT('Disaggregation Data'!$J$3:$J$154,255),0))),"")</f>
        <v/>
      </c>
      <c r="G119" s="409" t="str">
        <f t="array" ref="G119">IFERROR(IF(INDEX('Disaggregation Data'!$M$3:$M$154,MATCH(LEFT(M119,255),LEFT('Disaggregation Data'!$J$3:$J$154,255),0))=0,"",INDEX('Disaggregation Data'!$M$3:$M$154,MATCH(LEFT(M119,255),LEFT('Disaggregation Data'!$J$3:$J$154,255),0))),"")</f>
        <v/>
      </c>
      <c r="H119" s="408" t="str">
        <f t="array" ref="H119">IFERROR(IF(INDEX('Disaggregation Data'!$N$3:$N$154,MATCH(LEFT(M119,255),LEFT('Disaggregation Data'!$J$3:$J$154,255),0))=0,"",INDEX('Disaggregation Data'!$N$3:$N$154,MATCH(LEFT(M119,255),LEFT('Disaggregation Data'!$J$3:$J$154,255),0))),"")</f>
        <v/>
      </c>
      <c r="I119" s="503" t="str">
        <f t="array" ref="I119">IFERROR(IF(INDEX('Disaggregation Records'!$G$3:$G$56,MATCH(LEFT(L119,255),LEFT('Disaggregation Records'!$D$3:$D$56,255),0))=0,"",INDEX('Disaggregation Records'!$G$3:$G$56,MATCH(LEFT(L119,255),LEFT('Disaggregation Records'!$D$3:$D$56,255),0))),"")</f>
        <v/>
      </c>
      <c r="J119" s="503" t="s">
        <v>398</v>
      </c>
      <c r="K119" s="503">
        <f t="shared" si="4"/>
        <v>111</v>
      </c>
      <c r="L119" s="503" t="str">
        <f t="shared" si="5"/>
        <v/>
      </c>
      <c r="M119" s="503" t="str">
        <f t="shared" si="6"/>
        <v/>
      </c>
      <c r="N119" s="471" t="b">
        <f t="shared" si="7"/>
        <v>0</v>
      </c>
      <c r="O119" s="475" t="s">
        <v>1640</v>
      </c>
      <c r="P119" s="384"/>
      <c r="Q119" s="383"/>
    </row>
    <row r="120" spans="1:17" ht="37.5" customHeight="1">
      <c r="A120" s="406">
        <v>12</v>
      </c>
      <c r="B120" s="423" t="str">
        <f>IFERROR(VLOOKUP(A120,'Impact Indicators - Section B'!$A$9:$S$27,19,FALSE),"")</f>
        <v/>
      </c>
      <c r="C120" s="506" t="str">
        <f t="array" ref="C120">IFERROR(IF(INDEX('Disaggregation Records'!$E$3:$E$56,MATCH(LEFT(L120,255),LEFT('Disaggregation Records'!$D$3:$D$56,255),0))=0,"",INDEX('Disaggregation Records'!$E$3:$E$56,MATCH(LEFT(L120,255),LEFT('Disaggregation Records'!$D$3:$D$56,255),0))),"")</f>
        <v/>
      </c>
      <c r="D120" s="506" t="str">
        <f t="array" ref="D120">IFERROR(IF(INDEX('Disaggregation Records'!$F$3:$F$56,MATCH(LEFT(L120,255),LEFT('Disaggregation Records'!$D$3:$D$56,255),0))=0,"",INDEX('Disaggregation Records'!$F$3:$F$56,MATCH(LEFT(L120,255),LEFT('Disaggregation Records'!$D$3:$D$56,255),0))),"")</f>
        <v/>
      </c>
      <c r="E120" s="409" t="str">
        <f t="array" ref="E120">IFERROR(IF(INDEX('Disaggregation Data'!$K$3:$K$154,MATCH(LEFT(M120,255),LEFT('Disaggregation Data'!$J$3:$J$154,255),0))=0,"",INDEX('Disaggregation Data'!$K$3:$K$154,MATCH(LEFT(M120,255),LEFT('Disaggregation Data'!$J$3:$J$154,255),0))),"")</f>
        <v/>
      </c>
      <c r="F120" s="409" t="str">
        <f t="array" ref="F120">IFERROR(IF(INDEX('Disaggregation Data'!$L$3:$L$154,MATCH(LEFT(M120,255),LEFT('Disaggregation Data'!$J$3:$J$154,255),0))=0,"",INDEX('Disaggregation Data'!$L$3:$L$154,MATCH(LEFT(M120,255),LEFT('Disaggregation Data'!$J$3:$J$154,255),0))),"")</f>
        <v/>
      </c>
      <c r="G120" s="409" t="str">
        <f t="array" ref="G120">IFERROR(IF(INDEX('Disaggregation Data'!$M$3:$M$154,MATCH(LEFT(M120,255),LEFT('Disaggregation Data'!$J$3:$J$154,255),0))=0,"",INDEX('Disaggregation Data'!$M$3:$M$154,MATCH(LEFT(M120,255),LEFT('Disaggregation Data'!$J$3:$J$154,255),0))),"")</f>
        <v/>
      </c>
      <c r="H120" s="408" t="str">
        <f t="array" ref="H120">IFERROR(IF(INDEX('Disaggregation Data'!$N$3:$N$154,MATCH(LEFT(M120,255),LEFT('Disaggregation Data'!$J$3:$J$154,255),0))=0,"",INDEX('Disaggregation Data'!$N$3:$N$154,MATCH(LEFT(M120,255),LEFT('Disaggregation Data'!$J$3:$J$154,255),0))),"")</f>
        <v/>
      </c>
      <c r="I120" s="503" t="str">
        <f t="array" ref="I120">IFERROR(IF(INDEX('Disaggregation Records'!$G$3:$G$56,MATCH(LEFT(L120,255),LEFT('Disaggregation Records'!$D$3:$D$56,255),0))=0,"",INDEX('Disaggregation Records'!$G$3:$G$56,MATCH(LEFT(L120,255),LEFT('Disaggregation Records'!$D$3:$D$56,255),0))),"")</f>
        <v/>
      </c>
      <c r="J120" s="503" t="s">
        <v>398</v>
      </c>
      <c r="K120" s="503">
        <f t="shared" si="4"/>
        <v>112</v>
      </c>
      <c r="L120" s="503" t="str">
        <f t="shared" si="5"/>
        <v/>
      </c>
      <c r="M120" s="503" t="str">
        <f t="shared" si="6"/>
        <v/>
      </c>
      <c r="N120" s="471" t="b">
        <f t="shared" si="7"/>
        <v>0</v>
      </c>
      <c r="O120" s="475" t="s">
        <v>1641</v>
      </c>
      <c r="P120" s="384"/>
      <c r="Q120" s="383"/>
    </row>
    <row r="121" spans="1:17" ht="37.5" customHeight="1">
      <c r="A121" s="406">
        <v>12</v>
      </c>
      <c r="B121" s="423" t="str">
        <f>IFERROR(VLOOKUP(A121,'Impact Indicators - Section B'!$A$9:$S$27,19,FALSE),"")</f>
        <v/>
      </c>
      <c r="C121" s="506" t="str">
        <f t="array" ref="C121">IFERROR(IF(INDEX('Disaggregation Records'!$E$3:$E$56,MATCH(LEFT(L121,255),LEFT('Disaggregation Records'!$D$3:$D$56,255),0))=0,"",INDEX('Disaggregation Records'!$E$3:$E$56,MATCH(LEFT(L121,255),LEFT('Disaggregation Records'!$D$3:$D$56,255),0))),"")</f>
        <v/>
      </c>
      <c r="D121" s="506" t="str">
        <f t="array" ref="D121">IFERROR(IF(INDEX('Disaggregation Records'!$F$3:$F$56,MATCH(LEFT(L121,255),LEFT('Disaggregation Records'!$D$3:$D$56,255),0))=0,"",INDEX('Disaggregation Records'!$F$3:$F$56,MATCH(LEFT(L121,255),LEFT('Disaggregation Records'!$D$3:$D$56,255),0))),"")</f>
        <v/>
      </c>
      <c r="E121" s="409" t="str">
        <f t="array" ref="E121">IFERROR(IF(INDEX('Disaggregation Data'!$K$3:$K$154,MATCH(LEFT(M121,255),LEFT('Disaggregation Data'!$J$3:$J$154,255),0))=0,"",INDEX('Disaggregation Data'!$K$3:$K$154,MATCH(LEFT(M121,255),LEFT('Disaggregation Data'!$J$3:$J$154,255),0))),"")</f>
        <v/>
      </c>
      <c r="F121" s="409" t="str">
        <f t="array" ref="F121">IFERROR(IF(INDEX('Disaggregation Data'!$L$3:$L$154,MATCH(LEFT(M121,255),LEFT('Disaggregation Data'!$J$3:$J$154,255),0))=0,"",INDEX('Disaggregation Data'!$L$3:$L$154,MATCH(LEFT(M121,255),LEFT('Disaggregation Data'!$J$3:$J$154,255),0))),"")</f>
        <v/>
      </c>
      <c r="G121" s="409" t="str">
        <f t="array" ref="G121">IFERROR(IF(INDEX('Disaggregation Data'!$M$3:$M$154,MATCH(LEFT(M121,255),LEFT('Disaggregation Data'!$J$3:$J$154,255),0))=0,"",INDEX('Disaggregation Data'!$M$3:$M$154,MATCH(LEFT(M121,255),LEFT('Disaggregation Data'!$J$3:$J$154,255),0))),"")</f>
        <v/>
      </c>
      <c r="H121" s="408" t="str">
        <f t="array" ref="H121">IFERROR(IF(INDEX('Disaggregation Data'!$N$3:$N$154,MATCH(LEFT(M121,255),LEFT('Disaggregation Data'!$J$3:$J$154,255),0))=0,"",INDEX('Disaggregation Data'!$N$3:$N$154,MATCH(LEFT(M121,255),LEFT('Disaggregation Data'!$J$3:$J$154,255),0))),"")</f>
        <v/>
      </c>
      <c r="I121" s="503" t="str">
        <f t="array" ref="I121">IFERROR(IF(INDEX('Disaggregation Records'!$G$3:$G$56,MATCH(LEFT(L121,255),LEFT('Disaggregation Records'!$D$3:$D$56,255),0))=0,"",INDEX('Disaggregation Records'!$G$3:$G$56,MATCH(LEFT(L121,255),LEFT('Disaggregation Records'!$D$3:$D$56,255),0))),"")</f>
        <v/>
      </c>
      <c r="J121" s="503" t="s">
        <v>398</v>
      </c>
      <c r="K121" s="503">
        <f t="shared" si="4"/>
        <v>113</v>
      </c>
      <c r="L121" s="503" t="str">
        <f t="shared" si="5"/>
        <v/>
      </c>
      <c r="M121" s="503" t="str">
        <f t="shared" si="6"/>
        <v/>
      </c>
      <c r="N121" s="471" t="b">
        <f t="shared" si="7"/>
        <v>0</v>
      </c>
      <c r="O121" s="475" t="s">
        <v>1642</v>
      </c>
      <c r="P121" s="384"/>
      <c r="Q121" s="383"/>
    </row>
    <row r="122" spans="1:17" ht="37.5" customHeight="1">
      <c r="A122" s="406">
        <v>12</v>
      </c>
      <c r="B122" s="423" t="str">
        <f>IFERROR(VLOOKUP(A122,'Impact Indicators - Section B'!$A$9:$S$27,19,FALSE),"")</f>
        <v/>
      </c>
      <c r="C122" s="506" t="str">
        <f t="array" ref="C122">IFERROR(IF(INDEX('Disaggregation Records'!$E$3:$E$56,MATCH(LEFT(L122,255),LEFT('Disaggregation Records'!$D$3:$D$56,255),0))=0,"",INDEX('Disaggregation Records'!$E$3:$E$56,MATCH(LEFT(L122,255),LEFT('Disaggregation Records'!$D$3:$D$56,255),0))),"")</f>
        <v/>
      </c>
      <c r="D122" s="506" t="str">
        <f t="array" ref="D122">IFERROR(IF(INDEX('Disaggregation Records'!$F$3:$F$56,MATCH(LEFT(L122,255),LEFT('Disaggregation Records'!$D$3:$D$56,255),0))=0,"",INDEX('Disaggregation Records'!$F$3:$F$56,MATCH(LEFT(L122,255),LEFT('Disaggregation Records'!$D$3:$D$56,255),0))),"")</f>
        <v/>
      </c>
      <c r="E122" s="409" t="str">
        <f t="array" ref="E122">IFERROR(IF(INDEX('Disaggregation Data'!$K$3:$K$154,MATCH(LEFT(M122,255),LEFT('Disaggregation Data'!$J$3:$J$154,255),0))=0,"",INDEX('Disaggregation Data'!$K$3:$K$154,MATCH(LEFT(M122,255),LEFT('Disaggregation Data'!$J$3:$J$154,255),0))),"")</f>
        <v/>
      </c>
      <c r="F122" s="409" t="str">
        <f t="array" ref="F122">IFERROR(IF(INDEX('Disaggregation Data'!$L$3:$L$154,MATCH(LEFT(M122,255),LEFT('Disaggregation Data'!$J$3:$J$154,255),0))=0,"",INDEX('Disaggregation Data'!$L$3:$L$154,MATCH(LEFT(M122,255),LEFT('Disaggregation Data'!$J$3:$J$154,255),0))),"")</f>
        <v/>
      </c>
      <c r="G122" s="409" t="str">
        <f t="array" ref="G122">IFERROR(IF(INDEX('Disaggregation Data'!$M$3:$M$154,MATCH(LEFT(M122,255),LEFT('Disaggregation Data'!$J$3:$J$154,255),0))=0,"",INDEX('Disaggregation Data'!$M$3:$M$154,MATCH(LEFT(M122,255),LEFT('Disaggregation Data'!$J$3:$J$154,255),0))),"")</f>
        <v/>
      </c>
      <c r="H122" s="408" t="str">
        <f t="array" ref="H122">IFERROR(IF(INDEX('Disaggregation Data'!$N$3:$N$154,MATCH(LEFT(M122,255),LEFT('Disaggregation Data'!$J$3:$J$154,255),0))=0,"",INDEX('Disaggregation Data'!$N$3:$N$154,MATCH(LEFT(M122,255),LEFT('Disaggregation Data'!$J$3:$J$154,255),0))),"")</f>
        <v/>
      </c>
      <c r="I122" s="503" t="str">
        <f t="array" ref="I122">IFERROR(IF(INDEX('Disaggregation Records'!$G$3:$G$56,MATCH(LEFT(L122,255),LEFT('Disaggregation Records'!$D$3:$D$56,255),0))=0,"",INDEX('Disaggregation Records'!$G$3:$G$56,MATCH(LEFT(L122,255),LEFT('Disaggregation Records'!$D$3:$D$56,255),0))),"")</f>
        <v/>
      </c>
      <c r="J122" s="503" t="s">
        <v>398</v>
      </c>
      <c r="K122" s="503">
        <f t="shared" si="4"/>
        <v>114</v>
      </c>
      <c r="L122" s="503" t="str">
        <f t="shared" si="5"/>
        <v/>
      </c>
      <c r="M122" s="503" t="str">
        <f t="shared" si="6"/>
        <v/>
      </c>
      <c r="N122" s="471" t="b">
        <f t="shared" si="7"/>
        <v>0</v>
      </c>
      <c r="O122" s="475" t="s">
        <v>1643</v>
      </c>
      <c r="P122" s="384"/>
      <c r="Q122" s="383"/>
    </row>
    <row r="123" spans="1:17" ht="37.5" customHeight="1">
      <c r="A123" s="406">
        <v>12</v>
      </c>
      <c r="B123" s="423" t="str">
        <f>IFERROR(VLOOKUP(A123,'Impact Indicators - Section B'!$A$9:$S$27,19,FALSE),"")</f>
        <v/>
      </c>
      <c r="C123" s="506" t="str">
        <f t="array" ref="C123">IFERROR(IF(INDEX('Disaggregation Records'!$E$3:$E$56,MATCH(LEFT(L123,255),LEFT('Disaggregation Records'!$D$3:$D$56,255),0))=0,"",INDEX('Disaggregation Records'!$E$3:$E$56,MATCH(LEFT(L123,255),LEFT('Disaggregation Records'!$D$3:$D$56,255),0))),"")</f>
        <v/>
      </c>
      <c r="D123" s="506" t="str">
        <f t="array" ref="D123">IFERROR(IF(INDEX('Disaggregation Records'!$F$3:$F$56,MATCH(LEFT(L123,255),LEFT('Disaggregation Records'!$D$3:$D$56,255),0))=0,"",INDEX('Disaggregation Records'!$F$3:$F$56,MATCH(LEFT(L123,255),LEFT('Disaggregation Records'!$D$3:$D$56,255),0))),"")</f>
        <v/>
      </c>
      <c r="E123" s="409" t="str">
        <f t="array" ref="E123">IFERROR(IF(INDEX('Disaggregation Data'!$K$3:$K$154,MATCH(LEFT(M123,255),LEFT('Disaggregation Data'!$J$3:$J$154,255),0))=0,"",INDEX('Disaggregation Data'!$K$3:$K$154,MATCH(LEFT(M123,255),LEFT('Disaggregation Data'!$J$3:$J$154,255),0))),"")</f>
        <v/>
      </c>
      <c r="F123" s="409" t="str">
        <f t="array" ref="F123">IFERROR(IF(INDEX('Disaggregation Data'!$L$3:$L$154,MATCH(LEFT(M123,255),LEFT('Disaggregation Data'!$J$3:$J$154,255),0))=0,"",INDEX('Disaggregation Data'!$L$3:$L$154,MATCH(LEFT(M123,255),LEFT('Disaggregation Data'!$J$3:$J$154,255),0))),"")</f>
        <v/>
      </c>
      <c r="G123" s="409" t="str">
        <f t="array" ref="G123">IFERROR(IF(INDEX('Disaggregation Data'!$M$3:$M$154,MATCH(LEFT(M123,255),LEFT('Disaggregation Data'!$J$3:$J$154,255),0))=0,"",INDEX('Disaggregation Data'!$M$3:$M$154,MATCH(LEFT(M123,255),LEFT('Disaggregation Data'!$J$3:$J$154,255),0))),"")</f>
        <v/>
      </c>
      <c r="H123" s="408" t="str">
        <f t="array" ref="H123">IFERROR(IF(INDEX('Disaggregation Data'!$N$3:$N$154,MATCH(LEFT(M123,255),LEFT('Disaggregation Data'!$J$3:$J$154,255),0))=0,"",INDEX('Disaggregation Data'!$N$3:$N$154,MATCH(LEFT(M123,255),LEFT('Disaggregation Data'!$J$3:$J$154,255),0))),"")</f>
        <v/>
      </c>
      <c r="I123" s="503" t="str">
        <f t="array" ref="I123">IFERROR(IF(INDEX('Disaggregation Records'!$G$3:$G$56,MATCH(LEFT(L123,255),LEFT('Disaggregation Records'!$D$3:$D$56,255),0))=0,"",INDEX('Disaggregation Records'!$G$3:$G$56,MATCH(LEFT(L123,255),LEFT('Disaggregation Records'!$D$3:$D$56,255),0))),"")</f>
        <v/>
      </c>
      <c r="J123" s="503" t="s">
        <v>398</v>
      </c>
      <c r="K123" s="503">
        <f t="shared" si="4"/>
        <v>115</v>
      </c>
      <c r="L123" s="503" t="str">
        <f t="shared" si="5"/>
        <v/>
      </c>
      <c r="M123" s="503" t="str">
        <f t="shared" si="6"/>
        <v/>
      </c>
      <c r="N123" s="471" t="b">
        <f t="shared" si="7"/>
        <v>0</v>
      </c>
      <c r="O123" s="475" t="s">
        <v>1644</v>
      </c>
      <c r="P123" s="384"/>
      <c r="Q123" s="383"/>
    </row>
    <row r="124" spans="1:17" ht="37.5" customHeight="1">
      <c r="A124" s="406">
        <v>12</v>
      </c>
      <c r="B124" s="423" t="str">
        <f>IFERROR(VLOOKUP(A124,'Impact Indicators - Section B'!$A$9:$S$27,19,FALSE),"")</f>
        <v/>
      </c>
      <c r="C124" s="506" t="str">
        <f t="array" ref="C124">IFERROR(IF(INDEX('Disaggregation Records'!$E$3:$E$56,MATCH(LEFT(L124,255),LEFT('Disaggregation Records'!$D$3:$D$56,255),0))=0,"",INDEX('Disaggregation Records'!$E$3:$E$56,MATCH(LEFT(L124,255),LEFT('Disaggregation Records'!$D$3:$D$56,255),0))),"")</f>
        <v/>
      </c>
      <c r="D124" s="506" t="str">
        <f t="array" ref="D124">IFERROR(IF(INDEX('Disaggregation Records'!$F$3:$F$56,MATCH(LEFT(L124,255),LEFT('Disaggregation Records'!$D$3:$D$56,255),0))=0,"",INDEX('Disaggregation Records'!$F$3:$F$56,MATCH(LEFT(L124,255),LEFT('Disaggregation Records'!$D$3:$D$56,255),0))),"")</f>
        <v/>
      </c>
      <c r="E124" s="409" t="str">
        <f t="array" ref="E124">IFERROR(IF(INDEX('Disaggregation Data'!$K$3:$K$154,MATCH(LEFT(M124,255),LEFT('Disaggregation Data'!$J$3:$J$154,255),0))=0,"",INDEX('Disaggregation Data'!$K$3:$K$154,MATCH(LEFT(M124,255),LEFT('Disaggregation Data'!$J$3:$J$154,255),0))),"")</f>
        <v/>
      </c>
      <c r="F124" s="409" t="str">
        <f t="array" ref="F124">IFERROR(IF(INDEX('Disaggregation Data'!$L$3:$L$154,MATCH(LEFT(M124,255),LEFT('Disaggregation Data'!$J$3:$J$154,255),0))=0,"",INDEX('Disaggregation Data'!$L$3:$L$154,MATCH(LEFT(M124,255),LEFT('Disaggregation Data'!$J$3:$J$154,255),0))),"")</f>
        <v/>
      </c>
      <c r="G124" s="409" t="str">
        <f t="array" ref="G124">IFERROR(IF(INDEX('Disaggregation Data'!$M$3:$M$154,MATCH(LEFT(M124,255),LEFT('Disaggregation Data'!$J$3:$J$154,255),0))=0,"",INDEX('Disaggregation Data'!$M$3:$M$154,MATCH(LEFT(M124,255),LEFT('Disaggregation Data'!$J$3:$J$154,255),0))),"")</f>
        <v/>
      </c>
      <c r="H124" s="408" t="str">
        <f t="array" ref="H124">IFERROR(IF(INDEX('Disaggregation Data'!$N$3:$N$154,MATCH(LEFT(M124,255),LEFT('Disaggregation Data'!$J$3:$J$154,255),0))=0,"",INDEX('Disaggregation Data'!$N$3:$N$154,MATCH(LEFT(M124,255),LEFT('Disaggregation Data'!$J$3:$J$154,255),0))),"")</f>
        <v/>
      </c>
      <c r="I124" s="503" t="str">
        <f t="array" ref="I124">IFERROR(IF(INDEX('Disaggregation Records'!$G$3:$G$56,MATCH(LEFT(L124,255),LEFT('Disaggregation Records'!$D$3:$D$56,255),0))=0,"",INDEX('Disaggregation Records'!$G$3:$G$56,MATCH(LEFT(L124,255),LEFT('Disaggregation Records'!$D$3:$D$56,255),0))),"")</f>
        <v/>
      </c>
      <c r="J124" s="503" t="s">
        <v>398</v>
      </c>
      <c r="K124" s="503">
        <f t="shared" si="4"/>
        <v>116</v>
      </c>
      <c r="L124" s="503" t="str">
        <f t="shared" si="5"/>
        <v/>
      </c>
      <c r="M124" s="503" t="str">
        <f t="shared" si="6"/>
        <v/>
      </c>
      <c r="N124" s="471" t="b">
        <f t="shared" si="7"/>
        <v>0</v>
      </c>
      <c r="O124" s="475" t="s">
        <v>1645</v>
      </c>
      <c r="P124" s="384"/>
      <c r="Q124" s="383"/>
    </row>
    <row r="125" spans="1:17" ht="37.5" customHeight="1">
      <c r="A125" s="406">
        <v>12</v>
      </c>
      <c r="B125" s="423" t="str">
        <f>IFERROR(VLOOKUP(A125,'Impact Indicators - Section B'!$A$9:$S$27,19,FALSE),"")</f>
        <v/>
      </c>
      <c r="C125" s="506" t="str">
        <f t="array" ref="C125">IFERROR(IF(INDEX('Disaggregation Records'!$E$3:$E$56,MATCH(LEFT(L125,255),LEFT('Disaggregation Records'!$D$3:$D$56,255),0))=0,"",INDEX('Disaggregation Records'!$E$3:$E$56,MATCH(LEFT(L125,255),LEFT('Disaggregation Records'!$D$3:$D$56,255),0))),"")</f>
        <v/>
      </c>
      <c r="D125" s="506" t="str">
        <f t="array" ref="D125">IFERROR(IF(INDEX('Disaggregation Records'!$F$3:$F$56,MATCH(LEFT(L125,255),LEFT('Disaggregation Records'!$D$3:$D$56,255),0))=0,"",INDEX('Disaggregation Records'!$F$3:$F$56,MATCH(LEFT(L125,255),LEFT('Disaggregation Records'!$D$3:$D$56,255),0))),"")</f>
        <v/>
      </c>
      <c r="E125" s="409" t="str">
        <f t="array" ref="E125">IFERROR(IF(INDEX('Disaggregation Data'!$K$3:$K$154,MATCH(LEFT(M125,255),LEFT('Disaggregation Data'!$J$3:$J$154,255),0))=0,"",INDEX('Disaggregation Data'!$K$3:$K$154,MATCH(LEFT(M125,255),LEFT('Disaggregation Data'!$J$3:$J$154,255),0))),"")</f>
        <v/>
      </c>
      <c r="F125" s="409" t="str">
        <f t="array" ref="F125">IFERROR(IF(INDEX('Disaggregation Data'!$L$3:$L$154,MATCH(LEFT(M125,255),LEFT('Disaggregation Data'!$J$3:$J$154,255),0))=0,"",INDEX('Disaggregation Data'!$L$3:$L$154,MATCH(LEFT(M125,255),LEFT('Disaggregation Data'!$J$3:$J$154,255),0))),"")</f>
        <v/>
      </c>
      <c r="G125" s="409" t="str">
        <f t="array" ref="G125">IFERROR(IF(INDEX('Disaggregation Data'!$M$3:$M$154,MATCH(LEFT(M125,255),LEFT('Disaggregation Data'!$J$3:$J$154,255),0))=0,"",INDEX('Disaggregation Data'!$M$3:$M$154,MATCH(LEFT(M125,255),LEFT('Disaggregation Data'!$J$3:$J$154,255),0))),"")</f>
        <v/>
      </c>
      <c r="H125" s="408" t="str">
        <f t="array" ref="H125">IFERROR(IF(INDEX('Disaggregation Data'!$N$3:$N$154,MATCH(LEFT(M125,255),LEFT('Disaggregation Data'!$J$3:$J$154,255),0))=0,"",INDEX('Disaggregation Data'!$N$3:$N$154,MATCH(LEFT(M125,255),LEFT('Disaggregation Data'!$J$3:$J$154,255),0))),"")</f>
        <v/>
      </c>
      <c r="I125" s="503" t="str">
        <f t="array" ref="I125">IFERROR(IF(INDEX('Disaggregation Records'!$G$3:$G$56,MATCH(LEFT(L125,255),LEFT('Disaggregation Records'!$D$3:$D$56,255),0))=0,"",INDEX('Disaggregation Records'!$G$3:$G$56,MATCH(LEFT(L125,255),LEFT('Disaggregation Records'!$D$3:$D$56,255),0))),"")</f>
        <v/>
      </c>
      <c r="J125" s="503" t="s">
        <v>398</v>
      </c>
      <c r="K125" s="503">
        <f t="shared" si="4"/>
        <v>117</v>
      </c>
      <c r="L125" s="503" t="str">
        <f t="shared" si="5"/>
        <v/>
      </c>
      <c r="M125" s="503" t="str">
        <f t="shared" si="6"/>
        <v/>
      </c>
      <c r="N125" s="471" t="b">
        <f t="shared" si="7"/>
        <v>0</v>
      </c>
      <c r="O125" s="475" t="s">
        <v>1646</v>
      </c>
      <c r="P125" s="384"/>
      <c r="Q125" s="383"/>
    </row>
    <row r="126" spans="1:17" ht="37.5" customHeight="1">
      <c r="A126" s="406">
        <v>12</v>
      </c>
      <c r="B126" s="423" t="str">
        <f>IFERROR(VLOOKUP(A126,'Impact Indicators - Section B'!$A$9:$S$27,19,FALSE),"")</f>
        <v/>
      </c>
      <c r="C126" s="506" t="str">
        <f t="array" ref="C126">IFERROR(IF(INDEX('Disaggregation Records'!$E$3:$E$56,MATCH(LEFT(L126,255),LEFT('Disaggregation Records'!$D$3:$D$56,255),0))=0,"",INDEX('Disaggregation Records'!$E$3:$E$56,MATCH(LEFT(L126,255),LEFT('Disaggregation Records'!$D$3:$D$56,255),0))),"")</f>
        <v/>
      </c>
      <c r="D126" s="506" t="str">
        <f t="array" ref="D126">IFERROR(IF(INDEX('Disaggregation Records'!$F$3:$F$56,MATCH(LEFT(L126,255),LEFT('Disaggregation Records'!$D$3:$D$56,255),0))=0,"",INDEX('Disaggregation Records'!$F$3:$F$56,MATCH(LEFT(L126,255),LEFT('Disaggregation Records'!$D$3:$D$56,255),0))),"")</f>
        <v/>
      </c>
      <c r="E126" s="409" t="str">
        <f t="array" ref="E126">IFERROR(IF(INDEX('Disaggregation Data'!$K$3:$K$154,MATCH(LEFT(M126,255),LEFT('Disaggregation Data'!$J$3:$J$154,255),0))=0,"",INDEX('Disaggregation Data'!$K$3:$K$154,MATCH(LEFT(M126,255),LEFT('Disaggregation Data'!$J$3:$J$154,255),0))),"")</f>
        <v/>
      </c>
      <c r="F126" s="409" t="str">
        <f t="array" ref="F126">IFERROR(IF(INDEX('Disaggregation Data'!$L$3:$L$154,MATCH(LEFT(M126,255),LEFT('Disaggregation Data'!$J$3:$J$154,255),0))=0,"",INDEX('Disaggregation Data'!$L$3:$L$154,MATCH(LEFT(M126,255),LEFT('Disaggregation Data'!$J$3:$J$154,255),0))),"")</f>
        <v/>
      </c>
      <c r="G126" s="409" t="str">
        <f t="array" ref="G126">IFERROR(IF(INDEX('Disaggregation Data'!$M$3:$M$154,MATCH(LEFT(M126,255),LEFT('Disaggregation Data'!$J$3:$J$154,255),0))=0,"",INDEX('Disaggregation Data'!$M$3:$M$154,MATCH(LEFT(M126,255),LEFT('Disaggregation Data'!$J$3:$J$154,255),0))),"")</f>
        <v/>
      </c>
      <c r="H126" s="408" t="str">
        <f t="array" ref="H126">IFERROR(IF(INDEX('Disaggregation Data'!$N$3:$N$154,MATCH(LEFT(M126,255),LEFT('Disaggregation Data'!$J$3:$J$154,255),0))=0,"",INDEX('Disaggregation Data'!$N$3:$N$154,MATCH(LEFT(M126,255),LEFT('Disaggregation Data'!$J$3:$J$154,255),0))),"")</f>
        <v/>
      </c>
      <c r="I126" s="503" t="str">
        <f t="array" ref="I126">IFERROR(IF(INDEX('Disaggregation Records'!$G$3:$G$56,MATCH(LEFT(L126,255),LEFT('Disaggregation Records'!$D$3:$D$56,255),0))=0,"",INDEX('Disaggregation Records'!$G$3:$G$56,MATCH(LEFT(L126,255),LEFT('Disaggregation Records'!$D$3:$D$56,255),0))),"")</f>
        <v/>
      </c>
      <c r="J126" s="503" t="s">
        <v>398</v>
      </c>
      <c r="K126" s="503">
        <f t="shared" si="4"/>
        <v>118</v>
      </c>
      <c r="L126" s="503" t="str">
        <f t="shared" si="5"/>
        <v/>
      </c>
      <c r="M126" s="503" t="str">
        <f t="shared" si="6"/>
        <v/>
      </c>
      <c r="N126" s="471" t="b">
        <f t="shared" si="7"/>
        <v>0</v>
      </c>
      <c r="O126" s="475" t="s">
        <v>1647</v>
      </c>
      <c r="P126" s="384"/>
      <c r="Q126" s="383"/>
    </row>
    <row r="127" spans="1:17" ht="37.5" customHeight="1">
      <c r="A127" s="406">
        <v>12</v>
      </c>
      <c r="B127" s="423" t="str">
        <f>IFERROR(VLOOKUP(A127,'Impact Indicators - Section B'!$A$9:$S$27,19,FALSE),"")</f>
        <v/>
      </c>
      <c r="C127" s="506" t="str">
        <f t="array" ref="C127">IFERROR(IF(INDEX('Disaggregation Records'!$E$3:$E$56,MATCH(LEFT(L127,255),LEFT('Disaggregation Records'!$D$3:$D$56,255),0))=0,"",INDEX('Disaggregation Records'!$E$3:$E$56,MATCH(LEFT(L127,255),LEFT('Disaggregation Records'!$D$3:$D$56,255),0))),"")</f>
        <v/>
      </c>
      <c r="D127" s="506" t="str">
        <f t="array" ref="D127">IFERROR(IF(INDEX('Disaggregation Records'!$F$3:$F$56,MATCH(LEFT(L127,255),LEFT('Disaggregation Records'!$D$3:$D$56,255),0))=0,"",INDEX('Disaggregation Records'!$F$3:$F$56,MATCH(LEFT(L127,255),LEFT('Disaggregation Records'!$D$3:$D$56,255),0))),"")</f>
        <v/>
      </c>
      <c r="E127" s="409" t="str">
        <f t="array" ref="E127">IFERROR(IF(INDEX('Disaggregation Data'!$K$3:$K$154,MATCH(LEFT(M127,255),LEFT('Disaggregation Data'!$J$3:$J$154,255),0))=0,"",INDEX('Disaggregation Data'!$K$3:$K$154,MATCH(LEFT(M127,255),LEFT('Disaggregation Data'!$J$3:$J$154,255),0))),"")</f>
        <v/>
      </c>
      <c r="F127" s="409" t="str">
        <f t="array" ref="F127">IFERROR(IF(INDEX('Disaggregation Data'!$L$3:$L$154,MATCH(LEFT(M127,255),LEFT('Disaggregation Data'!$J$3:$J$154,255),0))=0,"",INDEX('Disaggregation Data'!$L$3:$L$154,MATCH(LEFT(M127,255),LEFT('Disaggregation Data'!$J$3:$J$154,255),0))),"")</f>
        <v/>
      </c>
      <c r="G127" s="409" t="str">
        <f t="array" ref="G127">IFERROR(IF(INDEX('Disaggregation Data'!$M$3:$M$154,MATCH(LEFT(M127,255),LEFT('Disaggregation Data'!$J$3:$J$154,255),0))=0,"",INDEX('Disaggregation Data'!$M$3:$M$154,MATCH(LEFT(M127,255),LEFT('Disaggregation Data'!$J$3:$J$154,255),0))),"")</f>
        <v/>
      </c>
      <c r="H127" s="408" t="str">
        <f t="array" ref="H127">IFERROR(IF(INDEX('Disaggregation Data'!$N$3:$N$154,MATCH(LEFT(M127,255),LEFT('Disaggregation Data'!$J$3:$J$154,255),0))=0,"",INDEX('Disaggregation Data'!$N$3:$N$154,MATCH(LEFT(M127,255),LEFT('Disaggregation Data'!$J$3:$J$154,255),0))),"")</f>
        <v/>
      </c>
      <c r="I127" s="503" t="str">
        <f t="array" ref="I127">IFERROR(IF(INDEX('Disaggregation Records'!$G$3:$G$56,MATCH(LEFT(L127,255),LEFT('Disaggregation Records'!$D$3:$D$56,255),0))=0,"",INDEX('Disaggregation Records'!$G$3:$G$56,MATCH(LEFT(L127,255),LEFT('Disaggregation Records'!$D$3:$D$56,255),0))),"")</f>
        <v/>
      </c>
      <c r="J127" s="503" t="s">
        <v>398</v>
      </c>
      <c r="K127" s="503">
        <f t="shared" si="4"/>
        <v>119</v>
      </c>
      <c r="L127" s="503" t="str">
        <f t="shared" si="5"/>
        <v/>
      </c>
      <c r="M127" s="503" t="str">
        <f t="shared" si="6"/>
        <v/>
      </c>
      <c r="N127" s="471" t="b">
        <f t="shared" si="7"/>
        <v>0</v>
      </c>
      <c r="O127" s="475" t="s">
        <v>1648</v>
      </c>
      <c r="P127" s="384"/>
      <c r="Q127" s="383"/>
    </row>
    <row r="128" spans="1:17" ht="37.5" customHeight="1">
      <c r="A128" s="406">
        <v>12</v>
      </c>
      <c r="B128" s="423" t="str">
        <f>IFERROR(VLOOKUP(A128,'Impact Indicators - Section B'!$A$9:$S$27,19,FALSE),"")</f>
        <v/>
      </c>
      <c r="C128" s="506" t="str">
        <f t="array" ref="C128">IFERROR(IF(INDEX('Disaggregation Records'!$E$3:$E$56,MATCH(LEFT(L128,255),LEFT('Disaggregation Records'!$D$3:$D$56,255),0))=0,"",INDEX('Disaggregation Records'!$E$3:$E$56,MATCH(LEFT(L128,255),LEFT('Disaggregation Records'!$D$3:$D$56,255),0))),"")</f>
        <v/>
      </c>
      <c r="D128" s="506" t="str">
        <f t="array" ref="D128">IFERROR(IF(INDEX('Disaggregation Records'!$F$3:$F$56,MATCH(LEFT(L128,255),LEFT('Disaggregation Records'!$D$3:$D$56,255),0))=0,"",INDEX('Disaggregation Records'!$F$3:$F$56,MATCH(LEFT(L128,255),LEFT('Disaggregation Records'!$D$3:$D$56,255),0))),"")</f>
        <v/>
      </c>
      <c r="E128" s="409" t="str">
        <f t="array" ref="E128">IFERROR(IF(INDEX('Disaggregation Data'!$K$3:$K$154,MATCH(LEFT(M128,255),LEFT('Disaggregation Data'!$J$3:$J$154,255),0))=0,"",INDEX('Disaggregation Data'!$K$3:$K$154,MATCH(LEFT(M128,255),LEFT('Disaggregation Data'!$J$3:$J$154,255),0))),"")</f>
        <v/>
      </c>
      <c r="F128" s="409" t="str">
        <f t="array" ref="F128">IFERROR(IF(INDEX('Disaggregation Data'!$L$3:$L$154,MATCH(LEFT(M128,255),LEFT('Disaggregation Data'!$J$3:$J$154,255),0))=0,"",INDEX('Disaggregation Data'!$L$3:$L$154,MATCH(LEFT(M128,255),LEFT('Disaggregation Data'!$J$3:$J$154,255),0))),"")</f>
        <v/>
      </c>
      <c r="G128" s="409" t="str">
        <f t="array" ref="G128">IFERROR(IF(INDEX('Disaggregation Data'!$M$3:$M$154,MATCH(LEFT(M128,255),LEFT('Disaggregation Data'!$J$3:$J$154,255),0))=0,"",INDEX('Disaggregation Data'!$M$3:$M$154,MATCH(LEFT(M128,255),LEFT('Disaggregation Data'!$J$3:$J$154,255),0))),"")</f>
        <v/>
      </c>
      <c r="H128" s="408" t="str">
        <f t="array" ref="H128">IFERROR(IF(INDEX('Disaggregation Data'!$N$3:$N$154,MATCH(LEFT(M128,255),LEFT('Disaggregation Data'!$J$3:$J$154,255),0))=0,"",INDEX('Disaggregation Data'!$N$3:$N$154,MATCH(LEFT(M128,255),LEFT('Disaggregation Data'!$J$3:$J$154,255),0))),"")</f>
        <v/>
      </c>
      <c r="I128" s="503" t="str">
        <f t="array" ref="I128">IFERROR(IF(INDEX('Disaggregation Records'!$G$3:$G$56,MATCH(LEFT(L128,255),LEFT('Disaggregation Records'!$D$3:$D$56,255),0))=0,"",INDEX('Disaggregation Records'!$G$3:$G$56,MATCH(LEFT(L128,255),LEFT('Disaggregation Records'!$D$3:$D$56,255),0))),"")</f>
        <v/>
      </c>
      <c r="J128" s="503" t="s">
        <v>398</v>
      </c>
      <c r="K128" s="503">
        <f t="shared" si="4"/>
        <v>120</v>
      </c>
      <c r="L128" s="503" t="str">
        <f t="shared" si="5"/>
        <v/>
      </c>
      <c r="M128" s="503" t="str">
        <f t="shared" si="6"/>
        <v/>
      </c>
      <c r="N128" s="471" t="b">
        <f t="shared" si="7"/>
        <v>0</v>
      </c>
      <c r="O128" s="475" t="s">
        <v>1649</v>
      </c>
      <c r="P128" s="384"/>
      <c r="Q128" s="383"/>
    </row>
    <row r="129" spans="1:17" ht="37.5" customHeight="1">
      <c r="A129" s="406">
        <v>13</v>
      </c>
      <c r="B129" s="423" t="str">
        <f>IFERROR(VLOOKUP(A129,'Impact Indicators - Section B'!$A$9:$S$27,19,FALSE),"")</f>
        <v/>
      </c>
      <c r="C129" s="506" t="str">
        <f t="array" ref="C129">IFERROR(IF(INDEX('Disaggregation Records'!$E$3:$E$56,MATCH(LEFT(L129,255),LEFT('Disaggregation Records'!$D$3:$D$56,255),0))=0,"",INDEX('Disaggregation Records'!$E$3:$E$56,MATCH(LEFT(L129,255),LEFT('Disaggregation Records'!$D$3:$D$56,255),0))),"")</f>
        <v/>
      </c>
      <c r="D129" s="506" t="str">
        <f t="array" ref="D129">IFERROR(IF(INDEX('Disaggregation Records'!$F$3:$F$56,MATCH(LEFT(L129,255),LEFT('Disaggregation Records'!$D$3:$D$56,255),0))=0,"",INDEX('Disaggregation Records'!$F$3:$F$56,MATCH(LEFT(L129,255),LEFT('Disaggregation Records'!$D$3:$D$56,255),0))),"")</f>
        <v/>
      </c>
      <c r="E129" s="409" t="str">
        <f t="array" ref="E129">IFERROR(IF(INDEX('Disaggregation Data'!$K$3:$K$154,MATCH(LEFT(M129,255),LEFT('Disaggregation Data'!$J$3:$J$154,255),0))=0,"",INDEX('Disaggregation Data'!$K$3:$K$154,MATCH(LEFT(M129,255),LEFT('Disaggregation Data'!$J$3:$J$154,255),0))),"")</f>
        <v/>
      </c>
      <c r="F129" s="409" t="str">
        <f t="array" ref="F129">IFERROR(IF(INDEX('Disaggregation Data'!$L$3:$L$154,MATCH(LEFT(M129,255),LEFT('Disaggregation Data'!$J$3:$J$154,255),0))=0,"",INDEX('Disaggregation Data'!$L$3:$L$154,MATCH(LEFT(M129,255),LEFT('Disaggregation Data'!$J$3:$J$154,255),0))),"")</f>
        <v/>
      </c>
      <c r="G129" s="409" t="str">
        <f t="array" ref="G129">IFERROR(IF(INDEX('Disaggregation Data'!$M$3:$M$154,MATCH(LEFT(M129,255),LEFT('Disaggregation Data'!$J$3:$J$154,255),0))=0,"",INDEX('Disaggregation Data'!$M$3:$M$154,MATCH(LEFT(M129,255),LEFT('Disaggregation Data'!$J$3:$J$154,255),0))),"")</f>
        <v/>
      </c>
      <c r="H129" s="408" t="str">
        <f t="array" ref="H129">IFERROR(IF(INDEX('Disaggregation Data'!$N$3:$N$154,MATCH(LEFT(M129,255),LEFT('Disaggregation Data'!$J$3:$J$154,255),0))=0,"",INDEX('Disaggregation Data'!$N$3:$N$154,MATCH(LEFT(M129,255),LEFT('Disaggregation Data'!$J$3:$J$154,255),0))),"")</f>
        <v/>
      </c>
      <c r="I129" s="503" t="str">
        <f t="array" ref="I129">IFERROR(IF(INDEX('Disaggregation Records'!$G$3:$G$56,MATCH(LEFT(L129,255),LEFT('Disaggregation Records'!$D$3:$D$56,255),0))=0,"",INDEX('Disaggregation Records'!$G$3:$G$56,MATCH(LEFT(L129,255),LEFT('Disaggregation Records'!$D$3:$D$56,255),0))),"")</f>
        <v/>
      </c>
      <c r="J129" s="503" t="s">
        <v>399</v>
      </c>
      <c r="K129" s="503">
        <f t="shared" si="4"/>
        <v>121</v>
      </c>
      <c r="L129" s="503" t="str">
        <f t="shared" si="5"/>
        <v/>
      </c>
      <c r="M129" s="503" t="str">
        <f t="shared" si="6"/>
        <v/>
      </c>
      <c r="N129" s="471" t="b">
        <f t="shared" si="7"/>
        <v>0</v>
      </c>
      <c r="O129" s="475" t="s">
        <v>1650</v>
      </c>
      <c r="P129" s="384"/>
      <c r="Q129" s="383"/>
    </row>
    <row r="130" spans="1:17" ht="37.5" customHeight="1">
      <c r="A130" s="406">
        <v>13</v>
      </c>
      <c r="B130" s="423" t="str">
        <f>IFERROR(VLOOKUP(A130,'Impact Indicators - Section B'!$A$9:$S$27,19,FALSE),"")</f>
        <v/>
      </c>
      <c r="C130" s="506" t="str">
        <f t="array" ref="C130">IFERROR(IF(INDEX('Disaggregation Records'!$E$3:$E$56,MATCH(LEFT(L130,255),LEFT('Disaggregation Records'!$D$3:$D$56,255),0))=0,"",INDEX('Disaggregation Records'!$E$3:$E$56,MATCH(LEFT(L130,255),LEFT('Disaggregation Records'!$D$3:$D$56,255),0))),"")</f>
        <v/>
      </c>
      <c r="D130" s="506" t="str">
        <f t="array" ref="D130">IFERROR(IF(INDEX('Disaggregation Records'!$F$3:$F$56,MATCH(LEFT(L130,255),LEFT('Disaggregation Records'!$D$3:$D$56,255),0))=0,"",INDEX('Disaggregation Records'!$F$3:$F$56,MATCH(LEFT(L130,255),LEFT('Disaggregation Records'!$D$3:$D$56,255),0))),"")</f>
        <v/>
      </c>
      <c r="E130" s="409" t="str">
        <f t="array" ref="E130">IFERROR(IF(INDEX('Disaggregation Data'!$K$3:$K$154,MATCH(LEFT(M130,255),LEFT('Disaggregation Data'!$J$3:$J$154,255),0))=0,"",INDEX('Disaggregation Data'!$K$3:$K$154,MATCH(LEFT(M130,255),LEFT('Disaggregation Data'!$J$3:$J$154,255),0))),"")</f>
        <v/>
      </c>
      <c r="F130" s="409" t="str">
        <f t="array" ref="F130">IFERROR(IF(INDEX('Disaggregation Data'!$L$3:$L$154,MATCH(LEFT(M130,255),LEFT('Disaggregation Data'!$J$3:$J$154,255),0))=0,"",INDEX('Disaggregation Data'!$L$3:$L$154,MATCH(LEFT(M130,255),LEFT('Disaggregation Data'!$J$3:$J$154,255),0))),"")</f>
        <v/>
      </c>
      <c r="G130" s="409" t="str">
        <f t="array" ref="G130">IFERROR(IF(INDEX('Disaggregation Data'!$M$3:$M$154,MATCH(LEFT(M130,255),LEFT('Disaggregation Data'!$J$3:$J$154,255),0))=0,"",INDEX('Disaggregation Data'!$M$3:$M$154,MATCH(LEFT(M130,255),LEFT('Disaggregation Data'!$J$3:$J$154,255),0))),"")</f>
        <v/>
      </c>
      <c r="H130" s="408" t="str">
        <f t="array" ref="H130">IFERROR(IF(INDEX('Disaggregation Data'!$N$3:$N$154,MATCH(LEFT(M130,255),LEFT('Disaggregation Data'!$J$3:$J$154,255),0))=0,"",INDEX('Disaggregation Data'!$N$3:$N$154,MATCH(LEFT(M130,255),LEFT('Disaggregation Data'!$J$3:$J$154,255),0))),"")</f>
        <v/>
      </c>
      <c r="I130" s="503" t="str">
        <f t="array" ref="I130">IFERROR(IF(INDEX('Disaggregation Records'!$G$3:$G$56,MATCH(LEFT(L130,255),LEFT('Disaggregation Records'!$D$3:$D$56,255),0))=0,"",INDEX('Disaggregation Records'!$G$3:$G$56,MATCH(LEFT(L130,255),LEFT('Disaggregation Records'!$D$3:$D$56,255),0))),"")</f>
        <v/>
      </c>
      <c r="J130" s="503" t="s">
        <v>399</v>
      </c>
      <c r="K130" s="503">
        <f t="shared" si="4"/>
        <v>122</v>
      </c>
      <c r="L130" s="503" t="str">
        <f t="shared" si="5"/>
        <v/>
      </c>
      <c r="M130" s="503" t="str">
        <f t="shared" si="6"/>
        <v/>
      </c>
      <c r="N130" s="471" t="b">
        <f t="shared" si="7"/>
        <v>0</v>
      </c>
      <c r="O130" s="475" t="s">
        <v>1651</v>
      </c>
      <c r="P130" s="384"/>
      <c r="Q130" s="383"/>
    </row>
    <row r="131" spans="1:17" ht="37.5" customHeight="1">
      <c r="A131" s="406">
        <v>13</v>
      </c>
      <c r="B131" s="423" t="str">
        <f>IFERROR(VLOOKUP(A131,'Impact Indicators - Section B'!$A$9:$S$27,19,FALSE),"")</f>
        <v/>
      </c>
      <c r="C131" s="506" t="str">
        <f t="array" ref="C131">IFERROR(IF(INDEX('Disaggregation Records'!$E$3:$E$56,MATCH(LEFT(L131,255),LEFT('Disaggregation Records'!$D$3:$D$56,255),0))=0,"",INDEX('Disaggregation Records'!$E$3:$E$56,MATCH(LEFT(L131,255),LEFT('Disaggregation Records'!$D$3:$D$56,255),0))),"")</f>
        <v/>
      </c>
      <c r="D131" s="506" t="str">
        <f t="array" ref="D131">IFERROR(IF(INDEX('Disaggregation Records'!$F$3:$F$56,MATCH(LEFT(L131,255),LEFT('Disaggregation Records'!$D$3:$D$56,255),0))=0,"",INDEX('Disaggregation Records'!$F$3:$F$56,MATCH(LEFT(L131,255),LEFT('Disaggregation Records'!$D$3:$D$56,255),0))),"")</f>
        <v/>
      </c>
      <c r="E131" s="409" t="str">
        <f t="array" ref="E131">IFERROR(IF(INDEX('Disaggregation Data'!$K$3:$K$154,MATCH(LEFT(M131,255),LEFT('Disaggregation Data'!$J$3:$J$154,255),0))=0,"",INDEX('Disaggregation Data'!$K$3:$K$154,MATCH(LEFT(M131,255),LEFT('Disaggregation Data'!$J$3:$J$154,255),0))),"")</f>
        <v/>
      </c>
      <c r="F131" s="409" t="str">
        <f t="array" ref="F131">IFERROR(IF(INDEX('Disaggregation Data'!$L$3:$L$154,MATCH(LEFT(M131,255),LEFT('Disaggregation Data'!$J$3:$J$154,255),0))=0,"",INDEX('Disaggregation Data'!$L$3:$L$154,MATCH(LEFT(M131,255),LEFT('Disaggregation Data'!$J$3:$J$154,255),0))),"")</f>
        <v/>
      </c>
      <c r="G131" s="409" t="str">
        <f t="array" ref="G131">IFERROR(IF(INDEX('Disaggregation Data'!$M$3:$M$154,MATCH(LEFT(M131,255),LEFT('Disaggregation Data'!$J$3:$J$154,255),0))=0,"",INDEX('Disaggregation Data'!$M$3:$M$154,MATCH(LEFT(M131,255),LEFT('Disaggregation Data'!$J$3:$J$154,255),0))),"")</f>
        <v/>
      </c>
      <c r="H131" s="408" t="str">
        <f t="array" ref="H131">IFERROR(IF(INDEX('Disaggregation Data'!$N$3:$N$154,MATCH(LEFT(M131,255),LEFT('Disaggregation Data'!$J$3:$J$154,255),0))=0,"",INDEX('Disaggregation Data'!$N$3:$N$154,MATCH(LEFT(M131,255),LEFT('Disaggregation Data'!$J$3:$J$154,255),0))),"")</f>
        <v/>
      </c>
      <c r="I131" s="503" t="str">
        <f t="array" ref="I131">IFERROR(IF(INDEX('Disaggregation Records'!$G$3:$G$56,MATCH(LEFT(L131,255),LEFT('Disaggregation Records'!$D$3:$D$56,255),0))=0,"",INDEX('Disaggregation Records'!$G$3:$G$56,MATCH(LEFT(L131,255),LEFT('Disaggregation Records'!$D$3:$D$56,255),0))),"")</f>
        <v/>
      </c>
      <c r="J131" s="503" t="s">
        <v>399</v>
      </c>
      <c r="K131" s="503">
        <f t="shared" si="4"/>
        <v>123</v>
      </c>
      <c r="L131" s="503" t="str">
        <f t="shared" si="5"/>
        <v/>
      </c>
      <c r="M131" s="503" t="str">
        <f t="shared" si="6"/>
        <v/>
      </c>
      <c r="N131" s="471" t="b">
        <f t="shared" si="7"/>
        <v>0</v>
      </c>
      <c r="O131" s="475" t="s">
        <v>1652</v>
      </c>
      <c r="P131" s="384"/>
      <c r="Q131" s="383"/>
    </row>
    <row r="132" spans="1:17" ht="37.5" customHeight="1">
      <c r="A132" s="406">
        <v>13</v>
      </c>
      <c r="B132" s="423" t="str">
        <f>IFERROR(VLOOKUP(A132,'Impact Indicators - Section B'!$A$9:$S$27,19,FALSE),"")</f>
        <v/>
      </c>
      <c r="C132" s="506" t="str">
        <f t="array" ref="C132">IFERROR(IF(INDEX('Disaggregation Records'!$E$3:$E$56,MATCH(LEFT(L132,255),LEFT('Disaggregation Records'!$D$3:$D$56,255),0))=0,"",INDEX('Disaggregation Records'!$E$3:$E$56,MATCH(LEFT(L132,255),LEFT('Disaggregation Records'!$D$3:$D$56,255),0))),"")</f>
        <v/>
      </c>
      <c r="D132" s="506" t="str">
        <f t="array" ref="D132">IFERROR(IF(INDEX('Disaggregation Records'!$F$3:$F$56,MATCH(LEFT(L132,255),LEFT('Disaggregation Records'!$D$3:$D$56,255),0))=0,"",INDEX('Disaggregation Records'!$F$3:$F$56,MATCH(LEFT(L132,255),LEFT('Disaggregation Records'!$D$3:$D$56,255),0))),"")</f>
        <v/>
      </c>
      <c r="E132" s="409" t="str">
        <f t="array" ref="E132">IFERROR(IF(INDEX('Disaggregation Data'!$K$3:$K$154,MATCH(LEFT(M132,255),LEFT('Disaggregation Data'!$J$3:$J$154,255),0))=0,"",INDEX('Disaggregation Data'!$K$3:$K$154,MATCH(LEFT(M132,255),LEFT('Disaggregation Data'!$J$3:$J$154,255),0))),"")</f>
        <v/>
      </c>
      <c r="F132" s="409" t="str">
        <f t="array" ref="F132">IFERROR(IF(INDEX('Disaggregation Data'!$L$3:$L$154,MATCH(LEFT(M132,255),LEFT('Disaggregation Data'!$J$3:$J$154,255),0))=0,"",INDEX('Disaggregation Data'!$L$3:$L$154,MATCH(LEFT(M132,255),LEFT('Disaggregation Data'!$J$3:$J$154,255),0))),"")</f>
        <v/>
      </c>
      <c r="G132" s="409" t="str">
        <f t="array" ref="G132">IFERROR(IF(INDEX('Disaggregation Data'!$M$3:$M$154,MATCH(LEFT(M132,255),LEFT('Disaggregation Data'!$J$3:$J$154,255),0))=0,"",INDEX('Disaggregation Data'!$M$3:$M$154,MATCH(LEFT(M132,255),LEFT('Disaggregation Data'!$J$3:$J$154,255),0))),"")</f>
        <v/>
      </c>
      <c r="H132" s="408" t="str">
        <f t="array" ref="H132">IFERROR(IF(INDEX('Disaggregation Data'!$N$3:$N$154,MATCH(LEFT(M132,255),LEFT('Disaggregation Data'!$J$3:$J$154,255),0))=0,"",INDEX('Disaggregation Data'!$N$3:$N$154,MATCH(LEFT(M132,255),LEFT('Disaggregation Data'!$J$3:$J$154,255),0))),"")</f>
        <v/>
      </c>
      <c r="I132" s="503" t="str">
        <f t="array" ref="I132">IFERROR(IF(INDEX('Disaggregation Records'!$G$3:$G$56,MATCH(LEFT(L132,255),LEFT('Disaggregation Records'!$D$3:$D$56,255),0))=0,"",INDEX('Disaggregation Records'!$G$3:$G$56,MATCH(LEFT(L132,255),LEFT('Disaggregation Records'!$D$3:$D$56,255),0))),"")</f>
        <v/>
      </c>
      <c r="J132" s="503" t="s">
        <v>399</v>
      </c>
      <c r="K132" s="503">
        <f t="shared" si="4"/>
        <v>124</v>
      </c>
      <c r="L132" s="503" t="str">
        <f t="shared" si="5"/>
        <v/>
      </c>
      <c r="M132" s="503" t="str">
        <f t="shared" si="6"/>
        <v/>
      </c>
      <c r="N132" s="471" t="b">
        <f t="shared" si="7"/>
        <v>0</v>
      </c>
      <c r="O132" s="475" t="s">
        <v>1653</v>
      </c>
      <c r="P132" s="384"/>
      <c r="Q132" s="383"/>
    </row>
    <row r="133" spans="1:17" ht="37.5" customHeight="1">
      <c r="A133" s="406">
        <v>13</v>
      </c>
      <c r="B133" s="423" t="str">
        <f>IFERROR(VLOOKUP(A133,'Impact Indicators - Section B'!$A$9:$S$27,19,FALSE),"")</f>
        <v/>
      </c>
      <c r="C133" s="506" t="str">
        <f t="array" ref="C133">IFERROR(IF(INDEX('Disaggregation Records'!$E$3:$E$56,MATCH(LEFT(L133,255),LEFT('Disaggregation Records'!$D$3:$D$56,255),0))=0,"",INDEX('Disaggregation Records'!$E$3:$E$56,MATCH(LEFT(L133,255),LEFT('Disaggregation Records'!$D$3:$D$56,255),0))),"")</f>
        <v/>
      </c>
      <c r="D133" s="506" t="str">
        <f t="array" ref="D133">IFERROR(IF(INDEX('Disaggregation Records'!$F$3:$F$56,MATCH(LEFT(L133,255),LEFT('Disaggregation Records'!$D$3:$D$56,255),0))=0,"",INDEX('Disaggregation Records'!$F$3:$F$56,MATCH(LEFT(L133,255),LEFT('Disaggregation Records'!$D$3:$D$56,255),0))),"")</f>
        <v/>
      </c>
      <c r="E133" s="409" t="str">
        <f t="array" ref="E133">IFERROR(IF(INDEX('Disaggregation Data'!$K$3:$K$154,MATCH(LEFT(M133,255),LEFT('Disaggregation Data'!$J$3:$J$154,255),0))=0,"",INDEX('Disaggregation Data'!$K$3:$K$154,MATCH(LEFT(M133,255),LEFT('Disaggregation Data'!$J$3:$J$154,255),0))),"")</f>
        <v/>
      </c>
      <c r="F133" s="409" t="str">
        <f t="array" ref="F133">IFERROR(IF(INDEX('Disaggregation Data'!$L$3:$L$154,MATCH(LEFT(M133,255),LEFT('Disaggregation Data'!$J$3:$J$154,255),0))=0,"",INDEX('Disaggregation Data'!$L$3:$L$154,MATCH(LEFT(M133,255),LEFT('Disaggregation Data'!$J$3:$J$154,255),0))),"")</f>
        <v/>
      </c>
      <c r="G133" s="409" t="str">
        <f t="array" ref="G133">IFERROR(IF(INDEX('Disaggregation Data'!$M$3:$M$154,MATCH(LEFT(M133,255),LEFT('Disaggregation Data'!$J$3:$J$154,255),0))=0,"",INDEX('Disaggregation Data'!$M$3:$M$154,MATCH(LEFT(M133,255),LEFT('Disaggregation Data'!$J$3:$J$154,255),0))),"")</f>
        <v/>
      </c>
      <c r="H133" s="408" t="str">
        <f t="array" ref="H133">IFERROR(IF(INDEX('Disaggregation Data'!$N$3:$N$154,MATCH(LEFT(M133,255),LEFT('Disaggregation Data'!$J$3:$J$154,255),0))=0,"",INDEX('Disaggregation Data'!$N$3:$N$154,MATCH(LEFT(M133,255),LEFT('Disaggregation Data'!$J$3:$J$154,255),0))),"")</f>
        <v/>
      </c>
      <c r="I133" s="503" t="str">
        <f t="array" ref="I133">IFERROR(IF(INDEX('Disaggregation Records'!$G$3:$G$56,MATCH(LEFT(L133,255),LEFT('Disaggregation Records'!$D$3:$D$56,255),0))=0,"",INDEX('Disaggregation Records'!$G$3:$G$56,MATCH(LEFT(L133,255),LEFT('Disaggregation Records'!$D$3:$D$56,255),0))),"")</f>
        <v/>
      </c>
      <c r="J133" s="503" t="s">
        <v>399</v>
      </c>
      <c r="K133" s="503">
        <f t="shared" si="4"/>
        <v>125</v>
      </c>
      <c r="L133" s="503" t="str">
        <f t="shared" si="5"/>
        <v/>
      </c>
      <c r="M133" s="503" t="str">
        <f t="shared" si="6"/>
        <v/>
      </c>
      <c r="N133" s="471" t="b">
        <f t="shared" si="7"/>
        <v>0</v>
      </c>
      <c r="O133" s="475" t="s">
        <v>1654</v>
      </c>
      <c r="P133" s="384"/>
      <c r="Q133" s="383"/>
    </row>
    <row r="134" spans="1:17" ht="37.5" customHeight="1">
      <c r="A134" s="406">
        <v>13</v>
      </c>
      <c r="B134" s="423" t="str">
        <f>IFERROR(VLOOKUP(A134,'Impact Indicators - Section B'!$A$9:$S$27,19,FALSE),"")</f>
        <v/>
      </c>
      <c r="C134" s="506" t="str">
        <f t="array" ref="C134">IFERROR(IF(INDEX('Disaggregation Records'!$E$3:$E$56,MATCH(LEFT(L134,255),LEFT('Disaggregation Records'!$D$3:$D$56,255),0))=0,"",INDEX('Disaggregation Records'!$E$3:$E$56,MATCH(LEFT(L134,255),LEFT('Disaggregation Records'!$D$3:$D$56,255),0))),"")</f>
        <v/>
      </c>
      <c r="D134" s="506" t="str">
        <f t="array" ref="D134">IFERROR(IF(INDEX('Disaggregation Records'!$F$3:$F$56,MATCH(LEFT(L134,255),LEFT('Disaggregation Records'!$D$3:$D$56,255),0))=0,"",INDEX('Disaggregation Records'!$F$3:$F$56,MATCH(LEFT(L134,255),LEFT('Disaggregation Records'!$D$3:$D$56,255),0))),"")</f>
        <v/>
      </c>
      <c r="E134" s="409" t="str">
        <f t="array" ref="E134">IFERROR(IF(INDEX('Disaggregation Data'!$K$3:$K$154,MATCH(LEFT(M134,255),LEFT('Disaggregation Data'!$J$3:$J$154,255),0))=0,"",INDEX('Disaggregation Data'!$K$3:$K$154,MATCH(LEFT(M134,255),LEFT('Disaggregation Data'!$J$3:$J$154,255),0))),"")</f>
        <v/>
      </c>
      <c r="F134" s="409" t="str">
        <f t="array" ref="F134">IFERROR(IF(INDEX('Disaggregation Data'!$L$3:$L$154,MATCH(LEFT(M134,255),LEFT('Disaggregation Data'!$J$3:$J$154,255),0))=0,"",INDEX('Disaggregation Data'!$L$3:$L$154,MATCH(LEFT(M134,255),LEFT('Disaggregation Data'!$J$3:$J$154,255),0))),"")</f>
        <v/>
      </c>
      <c r="G134" s="409" t="str">
        <f t="array" ref="G134">IFERROR(IF(INDEX('Disaggregation Data'!$M$3:$M$154,MATCH(LEFT(M134,255),LEFT('Disaggregation Data'!$J$3:$J$154,255),0))=0,"",INDEX('Disaggregation Data'!$M$3:$M$154,MATCH(LEFT(M134,255),LEFT('Disaggregation Data'!$J$3:$J$154,255),0))),"")</f>
        <v/>
      </c>
      <c r="H134" s="408" t="str">
        <f t="array" ref="H134">IFERROR(IF(INDEX('Disaggregation Data'!$N$3:$N$154,MATCH(LEFT(M134,255),LEFT('Disaggregation Data'!$J$3:$J$154,255),0))=0,"",INDEX('Disaggregation Data'!$N$3:$N$154,MATCH(LEFT(M134,255),LEFT('Disaggregation Data'!$J$3:$J$154,255),0))),"")</f>
        <v/>
      </c>
      <c r="I134" s="503" t="str">
        <f t="array" ref="I134">IFERROR(IF(INDEX('Disaggregation Records'!$G$3:$G$56,MATCH(LEFT(L134,255),LEFT('Disaggregation Records'!$D$3:$D$56,255),0))=0,"",INDEX('Disaggregation Records'!$G$3:$G$56,MATCH(LEFT(L134,255),LEFT('Disaggregation Records'!$D$3:$D$56,255),0))),"")</f>
        <v/>
      </c>
      <c r="J134" s="503" t="s">
        <v>399</v>
      </c>
      <c r="K134" s="503">
        <f t="shared" si="4"/>
        <v>126</v>
      </c>
      <c r="L134" s="503" t="str">
        <f t="shared" si="5"/>
        <v/>
      </c>
      <c r="M134" s="503" t="str">
        <f t="shared" si="6"/>
        <v/>
      </c>
      <c r="N134" s="471" t="b">
        <f t="shared" si="7"/>
        <v>0</v>
      </c>
      <c r="O134" s="475" t="s">
        <v>1655</v>
      </c>
      <c r="P134" s="384"/>
      <c r="Q134" s="383"/>
    </row>
    <row r="135" spans="1:17" ht="37.5" customHeight="1">
      <c r="A135" s="406">
        <v>13</v>
      </c>
      <c r="B135" s="423" t="str">
        <f>IFERROR(VLOOKUP(A135,'Impact Indicators - Section B'!$A$9:$S$27,19,FALSE),"")</f>
        <v/>
      </c>
      <c r="C135" s="506" t="str">
        <f t="array" ref="C135">IFERROR(IF(INDEX('Disaggregation Records'!$E$3:$E$56,MATCH(LEFT(L135,255),LEFT('Disaggregation Records'!$D$3:$D$56,255),0))=0,"",INDEX('Disaggregation Records'!$E$3:$E$56,MATCH(LEFT(L135,255),LEFT('Disaggregation Records'!$D$3:$D$56,255),0))),"")</f>
        <v/>
      </c>
      <c r="D135" s="506" t="str">
        <f t="array" ref="D135">IFERROR(IF(INDEX('Disaggregation Records'!$F$3:$F$56,MATCH(LEFT(L135,255),LEFT('Disaggregation Records'!$D$3:$D$56,255),0))=0,"",INDEX('Disaggregation Records'!$F$3:$F$56,MATCH(LEFT(L135,255),LEFT('Disaggregation Records'!$D$3:$D$56,255),0))),"")</f>
        <v/>
      </c>
      <c r="E135" s="409" t="str">
        <f t="array" ref="E135">IFERROR(IF(INDEX('Disaggregation Data'!$K$3:$K$154,MATCH(LEFT(M135,255),LEFT('Disaggregation Data'!$J$3:$J$154,255),0))=0,"",INDEX('Disaggregation Data'!$K$3:$K$154,MATCH(LEFT(M135,255),LEFT('Disaggregation Data'!$J$3:$J$154,255),0))),"")</f>
        <v/>
      </c>
      <c r="F135" s="409" t="str">
        <f t="array" ref="F135">IFERROR(IF(INDEX('Disaggregation Data'!$L$3:$L$154,MATCH(LEFT(M135,255),LEFT('Disaggregation Data'!$J$3:$J$154,255),0))=0,"",INDEX('Disaggregation Data'!$L$3:$L$154,MATCH(LEFT(M135,255),LEFT('Disaggregation Data'!$J$3:$J$154,255),0))),"")</f>
        <v/>
      </c>
      <c r="G135" s="409" t="str">
        <f t="array" ref="G135">IFERROR(IF(INDEX('Disaggregation Data'!$M$3:$M$154,MATCH(LEFT(M135,255),LEFT('Disaggregation Data'!$J$3:$J$154,255),0))=0,"",INDEX('Disaggregation Data'!$M$3:$M$154,MATCH(LEFT(M135,255),LEFT('Disaggregation Data'!$J$3:$J$154,255),0))),"")</f>
        <v/>
      </c>
      <c r="H135" s="408" t="str">
        <f t="array" ref="H135">IFERROR(IF(INDEX('Disaggregation Data'!$N$3:$N$154,MATCH(LEFT(M135,255),LEFT('Disaggregation Data'!$J$3:$J$154,255),0))=0,"",INDEX('Disaggregation Data'!$N$3:$N$154,MATCH(LEFT(M135,255),LEFT('Disaggregation Data'!$J$3:$J$154,255),0))),"")</f>
        <v/>
      </c>
      <c r="I135" s="503" t="str">
        <f t="array" ref="I135">IFERROR(IF(INDEX('Disaggregation Records'!$G$3:$G$56,MATCH(LEFT(L135,255),LEFT('Disaggregation Records'!$D$3:$D$56,255),0))=0,"",INDEX('Disaggregation Records'!$G$3:$G$56,MATCH(LEFT(L135,255),LEFT('Disaggregation Records'!$D$3:$D$56,255),0))),"")</f>
        <v/>
      </c>
      <c r="J135" s="503" t="s">
        <v>399</v>
      </c>
      <c r="K135" s="503">
        <f t="shared" si="4"/>
        <v>127</v>
      </c>
      <c r="L135" s="503" t="str">
        <f t="shared" si="5"/>
        <v/>
      </c>
      <c r="M135" s="503" t="str">
        <f t="shared" si="6"/>
        <v/>
      </c>
      <c r="N135" s="471" t="b">
        <f t="shared" si="7"/>
        <v>0</v>
      </c>
      <c r="O135" s="475" t="s">
        <v>1656</v>
      </c>
      <c r="P135" s="384"/>
      <c r="Q135" s="383"/>
    </row>
    <row r="136" spans="1:17" ht="37.5" customHeight="1">
      <c r="A136" s="406">
        <v>13</v>
      </c>
      <c r="B136" s="423" t="str">
        <f>IFERROR(VLOOKUP(A136,'Impact Indicators - Section B'!$A$9:$S$27,19,FALSE),"")</f>
        <v/>
      </c>
      <c r="C136" s="506" t="str">
        <f t="array" ref="C136">IFERROR(IF(INDEX('Disaggregation Records'!$E$3:$E$56,MATCH(LEFT(L136,255),LEFT('Disaggregation Records'!$D$3:$D$56,255),0))=0,"",INDEX('Disaggregation Records'!$E$3:$E$56,MATCH(LEFT(L136,255),LEFT('Disaggregation Records'!$D$3:$D$56,255),0))),"")</f>
        <v/>
      </c>
      <c r="D136" s="506" t="str">
        <f t="array" ref="D136">IFERROR(IF(INDEX('Disaggregation Records'!$F$3:$F$56,MATCH(LEFT(L136,255),LEFT('Disaggregation Records'!$D$3:$D$56,255),0))=0,"",INDEX('Disaggregation Records'!$F$3:$F$56,MATCH(LEFT(L136,255),LEFT('Disaggregation Records'!$D$3:$D$56,255),0))),"")</f>
        <v/>
      </c>
      <c r="E136" s="409" t="str">
        <f t="array" ref="E136">IFERROR(IF(INDEX('Disaggregation Data'!$K$3:$K$154,MATCH(LEFT(M136,255),LEFT('Disaggregation Data'!$J$3:$J$154,255),0))=0,"",INDEX('Disaggregation Data'!$K$3:$K$154,MATCH(LEFT(M136,255),LEFT('Disaggregation Data'!$J$3:$J$154,255),0))),"")</f>
        <v/>
      </c>
      <c r="F136" s="409" t="str">
        <f t="array" ref="F136">IFERROR(IF(INDEX('Disaggregation Data'!$L$3:$L$154,MATCH(LEFT(M136,255),LEFT('Disaggregation Data'!$J$3:$J$154,255),0))=0,"",INDEX('Disaggregation Data'!$L$3:$L$154,MATCH(LEFT(M136,255),LEFT('Disaggregation Data'!$J$3:$J$154,255),0))),"")</f>
        <v/>
      </c>
      <c r="G136" s="409" t="str">
        <f t="array" ref="G136">IFERROR(IF(INDEX('Disaggregation Data'!$M$3:$M$154,MATCH(LEFT(M136,255),LEFT('Disaggregation Data'!$J$3:$J$154,255),0))=0,"",INDEX('Disaggregation Data'!$M$3:$M$154,MATCH(LEFT(M136,255),LEFT('Disaggregation Data'!$J$3:$J$154,255),0))),"")</f>
        <v/>
      </c>
      <c r="H136" s="408" t="str">
        <f t="array" ref="H136">IFERROR(IF(INDEX('Disaggregation Data'!$N$3:$N$154,MATCH(LEFT(M136,255),LEFT('Disaggregation Data'!$J$3:$J$154,255),0))=0,"",INDEX('Disaggregation Data'!$N$3:$N$154,MATCH(LEFT(M136,255),LEFT('Disaggregation Data'!$J$3:$J$154,255),0))),"")</f>
        <v/>
      </c>
      <c r="I136" s="503" t="str">
        <f t="array" ref="I136">IFERROR(IF(INDEX('Disaggregation Records'!$G$3:$G$56,MATCH(LEFT(L136,255),LEFT('Disaggregation Records'!$D$3:$D$56,255),0))=0,"",INDEX('Disaggregation Records'!$G$3:$G$56,MATCH(LEFT(L136,255),LEFT('Disaggregation Records'!$D$3:$D$56,255),0))),"")</f>
        <v/>
      </c>
      <c r="J136" s="503" t="s">
        <v>399</v>
      </c>
      <c r="K136" s="503">
        <f t="shared" si="4"/>
        <v>128</v>
      </c>
      <c r="L136" s="503" t="str">
        <f t="shared" si="5"/>
        <v/>
      </c>
      <c r="M136" s="503" t="str">
        <f t="shared" si="6"/>
        <v/>
      </c>
      <c r="N136" s="471" t="b">
        <f t="shared" si="7"/>
        <v>0</v>
      </c>
      <c r="O136" s="475" t="s">
        <v>1657</v>
      </c>
      <c r="P136" s="384"/>
      <c r="Q136" s="383"/>
    </row>
    <row r="137" spans="1:17" ht="37.5" customHeight="1">
      <c r="A137" s="406">
        <v>13</v>
      </c>
      <c r="B137" s="423" t="str">
        <f>IFERROR(VLOOKUP(A137,'Impact Indicators - Section B'!$A$9:$S$27,19,FALSE),"")</f>
        <v/>
      </c>
      <c r="C137" s="506" t="str">
        <f t="array" ref="C137">IFERROR(IF(INDEX('Disaggregation Records'!$E$3:$E$56,MATCH(LEFT(L137,255),LEFT('Disaggregation Records'!$D$3:$D$56,255),0))=0,"",INDEX('Disaggregation Records'!$E$3:$E$56,MATCH(LEFT(L137,255),LEFT('Disaggregation Records'!$D$3:$D$56,255),0))),"")</f>
        <v/>
      </c>
      <c r="D137" s="506" t="str">
        <f t="array" ref="D137">IFERROR(IF(INDEX('Disaggregation Records'!$F$3:$F$56,MATCH(LEFT(L137,255),LEFT('Disaggregation Records'!$D$3:$D$56,255),0))=0,"",INDEX('Disaggregation Records'!$F$3:$F$56,MATCH(LEFT(L137,255),LEFT('Disaggregation Records'!$D$3:$D$56,255),0))),"")</f>
        <v/>
      </c>
      <c r="E137" s="409" t="str">
        <f t="array" ref="E137">IFERROR(IF(INDEX('Disaggregation Data'!$K$3:$K$154,MATCH(LEFT(M137,255),LEFT('Disaggregation Data'!$J$3:$J$154,255),0))=0,"",INDEX('Disaggregation Data'!$K$3:$K$154,MATCH(LEFT(M137,255),LEFT('Disaggregation Data'!$J$3:$J$154,255),0))),"")</f>
        <v/>
      </c>
      <c r="F137" s="409" t="str">
        <f t="array" ref="F137">IFERROR(IF(INDEX('Disaggregation Data'!$L$3:$L$154,MATCH(LEFT(M137,255),LEFT('Disaggregation Data'!$J$3:$J$154,255),0))=0,"",INDEX('Disaggregation Data'!$L$3:$L$154,MATCH(LEFT(M137,255),LEFT('Disaggregation Data'!$J$3:$J$154,255),0))),"")</f>
        <v/>
      </c>
      <c r="G137" s="409" t="str">
        <f t="array" ref="G137">IFERROR(IF(INDEX('Disaggregation Data'!$M$3:$M$154,MATCH(LEFT(M137,255),LEFT('Disaggregation Data'!$J$3:$J$154,255),0))=0,"",INDEX('Disaggregation Data'!$M$3:$M$154,MATCH(LEFT(M137,255),LEFT('Disaggregation Data'!$J$3:$J$154,255),0))),"")</f>
        <v/>
      </c>
      <c r="H137" s="408" t="str">
        <f t="array" ref="H137">IFERROR(IF(INDEX('Disaggregation Data'!$N$3:$N$154,MATCH(LEFT(M137,255),LEFT('Disaggregation Data'!$J$3:$J$154,255),0))=0,"",INDEX('Disaggregation Data'!$N$3:$N$154,MATCH(LEFT(M137,255),LEFT('Disaggregation Data'!$J$3:$J$154,255),0))),"")</f>
        <v/>
      </c>
      <c r="I137" s="503" t="str">
        <f t="array" ref="I137">IFERROR(IF(INDEX('Disaggregation Records'!$G$3:$G$56,MATCH(LEFT(L137,255),LEFT('Disaggregation Records'!$D$3:$D$56,255),0))=0,"",INDEX('Disaggregation Records'!$G$3:$G$56,MATCH(LEFT(L137,255),LEFT('Disaggregation Records'!$D$3:$D$56,255),0))),"")</f>
        <v/>
      </c>
      <c r="J137" s="503" t="s">
        <v>399</v>
      </c>
      <c r="K137" s="503">
        <f t="shared" ref="K137:K158" si="8">IF(B137=B136,K136+1,0)</f>
        <v>129</v>
      </c>
      <c r="L137" s="503" t="str">
        <f t="shared" ref="L137:L158" si="9">IF(B137&lt;&gt;"",B137&amp;"-"&amp;K137,"")</f>
        <v/>
      </c>
      <c r="M137" s="503" t="str">
        <f t="shared" ref="M137:M158" si="10">IF(B137&lt;&gt;"",B137&amp;C137&amp;D137,"")</f>
        <v/>
      </c>
      <c r="N137" s="471" t="b">
        <f t="shared" ref="N137:N158" si="11">IFERROR(IF(B137&lt;&gt;"",TRUE,FALSE),"")</f>
        <v>0</v>
      </c>
      <c r="O137" s="475" t="s">
        <v>1658</v>
      </c>
      <c r="P137" s="384"/>
      <c r="Q137" s="383"/>
    </row>
    <row r="138" spans="1:17" ht="37.5" customHeight="1">
      <c r="A138" s="406">
        <v>13</v>
      </c>
      <c r="B138" s="423" t="str">
        <f>IFERROR(VLOOKUP(A138,'Impact Indicators - Section B'!$A$9:$S$27,19,FALSE),"")</f>
        <v/>
      </c>
      <c r="C138" s="506" t="str">
        <f t="array" ref="C138">IFERROR(IF(INDEX('Disaggregation Records'!$E$3:$E$56,MATCH(LEFT(L138,255),LEFT('Disaggregation Records'!$D$3:$D$56,255),0))=0,"",INDEX('Disaggregation Records'!$E$3:$E$56,MATCH(LEFT(L138,255),LEFT('Disaggregation Records'!$D$3:$D$56,255),0))),"")</f>
        <v/>
      </c>
      <c r="D138" s="506" t="str">
        <f t="array" ref="D138">IFERROR(IF(INDEX('Disaggregation Records'!$F$3:$F$56,MATCH(LEFT(L138,255),LEFT('Disaggregation Records'!$D$3:$D$56,255),0))=0,"",INDEX('Disaggregation Records'!$F$3:$F$56,MATCH(LEFT(L138,255),LEFT('Disaggregation Records'!$D$3:$D$56,255),0))),"")</f>
        <v/>
      </c>
      <c r="E138" s="409" t="str">
        <f t="array" ref="E138">IFERROR(IF(INDEX('Disaggregation Data'!$K$3:$K$154,MATCH(LEFT(M138,255),LEFT('Disaggregation Data'!$J$3:$J$154,255),0))=0,"",INDEX('Disaggregation Data'!$K$3:$K$154,MATCH(LEFT(M138,255),LEFT('Disaggregation Data'!$J$3:$J$154,255),0))),"")</f>
        <v/>
      </c>
      <c r="F138" s="409" t="str">
        <f t="array" ref="F138">IFERROR(IF(INDEX('Disaggregation Data'!$L$3:$L$154,MATCH(LEFT(M138,255),LEFT('Disaggregation Data'!$J$3:$J$154,255),0))=0,"",INDEX('Disaggregation Data'!$L$3:$L$154,MATCH(LEFT(M138,255),LEFT('Disaggregation Data'!$J$3:$J$154,255),0))),"")</f>
        <v/>
      </c>
      <c r="G138" s="409" t="str">
        <f t="array" ref="G138">IFERROR(IF(INDEX('Disaggregation Data'!$M$3:$M$154,MATCH(LEFT(M138,255),LEFT('Disaggregation Data'!$J$3:$J$154,255),0))=0,"",INDEX('Disaggregation Data'!$M$3:$M$154,MATCH(LEFT(M138,255),LEFT('Disaggregation Data'!$J$3:$J$154,255),0))),"")</f>
        <v/>
      </c>
      <c r="H138" s="408" t="str">
        <f t="array" ref="H138">IFERROR(IF(INDEX('Disaggregation Data'!$N$3:$N$154,MATCH(LEFT(M138,255),LEFT('Disaggregation Data'!$J$3:$J$154,255),0))=0,"",INDEX('Disaggregation Data'!$N$3:$N$154,MATCH(LEFT(M138,255),LEFT('Disaggregation Data'!$J$3:$J$154,255),0))),"")</f>
        <v/>
      </c>
      <c r="I138" s="503" t="str">
        <f t="array" ref="I138">IFERROR(IF(INDEX('Disaggregation Records'!$G$3:$G$56,MATCH(LEFT(L138,255),LEFT('Disaggregation Records'!$D$3:$D$56,255),0))=0,"",INDEX('Disaggregation Records'!$G$3:$G$56,MATCH(LEFT(L138,255),LEFT('Disaggregation Records'!$D$3:$D$56,255),0))),"")</f>
        <v/>
      </c>
      <c r="J138" s="503" t="s">
        <v>399</v>
      </c>
      <c r="K138" s="503">
        <f t="shared" si="8"/>
        <v>130</v>
      </c>
      <c r="L138" s="503" t="str">
        <f t="shared" si="9"/>
        <v/>
      </c>
      <c r="M138" s="503" t="str">
        <f t="shared" si="10"/>
        <v/>
      </c>
      <c r="N138" s="471" t="b">
        <f t="shared" si="11"/>
        <v>0</v>
      </c>
      <c r="O138" s="475" t="s">
        <v>1659</v>
      </c>
      <c r="P138" s="384"/>
      <c r="Q138" s="383"/>
    </row>
    <row r="139" spans="1:17" ht="37.5" customHeight="1">
      <c r="A139" s="406">
        <v>14</v>
      </c>
      <c r="B139" s="423" t="str">
        <f>IFERROR(VLOOKUP(A139,'Impact Indicators - Section B'!$A$9:$S$27,19,FALSE),"")</f>
        <v/>
      </c>
      <c r="C139" s="506" t="str">
        <f t="array" ref="C139">IFERROR(IF(INDEX('Disaggregation Records'!$E$3:$E$56,MATCH(LEFT(L139,255),LEFT('Disaggregation Records'!$D$3:$D$56,255),0))=0,"",INDEX('Disaggregation Records'!$E$3:$E$56,MATCH(LEFT(L139,255),LEFT('Disaggregation Records'!$D$3:$D$56,255),0))),"")</f>
        <v/>
      </c>
      <c r="D139" s="506" t="str">
        <f t="array" ref="D139">IFERROR(IF(INDEX('Disaggregation Records'!$F$3:$F$56,MATCH(LEFT(L139,255),LEFT('Disaggregation Records'!$D$3:$D$56,255),0))=0,"",INDEX('Disaggregation Records'!$F$3:$F$56,MATCH(LEFT(L139,255),LEFT('Disaggregation Records'!$D$3:$D$56,255),0))),"")</f>
        <v/>
      </c>
      <c r="E139" s="409" t="str">
        <f t="array" ref="E139">IFERROR(IF(INDEX('Disaggregation Data'!$K$3:$K$154,MATCH(LEFT(M139,255),LEFT('Disaggregation Data'!$J$3:$J$154,255),0))=0,"",INDEX('Disaggregation Data'!$K$3:$K$154,MATCH(LEFT(M139,255),LEFT('Disaggregation Data'!$J$3:$J$154,255),0))),"")</f>
        <v/>
      </c>
      <c r="F139" s="409" t="str">
        <f t="array" ref="F139">IFERROR(IF(INDEX('Disaggregation Data'!$L$3:$L$154,MATCH(LEFT(M139,255),LEFT('Disaggregation Data'!$J$3:$J$154,255),0))=0,"",INDEX('Disaggregation Data'!$L$3:$L$154,MATCH(LEFT(M139,255),LEFT('Disaggregation Data'!$J$3:$J$154,255),0))),"")</f>
        <v/>
      </c>
      <c r="G139" s="409" t="str">
        <f t="array" ref="G139">IFERROR(IF(INDEX('Disaggregation Data'!$M$3:$M$154,MATCH(LEFT(M139,255),LEFT('Disaggregation Data'!$J$3:$J$154,255),0))=0,"",INDEX('Disaggregation Data'!$M$3:$M$154,MATCH(LEFT(M139,255),LEFT('Disaggregation Data'!$J$3:$J$154,255),0))),"")</f>
        <v/>
      </c>
      <c r="H139" s="408" t="str">
        <f t="array" ref="H139">IFERROR(IF(INDEX('Disaggregation Data'!$N$3:$N$154,MATCH(LEFT(M139,255),LEFT('Disaggregation Data'!$J$3:$J$154,255),0))=0,"",INDEX('Disaggregation Data'!$N$3:$N$154,MATCH(LEFT(M139,255),LEFT('Disaggregation Data'!$J$3:$J$154,255),0))),"")</f>
        <v/>
      </c>
      <c r="I139" s="503" t="str">
        <f t="array" ref="I139">IFERROR(IF(INDEX('Disaggregation Records'!$G$3:$G$56,MATCH(LEFT(L139,255),LEFT('Disaggregation Records'!$D$3:$D$56,255),0))=0,"",INDEX('Disaggregation Records'!$G$3:$G$56,MATCH(LEFT(L139,255),LEFT('Disaggregation Records'!$D$3:$D$56,255),0))),"")</f>
        <v/>
      </c>
      <c r="J139" s="503" t="s">
        <v>400</v>
      </c>
      <c r="K139" s="503">
        <f t="shared" si="8"/>
        <v>131</v>
      </c>
      <c r="L139" s="503" t="str">
        <f t="shared" si="9"/>
        <v/>
      </c>
      <c r="M139" s="503" t="str">
        <f t="shared" si="10"/>
        <v/>
      </c>
      <c r="N139" s="471" t="b">
        <f t="shared" si="11"/>
        <v>0</v>
      </c>
      <c r="O139" s="475" t="s">
        <v>1660</v>
      </c>
      <c r="P139" s="384"/>
      <c r="Q139" s="383"/>
    </row>
    <row r="140" spans="1:17" ht="37.5" customHeight="1">
      <c r="A140" s="406">
        <v>14</v>
      </c>
      <c r="B140" s="423" t="str">
        <f>IFERROR(VLOOKUP(A140,'Impact Indicators - Section B'!$A$9:$S$27,19,FALSE),"")</f>
        <v/>
      </c>
      <c r="C140" s="506" t="str">
        <f t="array" ref="C140">IFERROR(IF(INDEX('Disaggregation Records'!$E$3:$E$56,MATCH(LEFT(L140,255),LEFT('Disaggregation Records'!$D$3:$D$56,255),0))=0,"",INDEX('Disaggregation Records'!$E$3:$E$56,MATCH(LEFT(L140,255),LEFT('Disaggregation Records'!$D$3:$D$56,255),0))),"")</f>
        <v/>
      </c>
      <c r="D140" s="506" t="str">
        <f t="array" ref="D140">IFERROR(IF(INDEX('Disaggregation Records'!$F$3:$F$56,MATCH(LEFT(L140,255),LEFT('Disaggregation Records'!$D$3:$D$56,255),0))=0,"",INDEX('Disaggregation Records'!$F$3:$F$56,MATCH(LEFT(L140,255),LEFT('Disaggregation Records'!$D$3:$D$56,255),0))),"")</f>
        <v/>
      </c>
      <c r="E140" s="409" t="str">
        <f t="array" ref="E140">IFERROR(IF(INDEX('Disaggregation Data'!$K$3:$K$154,MATCH(LEFT(M140,255),LEFT('Disaggregation Data'!$J$3:$J$154,255),0))=0,"",INDEX('Disaggregation Data'!$K$3:$K$154,MATCH(LEFT(M140,255),LEFT('Disaggregation Data'!$J$3:$J$154,255),0))),"")</f>
        <v/>
      </c>
      <c r="F140" s="409" t="str">
        <f t="array" ref="F140">IFERROR(IF(INDEX('Disaggregation Data'!$L$3:$L$154,MATCH(LEFT(M140,255),LEFT('Disaggregation Data'!$J$3:$J$154,255),0))=0,"",INDEX('Disaggregation Data'!$L$3:$L$154,MATCH(LEFT(M140,255),LEFT('Disaggregation Data'!$J$3:$J$154,255),0))),"")</f>
        <v/>
      </c>
      <c r="G140" s="409" t="str">
        <f t="array" ref="G140">IFERROR(IF(INDEX('Disaggregation Data'!$M$3:$M$154,MATCH(LEFT(M140,255),LEFT('Disaggregation Data'!$J$3:$J$154,255),0))=0,"",INDEX('Disaggregation Data'!$M$3:$M$154,MATCH(LEFT(M140,255),LEFT('Disaggregation Data'!$J$3:$J$154,255),0))),"")</f>
        <v/>
      </c>
      <c r="H140" s="408" t="str">
        <f t="array" ref="H140">IFERROR(IF(INDEX('Disaggregation Data'!$N$3:$N$154,MATCH(LEFT(M140,255),LEFT('Disaggregation Data'!$J$3:$J$154,255),0))=0,"",INDEX('Disaggregation Data'!$N$3:$N$154,MATCH(LEFT(M140,255),LEFT('Disaggregation Data'!$J$3:$J$154,255),0))),"")</f>
        <v/>
      </c>
      <c r="I140" s="503" t="str">
        <f t="array" ref="I140">IFERROR(IF(INDEX('Disaggregation Records'!$G$3:$G$56,MATCH(LEFT(L140,255),LEFT('Disaggregation Records'!$D$3:$D$56,255),0))=0,"",INDEX('Disaggregation Records'!$G$3:$G$56,MATCH(LEFT(L140,255),LEFT('Disaggregation Records'!$D$3:$D$56,255),0))),"")</f>
        <v/>
      </c>
      <c r="J140" s="503" t="s">
        <v>400</v>
      </c>
      <c r="K140" s="503">
        <f t="shared" si="8"/>
        <v>132</v>
      </c>
      <c r="L140" s="503" t="str">
        <f t="shared" si="9"/>
        <v/>
      </c>
      <c r="M140" s="503" t="str">
        <f t="shared" si="10"/>
        <v/>
      </c>
      <c r="N140" s="471" t="b">
        <f t="shared" si="11"/>
        <v>0</v>
      </c>
      <c r="O140" s="475" t="s">
        <v>1661</v>
      </c>
      <c r="P140" s="384"/>
      <c r="Q140" s="383"/>
    </row>
    <row r="141" spans="1:17" ht="37.5" customHeight="1">
      <c r="A141" s="406">
        <v>14</v>
      </c>
      <c r="B141" s="423" t="str">
        <f>IFERROR(VLOOKUP(A141,'Impact Indicators - Section B'!$A$9:$S$27,19,FALSE),"")</f>
        <v/>
      </c>
      <c r="C141" s="506" t="str">
        <f t="array" ref="C141">IFERROR(IF(INDEX('Disaggregation Records'!$E$3:$E$56,MATCH(LEFT(L141,255),LEFT('Disaggregation Records'!$D$3:$D$56,255),0))=0,"",INDEX('Disaggregation Records'!$E$3:$E$56,MATCH(LEFT(L141,255),LEFT('Disaggregation Records'!$D$3:$D$56,255),0))),"")</f>
        <v/>
      </c>
      <c r="D141" s="506" t="str">
        <f t="array" ref="D141">IFERROR(IF(INDEX('Disaggregation Records'!$F$3:$F$56,MATCH(LEFT(L141,255),LEFT('Disaggregation Records'!$D$3:$D$56,255),0))=0,"",INDEX('Disaggregation Records'!$F$3:$F$56,MATCH(LEFT(L141,255),LEFT('Disaggregation Records'!$D$3:$D$56,255),0))),"")</f>
        <v/>
      </c>
      <c r="E141" s="409" t="str">
        <f t="array" ref="E141">IFERROR(IF(INDEX('Disaggregation Data'!$K$3:$K$154,MATCH(LEFT(M141,255),LEFT('Disaggregation Data'!$J$3:$J$154,255),0))=0,"",INDEX('Disaggregation Data'!$K$3:$K$154,MATCH(LEFT(M141,255),LEFT('Disaggregation Data'!$J$3:$J$154,255),0))),"")</f>
        <v/>
      </c>
      <c r="F141" s="409" t="str">
        <f t="array" ref="F141">IFERROR(IF(INDEX('Disaggregation Data'!$L$3:$L$154,MATCH(LEFT(M141,255),LEFT('Disaggregation Data'!$J$3:$J$154,255),0))=0,"",INDEX('Disaggregation Data'!$L$3:$L$154,MATCH(LEFT(M141,255),LEFT('Disaggregation Data'!$J$3:$J$154,255),0))),"")</f>
        <v/>
      </c>
      <c r="G141" s="409" t="str">
        <f t="array" ref="G141">IFERROR(IF(INDEX('Disaggregation Data'!$M$3:$M$154,MATCH(LEFT(M141,255),LEFT('Disaggregation Data'!$J$3:$J$154,255),0))=0,"",INDEX('Disaggregation Data'!$M$3:$M$154,MATCH(LEFT(M141,255),LEFT('Disaggregation Data'!$J$3:$J$154,255),0))),"")</f>
        <v/>
      </c>
      <c r="H141" s="408" t="str">
        <f t="array" ref="H141">IFERROR(IF(INDEX('Disaggregation Data'!$N$3:$N$154,MATCH(LEFT(M141,255),LEFT('Disaggregation Data'!$J$3:$J$154,255),0))=0,"",INDEX('Disaggregation Data'!$N$3:$N$154,MATCH(LEFT(M141,255),LEFT('Disaggregation Data'!$J$3:$J$154,255),0))),"")</f>
        <v/>
      </c>
      <c r="I141" s="503" t="str">
        <f t="array" ref="I141">IFERROR(IF(INDEX('Disaggregation Records'!$G$3:$G$56,MATCH(LEFT(L141,255),LEFT('Disaggregation Records'!$D$3:$D$56,255),0))=0,"",INDEX('Disaggregation Records'!$G$3:$G$56,MATCH(LEFT(L141,255),LEFT('Disaggregation Records'!$D$3:$D$56,255),0))),"")</f>
        <v/>
      </c>
      <c r="J141" s="503" t="s">
        <v>400</v>
      </c>
      <c r="K141" s="503">
        <f t="shared" si="8"/>
        <v>133</v>
      </c>
      <c r="L141" s="503" t="str">
        <f t="shared" si="9"/>
        <v/>
      </c>
      <c r="M141" s="503" t="str">
        <f t="shared" si="10"/>
        <v/>
      </c>
      <c r="N141" s="471" t="b">
        <f t="shared" si="11"/>
        <v>0</v>
      </c>
      <c r="O141" s="475" t="s">
        <v>1662</v>
      </c>
      <c r="P141" s="384"/>
      <c r="Q141" s="383"/>
    </row>
    <row r="142" spans="1:17" ht="37.5" customHeight="1">
      <c r="A142" s="406">
        <v>14</v>
      </c>
      <c r="B142" s="423" t="str">
        <f>IFERROR(VLOOKUP(A142,'Impact Indicators - Section B'!$A$9:$S$27,19,FALSE),"")</f>
        <v/>
      </c>
      <c r="C142" s="506" t="str">
        <f t="array" ref="C142">IFERROR(IF(INDEX('Disaggregation Records'!$E$3:$E$56,MATCH(LEFT(L142,255),LEFT('Disaggregation Records'!$D$3:$D$56,255),0))=0,"",INDEX('Disaggregation Records'!$E$3:$E$56,MATCH(LEFT(L142,255),LEFT('Disaggregation Records'!$D$3:$D$56,255),0))),"")</f>
        <v/>
      </c>
      <c r="D142" s="506" t="str">
        <f t="array" ref="D142">IFERROR(IF(INDEX('Disaggregation Records'!$F$3:$F$56,MATCH(LEFT(L142,255),LEFT('Disaggregation Records'!$D$3:$D$56,255),0))=0,"",INDEX('Disaggregation Records'!$F$3:$F$56,MATCH(LEFT(L142,255),LEFT('Disaggregation Records'!$D$3:$D$56,255),0))),"")</f>
        <v/>
      </c>
      <c r="E142" s="409" t="str">
        <f t="array" ref="E142">IFERROR(IF(INDEX('Disaggregation Data'!$K$3:$K$154,MATCH(LEFT(M142,255),LEFT('Disaggregation Data'!$J$3:$J$154,255),0))=0,"",INDEX('Disaggregation Data'!$K$3:$K$154,MATCH(LEFT(M142,255),LEFT('Disaggregation Data'!$J$3:$J$154,255),0))),"")</f>
        <v/>
      </c>
      <c r="F142" s="409" t="str">
        <f t="array" ref="F142">IFERROR(IF(INDEX('Disaggregation Data'!$L$3:$L$154,MATCH(LEFT(M142,255),LEFT('Disaggregation Data'!$J$3:$J$154,255),0))=0,"",INDEX('Disaggregation Data'!$L$3:$L$154,MATCH(LEFT(M142,255),LEFT('Disaggregation Data'!$J$3:$J$154,255),0))),"")</f>
        <v/>
      </c>
      <c r="G142" s="409" t="str">
        <f t="array" ref="G142">IFERROR(IF(INDEX('Disaggregation Data'!$M$3:$M$154,MATCH(LEFT(M142,255),LEFT('Disaggregation Data'!$J$3:$J$154,255),0))=0,"",INDEX('Disaggregation Data'!$M$3:$M$154,MATCH(LEFT(M142,255),LEFT('Disaggregation Data'!$J$3:$J$154,255),0))),"")</f>
        <v/>
      </c>
      <c r="H142" s="408" t="str">
        <f t="array" ref="H142">IFERROR(IF(INDEX('Disaggregation Data'!$N$3:$N$154,MATCH(LEFT(M142,255),LEFT('Disaggregation Data'!$J$3:$J$154,255),0))=0,"",INDEX('Disaggregation Data'!$N$3:$N$154,MATCH(LEFT(M142,255),LEFT('Disaggregation Data'!$J$3:$J$154,255),0))),"")</f>
        <v/>
      </c>
      <c r="I142" s="503" t="str">
        <f t="array" ref="I142">IFERROR(IF(INDEX('Disaggregation Records'!$G$3:$G$56,MATCH(LEFT(L142,255),LEFT('Disaggregation Records'!$D$3:$D$56,255),0))=0,"",INDEX('Disaggregation Records'!$G$3:$G$56,MATCH(LEFT(L142,255),LEFT('Disaggregation Records'!$D$3:$D$56,255),0))),"")</f>
        <v/>
      </c>
      <c r="J142" s="503" t="s">
        <v>400</v>
      </c>
      <c r="K142" s="503">
        <f t="shared" si="8"/>
        <v>134</v>
      </c>
      <c r="L142" s="503" t="str">
        <f t="shared" si="9"/>
        <v/>
      </c>
      <c r="M142" s="503" t="str">
        <f t="shared" si="10"/>
        <v/>
      </c>
      <c r="N142" s="471" t="b">
        <f t="shared" si="11"/>
        <v>0</v>
      </c>
      <c r="O142" s="475" t="s">
        <v>1663</v>
      </c>
      <c r="P142" s="384"/>
      <c r="Q142" s="383"/>
    </row>
    <row r="143" spans="1:17" ht="37.5" customHeight="1">
      <c r="A143" s="406">
        <v>14</v>
      </c>
      <c r="B143" s="423" t="str">
        <f>IFERROR(VLOOKUP(A143,'Impact Indicators - Section B'!$A$9:$S$27,19,FALSE),"")</f>
        <v/>
      </c>
      <c r="C143" s="506" t="str">
        <f t="array" ref="C143">IFERROR(IF(INDEX('Disaggregation Records'!$E$3:$E$56,MATCH(LEFT(L143,255),LEFT('Disaggregation Records'!$D$3:$D$56,255),0))=0,"",INDEX('Disaggregation Records'!$E$3:$E$56,MATCH(LEFT(L143,255),LEFT('Disaggregation Records'!$D$3:$D$56,255),0))),"")</f>
        <v/>
      </c>
      <c r="D143" s="506" t="str">
        <f t="array" ref="D143">IFERROR(IF(INDEX('Disaggregation Records'!$F$3:$F$56,MATCH(LEFT(L143,255),LEFT('Disaggregation Records'!$D$3:$D$56,255),0))=0,"",INDEX('Disaggregation Records'!$F$3:$F$56,MATCH(LEFT(L143,255),LEFT('Disaggregation Records'!$D$3:$D$56,255),0))),"")</f>
        <v/>
      </c>
      <c r="E143" s="409" t="str">
        <f t="array" ref="E143">IFERROR(IF(INDEX('Disaggregation Data'!$K$3:$K$154,MATCH(LEFT(M143,255),LEFT('Disaggregation Data'!$J$3:$J$154,255),0))=0,"",INDEX('Disaggregation Data'!$K$3:$K$154,MATCH(LEFT(M143,255),LEFT('Disaggregation Data'!$J$3:$J$154,255),0))),"")</f>
        <v/>
      </c>
      <c r="F143" s="409" t="str">
        <f t="array" ref="F143">IFERROR(IF(INDEX('Disaggregation Data'!$L$3:$L$154,MATCH(LEFT(M143,255),LEFT('Disaggregation Data'!$J$3:$J$154,255),0))=0,"",INDEX('Disaggregation Data'!$L$3:$L$154,MATCH(LEFT(M143,255),LEFT('Disaggregation Data'!$J$3:$J$154,255),0))),"")</f>
        <v/>
      </c>
      <c r="G143" s="409" t="str">
        <f t="array" ref="G143">IFERROR(IF(INDEX('Disaggregation Data'!$M$3:$M$154,MATCH(LEFT(M143,255),LEFT('Disaggregation Data'!$J$3:$J$154,255),0))=0,"",INDEX('Disaggregation Data'!$M$3:$M$154,MATCH(LEFT(M143,255),LEFT('Disaggregation Data'!$J$3:$J$154,255),0))),"")</f>
        <v/>
      </c>
      <c r="H143" s="408" t="str">
        <f t="array" ref="H143">IFERROR(IF(INDEX('Disaggregation Data'!$N$3:$N$154,MATCH(LEFT(M143,255),LEFT('Disaggregation Data'!$J$3:$J$154,255),0))=0,"",INDEX('Disaggregation Data'!$N$3:$N$154,MATCH(LEFT(M143,255),LEFT('Disaggregation Data'!$J$3:$J$154,255),0))),"")</f>
        <v/>
      </c>
      <c r="I143" s="503" t="str">
        <f t="array" ref="I143">IFERROR(IF(INDEX('Disaggregation Records'!$G$3:$G$56,MATCH(LEFT(L143,255),LEFT('Disaggregation Records'!$D$3:$D$56,255),0))=0,"",INDEX('Disaggregation Records'!$G$3:$G$56,MATCH(LEFT(L143,255),LEFT('Disaggregation Records'!$D$3:$D$56,255),0))),"")</f>
        <v/>
      </c>
      <c r="J143" s="503" t="s">
        <v>400</v>
      </c>
      <c r="K143" s="503">
        <f t="shared" si="8"/>
        <v>135</v>
      </c>
      <c r="L143" s="503" t="str">
        <f t="shared" si="9"/>
        <v/>
      </c>
      <c r="M143" s="503" t="str">
        <f t="shared" si="10"/>
        <v/>
      </c>
      <c r="N143" s="471" t="b">
        <f t="shared" si="11"/>
        <v>0</v>
      </c>
      <c r="O143" s="475" t="s">
        <v>1664</v>
      </c>
      <c r="P143" s="384"/>
      <c r="Q143" s="383"/>
    </row>
    <row r="144" spans="1:17" ht="37.5" customHeight="1">
      <c r="A144" s="406">
        <v>14</v>
      </c>
      <c r="B144" s="423" t="str">
        <f>IFERROR(VLOOKUP(A144,'Impact Indicators - Section B'!$A$9:$S$27,19,FALSE),"")</f>
        <v/>
      </c>
      <c r="C144" s="506" t="str">
        <f t="array" ref="C144">IFERROR(IF(INDEX('Disaggregation Records'!$E$3:$E$56,MATCH(LEFT(L144,255),LEFT('Disaggregation Records'!$D$3:$D$56,255),0))=0,"",INDEX('Disaggregation Records'!$E$3:$E$56,MATCH(LEFT(L144,255),LEFT('Disaggregation Records'!$D$3:$D$56,255),0))),"")</f>
        <v/>
      </c>
      <c r="D144" s="506" t="str">
        <f t="array" ref="D144">IFERROR(IF(INDEX('Disaggregation Records'!$F$3:$F$56,MATCH(LEFT(L144,255),LEFT('Disaggregation Records'!$D$3:$D$56,255),0))=0,"",INDEX('Disaggregation Records'!$F$3:$F$56,MATCH(LEFT(L144,255),LEFT('Disaggregation Records'!$D$3:$D$56,255),0))),"")</f>
        <v/>
      </c>
      <c r="E144" s="409" t="str">
        <f t="array" ref="E144">IFERROR(IF(INDEX('Disaggregation Data'!$K$3:$K$154,MATCH(LEFT(M144,255),LEFT('Disaggregation Data'!$J$3:$J$154,255),0))=0,"",INDEX('Disaggregation Data'!$K$3:$K$154,MATCH(LEFT(M144,255),LEFT('Disaggregation Data'!$J$3:$J$154,255),0))),"")</f>
        <v/>
      </c>
      <c r="F144" s="409" t="str">
        <f t="array" ref="F144">IFERROR(IF(INDEX('Disaggregation Data'!$L$3:$L$154,MATCH(LEFT(M144,255),LEFT('Disaggregation Data'!$J$3:$J$154,255),0))=0,"",INDEX('Disaggregation Data'!$L$3:$L$154,MATCH(LEFT(M144,255),LEFT('Disaggregation Data'!$J$3:$J$154,255),0))),"")</f>
        <v/>
      </c>
      <c r="G144" s="409" t="str">
        <f t="array" ref="G144">IFERROR(IF(INDEX('Disaggregation Data'!$M$3:$M$154,MATCH(LEFT(M144,255),LEFT('Disaggregation Data'!$J$3:$J$154,255),0))=0,"",INDEX('Disaggregation Data'!$M$3:$M$154,MATCH(LEFT(M144,255),LEFT('Disaggregation Data'!$J$3:$J$154,255),0))),"")</f>
        <v/>
      </c>
      <c r="H144" s="408" t="str">
        <f t="array" ref="H144">IFERROR(IF(INDEX('Disaggregation Data'!$N$3:$N$154,MATCH(LEFT(M144,255),LEFT('Disaggregation Data'!$J$3:$J$154,255),0))=0,"",INDEX('Disaggregation Data'!$N$3:$N$154,MATCH(LEFT(M144,255),LEFT('Disaggregation Data'!$J$3:$J$154,255),0))),"")</f>
        <v/>
      </c>
      <c r="I144" s="503" t="str">
        <f t="array" ref="I144">IFERROR(IF(INDEX('Disaggregation Records'!$G$3:$G$56,MATCH(LEFT(L144,255),LEFT('Disaggregation Records'!$D$3:$D$56,255),0))=0,"",INDEX('Disaggregation Records'!$G$3:$G$56,MATCH(LEFT(L144,255),LEFT('Disaggregation Records'!$D$3:$D$56,255),0))),"")</f>
        <v/>
      </c>
      <c r="J144" s="503" t="s">
        <v>400</v>
      </c>
      <c r="K144" s="503">
        <f t="shared" si="8"/>
        <v>136</v>
      </c>
      <c r="L144" s="503" t="str">
        <f t="shared" si="9"/>
        <v/>
      </c>
      <c r="M144" s="503" t="str">
        <f t="shared" si="10"/>
        <v/>
      </c>
      <c r="N144" s="471" t="b">
        <f t="shared" si="11"/>
        <v>0</v>
      </c>
      <c r="O144" s="475" t="s">
        <v>1665</v>
      </c>
      <c r="P144" s="384"/>
      <c r="Q144" s="383"/>
    </row>
    <row r="145" spans="1:17" ht="37.5" customHeight="1">
      <c r="A145" s="406">
        <v>14</v>
      </c>
      <c r="B145" s="423" t="str">
        <f>IFERROR(VLOOKUP(A145,'Impact Indicators - Section B'!$A$9:$S$27,19,FALSE),"")</f>
        <v/>
      </c>
      <c r="C145" s="506" t="str">
        <f t="array" ref="C145">IFERROR(IF(INDEX('Disaggregation Records'!$E$3:$E$56,MATCH(LEFT(L145,255),LEFT('Disaggregation Records'!$D$3:$D$56,255),0))=0,"",INDEX('Disaggregation Records'!$E$3:$E$56,MATCH(LEFT(L145,255),LEFT('Disaggregation Records'!$D$3:$D$56,255),0))),"")</f>
        <v/>
      </c>
      <c r="D145" s="506" t="str">
        <f t="array" ref="D145">IFERROR(IF(INDEX('Disaggregation Records'!$F$3:$F$56,MATCH(LEFT(L145,255),LEFT('Disaggregation Records'!$D$3:$D$56,255),0))=0,"",INDEX('Disaggregation Records'!$F$3:$F$56,MATCH(LEFT(L145,255),LEFT('Disaggregation Records'!$D$3:$D$56,255),0))),"")</f>
        <v/>
      </c>
      <c r="E145" s="409" t="str">
        <f t="array" ref="E145">IFERROR(IF(INDEX('Disaggregation Data'!$K$3:$K$154,MATCH(LEFT(M145,255),LEFT('Disaggregation Data'!$J$3:$J$154,255),0))=0,"",INDEX('Disaggregation Data'!$K$3:$K$154,MATCH(LEFT(M145,255),LEFT('Disaggregation Data'!$J$3:$J$154,255),0))),"")</f>
        <v/>
      </c>
      <c r="F145" s="409" t="str">
        <f t="array" ref="F145">IFERROR(IF(INDEX('Disaggregation Data'!$L$3:$L$154,MATCH(LEFT(M145,255),LEFT('Disaggregation Data'!$J$3:$J$154,255),0))=0,"",INDEX('Disaggregation Data'!$L$3:$L$154,MATCH(LEFT(M145,255),LEFT('Disaggregation Data'!$J$3:$J$154,255),0))),"")</f>
        <v/>
      </c>
      <c r="G145" s="409" t="str">
        <f t="array" ref="G145">IFERROR(IF(INDEX('Disaggregation Data'!$M$3:$M$154,MATCH(LEFT(M145,255),LEFT('Disaggregation Data'!$J$3:$J$154,255),0))=0,"",INDEX('Disaggregation Data'!$M$3:$M$154,MATCH(LEFT(M145,255),LEFT('Disaggregation Data'!$J$3:$J$154,255),0))),"")</f>
        <v/>
      </c>
      <c r="H145" s="408" t="str">
        <f t="array" ref="H145">IFERROR(IF(INDEX('Disaggregation Data'!$N$3:$N$154,MATCH(LEFT(M145,255),LEFT('Disaggregation Data'!$J$3:$J$154,255),0))=0,"",INDEX('Disaggregation Data'!$N$3:$N$154,MATCH(LEFT(M145,255),LEFT('Disaggregation Data'!$J$3:$J$154,255),0))),"")</f>
        <v/>
      </c>
      <c r="I145" s="503" t="str">
        <f t="array" ref="I145">IFERROR(IF(INDEX('Disaggregation Records'!$G$3:$G$56,MATCH(LEFT(L145,255),LEFT('Disaggregation Records'!$D$3:$D$56,255),0))=0,"",INDEX('Disaggregation Records'!$G$3:$G$56,MATCH(LEFT(L145,255),LEFT('Disaggregation Records'!$D$3:$D$56,255),0))),"")</f>
        <v/>
      </c>
      <c r="J145" s="503" t="s">
        <v>400</v>
      </c>
      <c r="K145" s="503">
        <f t="shared" si="8"/>
        <v>137</v>
      </c>
      <c r="L145" s="503" t="str">
        <f t="shared" si="9"/>
        <v/>
      </c>
      <c r="M145" s="503" t="str">
        <f t="shared" si="10"/>
        <v/>
      </c>
      <c r="N145" s="471" t="b">
        <f t="shared" si="11"/>
        <v>0</v>
      </c>
      <c r="O145" s="475" t="s">
        <v>1666</v>
      </c>
      <c r="P145" s="384"/>
      <c r="Q145" s="383"/>
    </row>
    <row r="146" spans="1:17" ht="37.5" customHeight="1">
      <c r="A146" s="406">
        <v>14</v>
      </c>
      <c r="B146" s="423" t="str">
        <f>IFERROR(VLOOKUP(A146,'Impact Indicators - Section B'!$A$9:$S$27,19,FALSE),"")</f>
        <v/>
      </c>
      <c r="C146" s="506" t="str">
        <f t="array" ref="C146">IFERROR(IF(INDEX('Disaggregation Records'!$E$3:$E$56,MATCH(LEFT(L146,255),LEFT('Disaggregation Records'!$D$3:$D$56,255),0))=0,"",INDEX('Disaggregation Records'!$E$3:$E$56,MATCH(LEFT(L146,255),LEFT('Disaggregation Records'!$D$3:$D$56,255),0))),"")</f>
        <v/>
      </c>
      <c r="D146" s="506" t="str">
        <f t="array" ref="D146">IFERROR(IF(INDEX('Disaggregation Records'!$F$3:$F$56,MATCH(LEFT(L146,255),LEFT('Disaggregation Records'!$D$3:$D$56,255),0))=0,"",INDEX('Disaggregation Records'!$F$3:$F$56,MATCH(LEFT(L146,255),LEFT('Disaggregation Records'!$D$3:$D$56,255),0))),"")</f>
        <v/>
      </c>
      <c r="E146" s="409" t="str">
        <f t="array" ref="E146">IFERROR(IF(INDEX('Disaggregation Data'!$K$3:$K$154,MATCH(LEFT(M146,255),LEFT('Disaggregation Data'!$J$3:$J$154,255),0))=0,"",INDEX('Disaggregation Data'!$K$3:$K$154,MATCH(LEFT(M146,255),LEFT('Disaggregation Data'!$J$3:$J$154,255),0))),"")</f>
        <v/>
      </c>
      <c r="F146" s="409" t="str">
        <f t="array" ref="F146">IFERROR(IF(INDEX('Disaggregation Data'!$L$3:$L$154,MATCH(LEFT(M146,255),LEFT('Disaggregation Data'!$J$3:$J$154,255),0))=0,"",INDEX('Disaggregation Data'!$L$3:$L$154,MATCH(LEFT(M146,255),LEFT('Disaggregation Data'!$J$3:$J$154,255),0))),"")</f>
        <v/>
      </c>
      <c r="G146" s="409" t="str">
        <f t="array" ref="G146">IFERROR(IF(INDEX('Disaggregation Data'!$M$3:$M$154,MATCH(LEFT(M146,255),LEFT('Disaggregation Data'!$J$3:$J$154,255),0))=0,"",INDEX('Disaggregation Data'!$M$3:$M$154,MATCH(LEFT(M146,255),LEFT('Disaggregation Data'!$J$3:$J$154,255),0))),"")</f>
        <v/>
      </c>
      <c r="H146" s="408" t="str">
        <f t="array" ref="H146">IFERROR(IF(INDEX('Disaggregation Data'!$N$3:$N$154,MATCH(LEFT(M146,255),LEFT('Disaggregation Data'!$J$3:$J$154,255),0))=0,"",INDEX('Disaggregation Data'!$N$3:$N$154,MATCH(LEFT(M146,255),LEFT('Disaggregation Data'!$J$3:$J$154,255),0))),"")</f>
        <v/>
      </c>
      <c r="I146" s="503" t="str">
        <f t="array" ref="I146">IFERROR(IF(INDEX('Disaggregation Records'!$G$3:$G$56,MATCH(LEFT(L146,255),LEFT('Disaggregation Records'!$D$3:$D$56,255),0))=0,"",INDEX('Disaggregation Records'!$G$3:$G$56,MATCH(LEFT(L146,255),LEFT('Disaggregation Records'!$D$3:$D$56,255),0))),"")</f>
        <v/>
      </c>
      <c r="J146" s="503" t="s">
        <v>400</v>
      </c>
      <c r="K146" s="503">
        <f t="shared" si="8"/>
        <v>138</v>
      </c>
      <c r="L146" s="503" t="str">
        <f t="shared" si="9"/>
        <v/>
      </c>
      <c r="M146" s="503" t="str">
        <f t="shared" si="10"/>
        <v/>
      </c>
      <c r="N146" s="471" t="b">
        <f t="shared" si="11"/>
        <v>0</v>
      </c>
      <c r="O146" s="475" t="s">
        <v>1667</v>
      </c>
      <c r="P146" s="384"/>
      <c r="Q146" s="383"/>
    </row>
    <row r="147" spans="1:17" ht="37.5" customHeight="1">
      <c r="A147" s="406">
        <v>14</v>
      </c>
      <c r="B147" s="423" t="str">
        <f>IFERROR(VLOOKUP(A147,'Impact Indicators - Section B'!$A$9:$S$27,19,FALSE),"")</f>
        <v/>
      </c>
      <c r="C147" s="506" t="str">
        <f t="array" ref="C147">IFERROR(IF(INDEX('Disaggregation Records'!$E$3:$E$56,MATCH(LEFT(L147,255),LEFT('Disaggregation Records'!$D$3:$D$56,255),0))=0,"",INDEX('Disaggregation Records'!$E$3:$E$56,MATCH(LEFT(L147,255),LEFT('Disaggregation Records'!$D$3:$D$56,255),0))),"")</f>
        <v/>
      </c>
      <c r="D147" s="506" t="str">
        <f t="array" ref="D147">IFERROR(IF(INDEX('Disaggregation Records'!$F$3:$F$56,MATCH(LEFT(L147,255),LEFT('Disaggregation Records'!$D$3:$D$56,255),0))=0,"",INDEX('Disaggregation Records'!$F$3:$F$56,MATCH(LEFT(L147,255),LEFT('Disaggregation Records'!$D$3:$D$56,255),0))),"")</f>
        <v/>
      </c>
      <c r="E147" s="409" t="str">
        <f t="array" ref="E147">IFERROR(IF(INDEX('Disaggregation Data'!$K$3:$K$154,MATCH(LEFT(M147,255),LEFT('Disaggregation Data'!$J$3:$J$154,255),0))=0,"",INDEX('Disaggregation Data'!$K$3:$K$154,MATCH(LEFT(M147,255),LEFT('Disaggregation Data'!$J$3:$J$154,255),0))),"")</f>
        <v/>
      </c>
      <c r="F147" s="409" t="str">
        <f t="array" ref="F147">IFERROR(IF(INDEX('Disaggregation Data'!$L$3:$L$154,MATCH(LEFT(M147,255),LEFT('Disaggregation Data'!$J$3:$J$154,255),0))=0,"",INDEX('Disaggregation Data'!$L$3:$L$154,MATCH(LEFT(M147,255),LEFT('Disaggregation Data'!$J$3:$J$154,255),0))),"")</f>
        <v/>
      </c>
      <c r="G147" s="409" t="str">
        <f t="array" ref="G147">IFERROR(IF(INDEX('Disaggregation Data'!$M$3:$M$154,MATCH(LEFT(M147,255),LEFT('Disaggregation Data'!$J$3:$J$154,255),0))=0,"",INDEX('Disaggregation Data'!$M$3:$M$154,MATCH(LEFT(M147,255),LEFT('Disaggregation Data'!$J$3:$J$154,255),0))),"")</f>
        <v/>
      </c>
      <c r="H147" s="408" t="str">
        <f t="array" ref="H147">IFERROR(IF(INDEX('Disaggregation Data'!$N$3:$N$154,MATCH(LEFT(M147,255),LEFT('Disaggregation Data'!$J$3:$J$154,255),0))=0,"",INDEX('Disaggregation Data'!$N$3:$N$154,MATCH(LEFT(M147,255),LEFT('Disaggregation Data'!$J$3:$J$154,255),0))),"")</f>
        <v/>
      </c>
      <c r="I147" s="503" t="str">
        <f t="array" ref="I147">IFERROR(IF(INDEX('Disaggregation Records'!$G$3:$G$56,MATCH(LEFT(L147,255),LEFT('Disaggregation Records'!$D$3:$D$56,255),0))=0,"",INDEX('Disaggregation Records'!$G$3:$G$56,MATCH(LEFT(L147,255),LEFT('Disaggregation Records'!$D$3:$D$56,255),0))),"")</f>
        <v/>
      </c>
      <c r="J147" s="503" t="s">
        <v>400</v>
      </c>
      <c r="K147" s="503">
        <f t="shared" si="8"/>
        <v>139</v>
      </c>
      <c r="L147" s="503" t="str">
        <f t="shared" si="9"/>
        <v/>
      </c>
      <c r="M147" s="503" t="str">
        <f t="shared" si="10"/>
        <v/>
      </c>
      <c r="N147" s="471" t="b">
        <f t="shared" si="11"/>
        <v>0</v>
      </c>
      <c r="O147" s="475" t="s">
        <v>1668</v>
      </c>
      <c r="P147" s="384"/>
      <c r="Q147" s="383"/>
    </row>
    <row r="148" spans="1:17" ht="37.5" customHeight="1">
      <c r="A148" s="406">
        <v>14</v>
      </c>
      <c r="B148" s="423" t="str">
        <f>IFERROR(VLOOKUP(A148,'Impact Indicators - Section B'!$A$9:$S$27,19,FALSE),"")</f>
        <v/>
      </c>
      <c r="C148" s="506" t="str">
        <f t="array" ref="C148">IFERROR(IF(INDEX('Disaggregation Records'!$E$3:$E$56,MATCH(LEFT(L148,255),LEFT('Disaggregation Records'!$D$3:$D$56,255),0))=0,"",INDEX('Disaggregation Records'!$E$3:$E$56,MATCH(LEFT(L148,255),LEFT('Disaggregation Records'!$D$3:$D$56,255),0))),"")</f>
        <v/>
      </c>
      <c r="D148" s="506" t="str">
        <f t="array" ref="D148">IFERROR(IF(INDEX('Disaggregation Records'!$F$3:$F$56,MATCH(LEFT(L148,255),LEFT('Disaggregation Records'!$D$3:$D$56,255),0))=0,"",INDEX('Disaggregation Records'!$F$3:$F$56,MATCH(LEFT(L148,255),LEFT('Disaggregation Records'!$D$3:$D$56,255),0))),"")</f>
        <v/>
      </c>
      <c r="E148" s="409" t="str">
        <f t="array" ref="E148">IFERROR(IF(INDEX('Disaggregation Data'!$K$3:$K$154,MATCH(LEFT(M148,255),LEFT('Disaggregation Data'!$J$3:$J$154,255),0))=0,"",INDEX('Disaggregation Data'!$K$3:$K$154,MATCH(LEFT(M148,255),LEFT('Disaggregation Data'!$J$3:$J$154,255),0))),"")</f>
        <v/>
      </c>
      <c r="F148" s="409" t="str">
        <f t="array" ref="F148">IFERROR(IF(INDEX('Disaggregation Data'!$L$3:$L$154,MATCH(LEFT(M148,255),LEFT('Disaggregation Data'!$J$3:$J$154,255),0))=0,"",INDEX('Disaggregation Data'!$L$3:$L$154,MATCH(LEFT(M148,255),LEFT('Disaggregation Data'!$J$3:$J$154,255),0))),"")</f>
        <v/>
      </c>
      <c r="G148" s="409" t="str">
        <f t="array" ref="G148">IFERROR(IF(INDEX('Disaggregation Data'!$M$3:$M$154,MATCH(LEFT(M148,255),LEFT('Disaggregation Data'!$J$3:$J$154,255),0))=0,"",INDEX('Disaggregation Data'!$M$3:$M$154,MATCH(LEFT(M148,255),LEFT('Disaggregation Data'!$J$3:$J$154,255),0))),"")</f>
        <v/>
      </c>
      <c r="H148" s="408" t="str">
        <f t="array" ref="H148">IFERROR(IF(INDEX('Disaggregation Data'!$N$3:$N$154,MATCH(LEFT(M148,255),LEFT('Disaggregation Data'!$J$3:$J$154,255),0))=0,"",INDEX('Disaggregation Data'!$N$3:$N$154,MATCH(LEFT(M148,255),LEFT('Disaggregation Data'!$J$3:$J$154,255),0))),"")</f>
        <v/>
      </c>
      <c r="I148" s="503" t="str">
        <f t="array" ref="I148">IFERROR(IF(INDEX('Disaggregation Records'!$G$3:$G$56,MATCH(LEFT(L148,255),LEFT('Disaggregation Records'!$D$3:$D$56,255),0))=0,"",INDEX('Disaggregation Records'!$G$3:$G$56,MATCH(LEFT(L148,255),LEFT('Disaggregation Records'!$D$3:$D$56,255),0))),"")</f>
        <v/>
      </c>
      <c r="J148" s="503" t="s">
        <v>400</v>
      </c>
      <c r="K148" s="503">
        <f t="shared" si="8"/>
        <v>140</v>
      </c>
      <c r="L148" s="503" t="str">
        <f t="shared" si="9"/>
        <v/>
      </c>
      <c r="M148" s="503" t="str">
        <f t="shared" si="10"/>
        <v/>
      </c>
      <c r="N148" s="471" t="b">
        <f t="shared" si="11"/>
        <v>0</v>
      </c>
      <c r="O148" s="475" t="s">
        <v>1669</v>
      </c>
      <c r="P148" s="384"/>
      <c r="Q148" s="383"/>
    </row>
    <row r="149" spans="1:17" ht="37.5" customHeight="1">
      <c r="A149" s="406">
        <v>15</v>
      </c>
      <c r="B149" s="423" t="str">
        <f>IFERROR(VLOOKUP(A149,'Impact Indicators - Section B'!$A$9:$S$27,19,FALSE),"")</f>
        <v/>
      </c>
      <c r="C149" s="506" t="str">
        <f t="array" ref="C149">IFERROR(IF(INDEX('Disaggregation Records'!$E$3:$E$56,MATCH(LEFT(L149,255),LEFT('Disaggregation Records'!$D$3:$D$56,255),0))=0,"",INDEX('Disaggregation Records'!$E$3:$E$56,MATCH(LEFT(L149,255),LEFT('Disaggregation Records'!$D$3:$D$56,255),0))),"")</f>
        <v/>
      </c>
      <c r="D149" s="506" t="str">
        <f t="array" ref="D149">IFERROR(IF(INDEX('Disaggregation Records'!$F$3:$F$56,MATCH(LEFT(L149,255),LEFT('Disaggregation Records'!$D$3:$D$56,255),0))=0,"",INDEX('Disaggregation Records'!$F$3:$F$56,MATCH(LEFT(L149,255),LEFT('Disaggregation Records'!$D$3:$D$56,255),0))),"")</f>
        <v/>
      </c>
      <c r="E149" s="409" t="str">
        <f t="array" ref="E149">IFERROR(IF(INDEX('Disaggregation Data'!$K$3:$K$154,MATCH(LEFT(M149,255),LEFT('Disaggregation Data'!$J$3:$J$154,255),0))=0,"",INDEX('Disaggregation Data'!$K$3:$K$154,MATCH(LEFT(M149,255),LEFT('Disaggregation Data'!$J$3:$J$154,255),0))),"")</f>
        <v/>
      </c>
      <c r="F149" s="409" t="str">
        <f t="array" ref="F149">IFERROR(IF(INDEX('Disaggregation Data'!$L$3:$L$154,MATCH(LEFT(M149,255),LEFT('Disaggregation Data'!$J$3:$J$154,255),0))=0,"",INDEX('Disaggregation Data'!$L$3:$L$154,MATCH(LEFT(M149,255),LEFT('Disaggregation Data'!$J$3:$J$154,255),0))),"")</f>
        <v/>
      </c>
      <c r="G149" s="409" t="str">
        <f t="array" ref="G149">IFERROR(IF(INDEX('Disaggregation Data'!$M$3:$M$154,MATCH(LEFT(M149,255),LEFT('Disaggregation Data'!$J$3:$J$154,255),0))=0,"",INDEX('Disaggregation Data'!$M$3:$M$154,MATCH(LEFT(M149,255),LEFT('Disaggregation Data'!$J$3:$J$154,255),0))),"")</f>
        <v/>
      </c>
      <c r="H149" s="408" t="str">
        <f t="array" ref="H149">IFERROR(IF(INDEX('Disaggregation Data'!$N$3:$N$154,MATCH(LEFT(M149,255),LEFT('Disaggregation Data'!$J$3:$J$154,255),0))=0,"",INDEX('Disaggregation Data'!$N$3:$N$154,MATCH(LEFT(M149,255),LEFT('Disaggregation Data'!$J$3:$J$154,255),0))),"")</f>
        <v/>
      </c>
      <c r="I149" s="503" t="str">
        <f t="array" ref="I149">IFERROR(IF(INDEX('Disaggregation Records'!$G$3:$G$56,MATCH(LEFT(L149,255),LEFT('Disaggregation Records'!$D$3:$D$56,255),0))=0,"",INDEX('Disaggregation Records'!$G$3:$G$56,MATCH(LEFT(L149,255),LEFT('Disaggregation Records'!$D$3:$D$56,255),0))),"")</f>
        <v/>
      </c>
      <c r="J149" s="503" t="s">
        <v>401</v>
      </c>
      <c r="K149" s="503">
        <f t="shared" si="8"/>
        <v>141</v>
      </c>
      <c r="L149" s="503" t="str">
        <f t="shared" si="9"/>
        <v/>
      </c>
      <c r="M149" s="503" t="str">
        <f t="shared" si="10"/>
        <v/>
      </c>
      <c r="N149" s="471" t="b">
        <f t="shared" si="11"/>
        <v>0</v>
      </c>
      <c r="O149" s="475" t="s">
        <v>1670</v>
      </c>
      <c r="P149" s="384"/>
      <c r="Q149" s="383"/>
    </row>
    <row r="150" spans="1:17" ht="37.5" customHeight="1">
      <c r="A150" s="406">
        <v>15</v>
      </c>
      <c r="B150" s="423" t="str">
        <f>IFERROR(VLOOKUP(A150,'Impact Indicators - Section B'!$A$9:$S$27,19,FALSE),"")</f>
        <v/>
      </c>
      <c r="C150" s="506" t="str">
        <f t="array" ref="C150">IFERROR(IF(INDEX('Disaggregation Records'!$E$3:$E$56,MATCH(LEFT(L150,255),LEFT('Disaggregation Records'!$D$3:$D$56,255),0))=0,"",INDEX('Disaggregation Records'!$E$3:$E$56,MATCH(LEFT(L150,255),LEFT('Disaggregation Records'!$D$3:$D$56,255),0))),"")</f>
        <v/>
      </c>
      <c r="D150" s="506" t="str">
        <f t="array" ref="D150">IFERROR(IF(INDEX('Disaggregation Records'!$F$3:$F$56,MATCH(LEFT(L150,255),LEFT('Disaggregation Records'!$D$3:$D$56,255),0))=0,"",INDEX('Disaggregation Records'!$F$3:$F$56,MATCH(LEFT(L150,255),LEFT('Disaggregation Records'!$D$3:$D$56,255),0))),"")</f>
        <v/>
      </c>
      <c r="E150" s="409" t="str">
        <f t="array" ref="E150">IFERROR(IF(INDEX('Disaggregation Data'!$K$3:$K$154,MATCH(LEFT(M150,255),LEFT('Disaggregation Data'!$J$3:$J$154,255),0))=0,"",INDEX('Disaggregation Data'!$K$3:$K$154,MATCH(LEFT(M150,255),LEFT('Disaggregation Data'!$J$3:$J$154,255),0))),"")</f>
        <v/>
      </c>
      <c r="F150" s="409" t="str">
        <f t="array" ref="F150">IFERROR(IF(INDEX('Disaggregation Data'!$L$3:$L$154,MATCH(LEFT(M150,255),LEFT('Disaggregation Data'!$J$3:$J$154,255),0))=0,"",INDEX('Disaggregation Data'!$L$3:$L$154,MATCH(LEFT(M150,255),LEFT('Disaggregation Data'!$J$3:$J$154,255),0))),"")</f>
        <v/>
      </c>
      <c r="G150" s="409" t="str">
        <f t="array" ref="G150">IFERROR(IF(INDEX('Disaggregation Data'!$M$3:$M$154,MATCH(LEFT(M150,255),LEFT('Disaggregation Data'!$J$3:$J$154,255),0))=0,"",INDEX('Disaggregation Data'!$M$3:$M$154,MATCH(LEFT(M150,255),LEFT('Disaggregation Data'!$J$3:$J$154,255),0))),"")</f>
        <v/>
      </c>
      <c r="H150" s="408" t="str">
        <f t="array" ref="H150">IFERROR(IF(INDEX('Disaggregation Data'!$N$3:$N$154,MATCH(LEFT(M150,255),LEFT('Disaggregation Data'!$J$3:$J$154,255),0))=0,"",INDEX('Disaggregation Data'!$N$3:$N$154,MATCH(LEFT(M150,255),LEFT('Disaggregation Data'!$J$3:$J$154,255),0))),"")</f>
        <v/>
      </c>
      <c r="I150" s="503" t="str">
        <f t="array" ref="I150">IFERROR(IF(INDEX('Disaggregation Records'!$G$3:$G$56,MATCH(LEFT(L150,255),LEFT('Disaggregation Records'!$D$3:$D$56,255),0))=0,"",INDEX('Disaggregation Records'!$G$3:$G$56,MATCH(LEFT(L150,255),LEFT('Disaggregation Records'!$D$3:$D$56,255),0))),"")</f>
        <v/>
      </c>
      <c r="J150" s="503" t="s">
        <v>401</v>
      </c>
      <c r="K150" s="503">
        <f t="shared" si="8"/>
        <v>142</v>
      </c>
      <c r="L150" s="503" t="str">
        <f t="shared" si="9"/>
        <v/>
      </c>
      <c r="M150" s="503" t="str">
        <f t="shared" si="10"/>
        <v/>
      </c>
      <c r="N150" s="471" t="b">
        <f t="shared" si="11"/>
        <v>0</v>
      </c>
      <c r="O150" s="475" t="s">
        <v>1671</v>
      </c>
      <c r="P150" s="384"/>
      <c r="Q150" s="383"/>
    </row>
    <row r="151" spans="1:17" ht="37.5" customHeight="1">
      <c r="A151" s="406">
        <v>15</v>
      </c>
      <c r="B151" s="423" t="str">
        <f>IFERROR(VLOOKUP(A151,'Impact Indicators - Section B'!$A$9:$S$27,19,FALSE),"")</f>
        <v/>
      </c>
      <c r="C151" s="506" t="str">
        <f t="array" ref="C151">IFERROR(IF(INDEX('Disaggregation Records'!$E$3:$E$56,MATCH(LEFT(L151,255),LEFT('Disaggregation Records'!$D$3:$D$56,255),0))=0,"",INDEX('Disaggregation Records'!$E$3:$E$56,MATCH(LEFT(L151,255),LEFT('Disaggregation Records'!$D$3:$D$56,255),0))),"")</f>
        <v/>
      </c>
      <c r="D151" s="506" t="str">
        <f t="array" ref="D151">IFERROR(IF(INDEX('Disaggregation Records'!$F$3:$F$56,MATCH(LEFT(L151,255),LEFT('Disaggregation Records'!$D$3:$D$56,255),0))=0,"",INDEX('Disaggregation Records'!$F$3:$F$56,MATCH(LEFT(L151,255),LEFT('Disaggregation Records'!$D$3:$D$56,255),0))),"")</f>
        <v/>
      </c>
      <c r="E151" s="409" t="str">
        <f t="array" ref="E151">IFERROR(IF(INDEX('Disaggregation Data'!$K$3:$K$154,MATCH(LEFT(M151,255),LEFT('Disaggregation Data'!$J$3:$J$154,255),0))=0,"",INDEX('Disaggregation Data'!$K$3:$K$154,MATCH(LEFT(M151,255),LEFT('Disaggregation Data'!$J$3:$J$154,255),0))),"")</f>
        <v/>
      </c>
      <c r="F151" s="409" t="str">
        <f t="array" ref="F151">IFERROR(IF(INDEX('Disaggregation Data'!$L$3:$L$154,MATCH(LEFT(M151,255),LEFT('Disaggregation Data'!$J$3:$J$154,255),0))=0,"",INDEX('Disaggregation Data'!$L$3:$L$154,MATCH(LEFT(M151,255),LEFT('Disaggregation Data'!$J$3:$J$154,255),0))),"")</f>
        <v/>
      </c>
      <c r="G151" s="409" t="str">
        <f t="array" ref="G151">IFERROR(IF(INDEX('Disaggregation Data'!$M$3:$M$154,MATCH(LEFT(M151,255),LEFT('Disaggregation Data'!$J$3:$J$154,255),0))=0,"",INDEX('Disaggregation Data'!$M$3:$M$154,MATCH(LEFT(M151,255),LEFT('Disaggregation Data'!$J$3:$J$154,255),0))),"")</f>
        <v/>
      </c>
      <c r="H151" s="408" t="str">
        <f t="array" ref="H151">IFERROR(IF(INDEX('Disaggregation Data'!$N$3:$N$154,MATCH(LEFT(M151,255),LEFT('Disaggregation Data'!$J$3:$J$154,255),0))=0,"",INDEX('Disaggregation Data'!$N$3:$N$154,MATCH(LEFT(M151,255),LEFT('Disaggregation Data'!$J$3:$J$154,255),0))),"")</f>
        <v/>
      </c>
      <c r="I151" s="503" t="str">
        <f t="array" ref="I151">IFERROR(IF(INDEX('Disaggregation Records'!$G$3:$G$56,MATCH(LEFT(L151,255),LEFT('Disaggregation Records'!$D$3:$D$56,255),0))=0,"",INDEX('Disaggregation Records'!$G$3:$G$56,MATCH(LEFT(L151,255),LEFT('Disaggregation Records'!$D$3:$D$56,255),0))),"")</f>
        <v/>
      </c>
      <c r="J151" s="503" t="s">
        <v>401</v>
      </c>
      <c r="K151" s="503">
        <f t="shared" si="8"/>
        <v>143</v>
      </c>
      <c r="L151" s="503" t="str">
        <f t="shared" si="9"/>
        <v/>
      </c>
      <c r="M151" s="503" t="str">
        <f t="shared" si="10"/>
        <v/>
      </c>
      <c r="N151" s="471" t="b">
        <f t="shared" si="11"/>
        <v>0</v>
      </c>
      <c r="O151" s="475" t="s">
        <v>1672</v>
      </c>
      <c r="P151" s="384"/>
      <c r="Q151" s="383"/>
    </row>
    <row r="152" spans="1:17" ht="37.5" customHeight="1">
      <c r="A152" s="406">
        <v>15</v>
      </c>
      <c r="B152" s="423" t="str">
        <f>IFERROR(VLOOKUP(A152,'Impact Indicators - Section B'!$A$9:$S$27,19,FALSE),"")</f>
        <v/>
      </c>
      <c r="C152" s="506" t="str">
        <f t="array" ref="C152">IFERROR(IF(INDEX('Disaggregation Records'!$E$3:$E$56,MATCH(LEFT(L152,255),LEFT('Disaggregation Records'!$D$3:$D$56,255),0))=0,"",INDEX('Disaggregation Records'!$E$3:$E$56,MATCH(LEFT(L152,255),LEFT('Disaggregation Records'!$D$3:$D$56,255),0))),"")</f>
        <v/>
      </c>
      <c r="D152" s="506" t="str">
        <f t="array" ref="D152">IFERROR(IF(INDEX('Disaggregation Records'!$F$3:$F$56,MATCH(LEFT(L152,255),LEFT('Disaggregation Records'!$D$3:$D$56,255),0))=0,"",INDEX('Disaggregation Records'!$F$3:$F$56,MATCH(LEFT(L152,255),LEFT('Disaggregation Records'!$D$3:$D$56,255),0))),"")</f>
        <v/>
      </c>
      <c r="E152" s="409" t="str">
        <f t="array" ref="E152">IFERROR(IF(INDEX('Disaggregation Data'!$K$3:$K$154,MATCH(LEFT(M152,255),LEFT('Disaggregation Data'!$J$3:$J$154,255),0))=0,"",INDEX('Disaggregation Data'!$K$3:$K$154,MATCH(LEFT(M152,255),LEFT('Disaggregation Data'!$J$3:$J$154,255),0))),"")</f>
        <v/>
      </c>
      <c r="F152" s="409" t="str">
        <f t="array" ref="F152">IFERROR(IF(INDEX('Disaggregation Data'!$L$3:$L$154,MATCH(LEFT(M152,255),LEFT('Disaggregation Data'!$J$3:$J$154,255),0))=0,"",INDEX('Disaggregation Data'!$L$3:$L$154,MATCH(LEFT(M152,255),LEFT('Disaggregation Data'!$J$3:$J$154,255),0))),"")</f>
        <v/>
      </c>
      <c r="G152" s="409" t="str">
        <f t="array" ref="G152">IFERROR(IF(INDEX('Disaggregation Data'!$M$3:$M$154,MATCH(LEFT(M152,255),LEFT('Disaggregation Data'!$J$3:$J$154,255),0))=0,"",INDEX('Disaggregation Data'!$M$3:$M$154,MATCH(LEFT(M152,255),LEFT('Disaggregation Data'!$J$3:$J$154,255),0))),"")</f>
        <v/>
      </c>
      <c r="H152" s="408" t="str">
        <f t="array" ref="H152">IFERROR(IF(INDEX('Disaggregation Data'!$N$3:$N$154,MATCH(LEFT(M152,255),LEFT('Disaggregation Data'!$J$3:$J$154,255),0))=0,"",INDEX('Disaggregation Data'!$N$3:$N$154,MATCH(LEFT(M152,255),LEFT('Disaggregation Data'!$J$3:$J$154,255),0))),"")</f>
        <v/>
      </c>
      <c r="I152" s="503" t="str">
        <f t="array" ref="I152">IFERROR(IF(INDEX('Disaggregation Records'!$G$3:$G$56,MATCH(LEFT(L152,255),LEFT('Disaggregation Records'!$D$3:$D$56,255),0))=0,"",INDEX('Disaggregation Records'!$G$3:$G$56,MATCH(LEFT(L152,255),LEFT('Disaggregation Records'!$D$3:$D$56,255),0))),"")</f>
        <v/>
      </c>
      <c r="J152" s="503" t="s">
        <v>401</v>
      </c>
      <c r="K152" s="503">
        <f t="shared" si="8"/>
        <v>144</v>
      </c>
      <c r="L152" s="503" t="str">
        <f t="shared" si="9"/>
        <v/>
      </c>
      <c r="M152" s="503" t="str">
        <f t="shared" si="10"/>
        <v/>
      </c>
      <c r="N152" s="471" t="b">
        <f t="shared" si="11"/>
        <v>0</v>
      </c>
      <c r="O152" s="475" t="s">
        <v>1673</v>
      </c>
      <c r="P152" s="384"/>
      <c r="Q152" s="383"/>
    </row>
    <row r="153" spans="1:17" ht="37.5" customHeight="1">
      <c r="A153" s="406">
        <v>15</v>
      </c>
      <c r="B153" s="423" t="str">
        <f>IFERROR(VLOOKUP(A153,'Impact Indicators - Section B'!$A$9:$S$27,19,FALSE),"")</f>
        <v/>
      </c>
      <c r="C153" s="506" t="str">
        <f t="array" ref="C153">IFERROR(IF(INDEX('Disaggregation Records'!$E$3:$E$56,MATCH(LEFT(L153,255),LEFT('Disaggregation Records'!$D$3:$D$56,255),0))=0,"",INDEX('Disaggregation Records'!$E$3:$E$56,MATCH(LEFT(L153,255),LEFT('Disaggregation Records'!$D$3:$D$56,255),0))),"")</f>
        <v/>
      </c>
      <c r="D153" s="506" t="str">
        <f t="array" ref="D153">IFERROR(IF(INDEX('Disaggregation Records'!$F$3:$F$56,MATCH(LEFT(L153,255),LEFT('Disaggregation Records'!$D$3:$D$56,255),0))=0,"",INDEX('Disaggregation Records'!$F$3:$F$56,MATCH(LEFT(L153,255),LEFT('Disaggregation Records'!$D$3:$D$56,255),0))),"")</f>
        <v/>
      </c>
      <c r="E153" s="409" t="str">
        <f t="array" ref="E153">IFERROR(IF(INDEX('Disaggregation Data'!$K$3:$K$154,MATCH(LEFT(M153,255),LEFT('Disaggregation Data'!$J$3:$J$154,255),0))=0,"",INDEX('Disaggregation Data'!$K$3:$K$154,MATCH(LEFT(M153,255),LEFT('Disaggregation Data'!$J$3:$J$154,255),0))),"")</f>
        <v/>
      </c>
      <c r="F153" s="409" t="str">
        <f t="array" ref="F153">IFERROR(IF(INDEX('Disaggregation Data'!$L$3:$L$154,MATCH(LEFT(M153,255),LEFT('Disaggregation Data'!$J$3:$J$154,255),0))=0,"",INDEX('Disaggregation Data'!$L$3:$L$154,MATCH(LEFT(M153,255),LEFT('Disaggregation Data'!$J$3:$J$154,255),0))),"")</f>
        <v/>
      </c>
      <c r="G153" s="409" t="str">
        <f t="array" ref="G153">IFERROR(IF(INDEX('Disaggregation Data'!$M$3:$M$154,MATCH(LEFT(M153,255),LEFT('Disaggregation Data'!$J$3:$J$154,255),0))=0,"",INDEX('Disaggregation Data'!$M$3:$M$154,MATCH(LEFT(M153,255),LEFT('Disaggregation Data'!$J$3:$J$154,255),0))),"")</f>
        <v/>
      </c>
      <c r="H153" s="408" t="str">
        <f t="array" ref="H153">IFERROR(IF(INDEX('Disaggregation Data'!$N$3:$N$154,MATCH(LEFT(M153,255),LEFT('Disaggregation Data'!$J$3:$J$154,255),0))=0,"",INDEX('Disaggregation Data'!$N$3:$N$154,MATCH(LEFT(M153,255),LEFT('Disaggregation Data'!$J$3:$J$154,255),0))),"")</f>
        <v/>
      </c>
      <c r="I153" s="503" t="str">
        <f t="array" ref="I153">IFERROR(IF(INDEX('Disaggregation Records'!$G$3:$G$56,MATCH(LEFT(L153,255),LEFT('Disaggregation Records'!$D$3:$D$56,255),0))=0,"",INDEX('Disaggregation Records'!$G$3:$G$56,MATCH(LEFT(L153,255),LEFT('Disaggregation Records'!$D$3:$D$56,255),0))),"")</f>
        <v/>
      </c>
      <c r="J153" s="503" t="s">
        <v>401</v>
      </c>
      <c r="K153" s="503">
        <f t="shared" si="8"/>
        <v>145</v>
      </c>
      <c r="L153" s="503" t="str">
        <f t="shared" si="9"/>
        <v/>
      </c>
      <c r="M153" s="503" t="str">
        <f t="shared" si="10"/>
        <v/>
      </c>
      <c r="N153" s="471" t="b">
        <f t="shared" si="11"/>
        <v>0</v>
      </c>
      <c r="O153" s="475" t="s">
        <v>1674</v>
      </c>
      <c r="P153" s="384"/>
      <c r="Q153" s="383"/>
    </row>
    <row r="154" spans="1:17" ht="37.5" customHeight="1">
      <c r="A154" s="406">
        <v>15</v>
      </c>
      <c r="B154" s="423" t="str">
        <f>IFERROR(VLOOKUP(A154,'Impact Indicators - Section B'!$A$9:$S$27,19,FALSE),"")</f>
        <v/>
      </c>
      <c r="C154" s="506" t="str">
        <f t="array" ref="C154">IFERROR(IF(INDEX('Disaggregation Records'!$E$3:$E$56,MATCH(LEFT(L154,255),LEFT('Disaggregation Records'!$D$3:$D$56,255),0))=0,"",INDEX('Disaggregation Records'!$E$3:$E$56,MATCH(LEFT(L154,255),LEFT('Disaggregation Records'!$D$3:$D$56,255),0))),"")</f>
        <v/>
      </c>
      <c r="D154" s="506" t="str">
        <f t="array" ref="D154">IFERROR(IF(INDEX('Disaggregation Records'!$F$3:$F$56,MATCH(LEFT(L154,255),LEFT('Disaggregation Records'!$D$3:$D$56,255),0))=0,"",INDEX('Disaggregation Records'!$F$3:$F$56,MATCH(LEFT(L154,255),LEFT('Disaggregation Records'!$D$3:$D$56,255),0))),"")</f>
        <v/>
      </c>
      <c r="E154" s="409" t="str">
        <f t="array" ref="E154">IFERROR(IF(INDEX('Disaggregation Data'!$K$3:$K$154,MATCH(LEFT(M154,255),LEFT('Disaggregation Data'!$J$3:$J$154,255),0))=0,"",INDEX('Disaggregation Data'!$K$3:$K$154,MATCH(LEFT(M154,255),LEFT('Disaggregation Data'!$J$3:$J$154,255),0))),"")</f>
        <v/>
      </c>
      <c r="F154" s="409" t="str">
        <f t="array" ref="F154">IFERROR(IF(INDEX('Disaggregation Data'!$L$3:$L$154,MATCH(LEFT(M154,255),LEFT('Disaggregation Data'!$J$3:$J$154,255),0))=0,"",INDEX('Disaggregation Data'!$L$3:$L$154,MATCH(LEFT(M154,255),LEFT('Disaggregation Data'!$J$3:$J$154,255),0))),"")</f>
        <v/>
      </c>
      <c r="G154" s="409" t="str">
        <f t="array" ref="G154">IFERROR(IF(INDEX('Disaggregation Data'!$M$3:$M$154,MATCH(LEFT(M154,255),LEFT('Disaggregation Data'!$J$3:$J$154,255),0))=0,"",INDEX('Disaggregation Data'!$M$3:$M$154,MATCH(LEFT(M154,255),LEFT('Disaggregation Data'!$J$3:$J$154,255),0))),"")</f>
        <v/>
      </c>
      <c r="H154" s="408" t="str">
        <f t="array" ref="H154">IFERROR(IF(INDEX('Disaggregation Data'!$N$3:$N$154,MATCH(LEFT(M154,255),LEFT('Disaggregation Data'!$J$3:$J$154,255),0))=0,"",INDEX('Disaggregation Data'!$N$3:$N$154,MATCH(LEFT(M154,255),LEFT('Disaggregation Data'!$J$3:$J$154,255),0))),"")</f>
        <v/>
      </c>
      <c r="I154" s="503" t="str">
        <f t="array" ref="I154">IFERROR(IF(INDEX('Disaggregation Records'!$G$3:$G$56,MATCH(LEFT(L154,255),LEFT('Disaggregation Records'!$D$3:$D$56,255),0))=0,"",INDEX('Disaggregation Records'!$G$3:$G$56,MATCH(LEFT(L154,255),LEFT('Disaggregation Records'!$D$3:$D$56,255),0))),"")</f>
        <v/>
      </c>
      <c r="J154" s="503" t="s">
        <v>401</v>
      </c>
      <c r="K154" s="503">
        <f t="shared" si="8"/>
        <v>146</v>
      </c>
      <c r="L154" s="503" t="str">
        <f t="shared" si="9"/>
        <v/>
      </c>
      <c r="M154" s="503" t="str">
        <f t="shared" si="10"/>
        <v/>
      </c>
      <c r="N154" s="471" t="b">
        <f t="shared" si="11"/>
        <v>0</v>
      </c>
      <c r="O154" s="475" t="s">
        <v>1675</v>
      </c>
      <c r="P154" s="384"/>
      <c r="Q154" s="383"/>
    </row>
    <row r="155" spans="1:17" ht="37.5" customHeight="1">
      <c r="A155" s="406">
        <v>15</v>
      </c>
      <c r="B155" s="423" t="str">
        <f>IFERROR(VLOOKUP(A155,'Impact Indicators - Section B'!$A$9:$S$27,19,FALSE),"")</f>
        <v/>
      </c>
      <c r="C155" s="506" t="str">
        <f t="array" ref="C155">IFERROR(IF(INDEX('Disaggregation Records'!$E$3:$E$56,MATCH(LEFT(L155,255),LEFT('Disaggregation Records'!$D$3:$D$56,255),0))=0,"",INDEX('Disaggregation Records'!$E$3:$E$56,MATCH(LEFT(L155,255),LEFT('Disaggregation Records'!$D$3:$D$56,255),0))),"")</f>
        <v/>
      </c>
      <c r="D155" s="506" t="str">
        <f t="array" ref="D155">IFERROR(IF(INDEX('Disaggregation Records'!$F$3:$F$56,MATCH(LEFT(L155,255),LEFT('Disaggregation Records'!$D$3:$D$56,255),0))=0,"",INDEX('Disaggregation Records'!$F$3:$F$56,MATCH(LEFT(L155,255),LEFT('Disaggregation Records'!$D$3:$D$56,255),0))),"")</f>
        <v/>
      </c>
      <c r="E155" s="409" t="str">
        <f t="array" ref="E155">IFERROR(IF(INDEX('Disaggregation Data'!$K$3:$K$154,MATCH(LEFT(M155,255),LEFT('Disaggregation Data'!$J$3:$J$154,255),0))=0,"",INDEX('Disaggregation Data'!$K$3:$K$154,MATCH(LEFT(M155,255),LEFT('Disaggregation Data'!$J$3:$J$154,255),0))),"")</f>
        <v/>
      </c>
      <c r="F155" s="409" t="str">
        <f t="array" ref="F155">IFERROR(IF(INDEX('Disaggregation Data'!$L$3:$L$154,MATCH(LEFT(M155,255),LEFT('Disaggregation Data'!$J$3:$J$154,255),0))=0,"",INDEX('Disaggregation Data'!$L$3:$L$154,MATCH(LEFT(M155,255),LEFT('Disaggregation Data'!$J$3:$J$154,255),0))),"")</f>
        <v/>
      </c>
      <c r="G155" s="409" t="str">
        <f t="array" ref="G155">IFERROR(IF(INDEX('Disaggregation Data'!$M$3:$M$154,MATCH(LEFT(M155,255),LEFT('Disaggregation Data'!$J$3:$J$154,255),0))=0,"",INDEX('Disaggregation Data'!$M$3:$M$154,MATCH(LEFT(M155,255),LEFT('Disaggregation Data'!$J$3:$J$154,255),0))),"")</f>
        <v/>
      </c>
      <c r="H155" s="408" t="str">
        <f t="array" ref="H155">IFERROR(IF(INDEX('Disaggregation Data'!$N$3:$N$154,MATCH(LEFT(M155,255),LEFT('Disaggregation Data'!$J$3:$J$154,255),0))=0,"",INDEX('Disaggregation Data'!$N$3:$N$154,MATCH(LEFT(M155,255),LEFT('Disaggregation Data'!$J$3:$J$154,255),0))),"")</f>
        <v/>
      </c>
      <c r="I155" s="503" t="str">
        <f t="array" ref="I155">IFERROR(IF(INDEX('Disaggregation Records'!$G$3:$G$56,MATCH(LEFT(L155,255),LEFT('Disaggregation Records'!$D$3:$D$56,255),0))=0,"",INDEX('Disaggregation Records'!$G$3:$G$56,MATCH(LEFT(L155,255),LEFT('Disaggregation Records'!$D$3:$D$56,255),0))),"")</f>
        <v/>
      </c>
      <c r="J155" s="503" t="s">
        <v>401</v>
      </c>
      <c r="K155" s="503">
        <f t="shared" si="8"/>
        <v>147</v>
      </c>
      <c r="L155" s="503" t="str">
        <f t="shared" si="9"/>
        <v/>
      </c>
      <c r="M155" s="503" t="str">
        <f t="shared" si="10"/>
        <v/>
      </c>
      <c r="N155" s="471" t="b">
        <f t="shared" si="11"/>
        <v>0</v>
      </c>
      <c r="O155" s="475" t="s">
        <v>1676</v>
      </c>
      <c r="P155" s="384"/>
      <c r="Q155" s="383"/>
    </row>
    <row r="156" spans="1:17" ht="37.5" customHeight="1">
      <c r="A156" s="406">
        <v>15</v>
      </c>
      <c r="B156" s="423" t="str">
        <f>IFERROR(VLOOKUP(A156,'Impact Indicators - Section B'!$A$9:$S$27,19,FALSE),"")</f>
        <v/>
      </c>
      <c r="C156" s="506" t="str">
        <f t="array" ref="C156">IFERROR(IF(INDEX('Disaggregation Records'!$E$3:$E$56,MATCH(LEFT(L156,255),LEFT('Disaggregation Records'!$D$3:$D$56,255),0))=0,"",INDEX('Disaggregation Records'!$E$3:$E$56,MATCH(LEFT(L156,255),LEFT('Disaggregation Records'!$D$3:$D$56,255),0))),"")</f>
        <v/>
      </c>
      <c r="D156" s="506" t="str">
        <f t="array" ref="D156">IFERROR(IF(INDEX('Disaggregation Records'!$F$3:$F$56,MATCH(LEFT(L156,255),LEFT('Disaggregation Records'!$D$3:$D$56,255),0))=0,"",INDEX('Disaggregation Records'!$F$3:$F$56,MATCH(LEFT(L156,255),LEFT('Disaggregation Records'!$D$3:$D$56,255),0))),"")</f>
        <v/>
      </c>
      <c r="E156" s="409" t="str">
        <f t="array" ref="E156">IFERROR(IF(INDEX('Disaggregation Data'!$K$3:$K$154,MATCH(LEFT(M156,255),LEFT('Disaggregation Data'!$J$3:$J$154,255),0))=0,"",INDEX('Disaggregation Data'!$K$3:$K$154,MATCH(LEFT(M156,255),LEFT('Disaggregation Data'!$J$3:$J$154,255),0))),"")</f>
        <v/>
      </c>
      <c r="F156" s="409" t="str">
        <f t="array" ref="F156">IFERROR(IF(INDEX('Disaggregation Data'!$L$3:$L$154,MATCH(LEFT(M156,255),LEFT('Disaggregation Data'!$J$3:$J$154,255),0))=0,"",INDEX('Disaggregation Data'!$L$3:$L$154,MATCH(LEFT(M156,255),LEFT('Disaggregation Data'!$J$3:$J$154,255),0))),"")</f>
        <v/>
      </c>
      <c r="G156" s="409" t="str">
        <f t="array" ref="G156">IFERROR(IF(INDEX('Disaggregation Data'!$M$3:$M$154,MATCH(LEFT(M156,255),LEFT('Disaggregation Data'!$J$3:$J$154,255),0))=0,"",INDEX('Disaggregation Data'!$M$3:$M$154,MATCH(LEFT(M156,255),LEFT('Disaggregation Data'!$J$3:$J$154,255),0))),"")</f>
        <v/>
      </c>
      <c r="H156" s="408" t="str">
        <f t="array" ref="H156">IFERROR(IF(INDEX('Disaggregation Data'!$N$3:$N$154,MATCH(LEFT(M156,255),LEFT('Disaggregation Data'!$J$3:$J$154,255),0))=0,"",INDEX('Disaggregation Data'!$N$3:$N$154,MATCH(LEFT(M156,255),LEFT('Disaggregation Data'!$J$3:$J$154,255),0))),"")</f>
        <v/>
      </c>
      <c r="I156" s="503" t="str">
        <f t="array" ref="I156">IFERROR(IF(INDEX('Disaggregation Records'!$G$3:$G$56,MATCH(LEFT(L156,255),LEFT('Disaggregation Records'!$D$3:$D$56,255),0))=0,"",INDEX('Disaggregation Records'!$G$3:$G$56,MATCH(LEFT(L156,255),LEFT('Disaggregation Records'!$D$3:$D$56,255),0))),"")</f>
        <v/>
      </c>
      <c r="J156" s="503" t="s">
        <v>401</v>
      </c>
      <c r="K156" s="503">
        <f t="shared" si="8"/>
        <v>148</v>
      </c>
      <c r="L156" s="503" t="str">
        <f t="shared" si="9"/>
        <v/>
      </c>
      <c r="M156" s="503" t="str">
        <f t="shared" si="10"/>
        <v/>
      </c>
      <c r="N156" s="471" t="b">
        <f t="shared" si="11"/>
        <v>0</v>
      </c>
      <c r="O156" s="475" t="s">
        <v>1677</v>
      </c>
      <c r="P156" s="384"/>
      <c r="Q156" s="383"/>
    </row>
    <row r="157" spans="1:17" ht="37.5" customHeight="1">
      <c r="A157" s="406">
        <v>15</v>
      </c>
      <c r="B157" s="423" t="str">
        <f>IFERROR(VLOOKUP(A157,'Impact Indicators - Section B'!$A$9:$S$27,19,FALSE),"")</f>
        <v/>
      </c>
      <c r="C157" s="506" t="str">
        <f t="array" ref="C157">IFERROR(IF(INDEX('Disaggregation Records'!$E$3:$E$56,MATCH(LEFT(L157,255),LEFT('Disaggregation Records'!$D$3:$D$56,255),0))=0,"",INDEX('Disaggregation Records'!$E$3:$E$56,MATCH(LEFT(L157,255),LEFT('Disaggregation Records'!$D$3:$D$56,255),0))),"")</f>
        <v/>
      </c>
      <c r="D157" s="506" t="str">
        <f t="array" ref="D157">IFERROR(IF(INDEX('Disaggregation Records'!$F$3:$F$56,MATCH(LEFT(L157,255),LEFT('Disaggregation Records'!$D$3:$D$56,255),0))=0,"",INDEX('Disaggregation Records'!$F$3:$F$56,MATCH(LEFT(L157,255),LEFT('Disaggregation Records'!$D$3:$D$56,255),0))),"")</f>
        <v/>
      </c>
      <c r="E157" s="409" t="str">
        <f t="array" ref="E157">IFERROR(IF(INDEX('Disaggregation Data'!$K$3:$K$154,MATCH(LEFT(M157,255),LEFT('Disaggregation Data'!$J$3:$J$154,255),0))=0,"",INDEX('Disaggregation Data'!$K$3:$K$154,MATCH(LEFT(M157,255),LEFT('Disaggregation Data'!$J$3:$J$154,255),0))),"")</f>
        <v/>
      </c>
      <c r="F157" s="409" t="str">
        <f t="array" ref="F157">IFERROR(IF(INDEX('Disaggregation Data'!$L$3:$L$154,MATCH(LEFT(M157,255),LEFT('Disaggregation Data'!$J$3:$J$154,255),0))=0,"",INDEX('Disaggregation Data'!$L$3:$L$154,MATCH(LEFT(M157,255),LEFT('Disaggregation Data'!$J$3:$J$154,255),0))),"")</f>
        <v/>
      </c>
      <c r="G157" s="409" t="str">
        <f t="array" ref="G157">IFERROR(IF(INDEX('Disaggregation Data'!$M$3:$M$154,MATCH(LEFT(M157,255),LEFT('Disaggregation Data'!$J$3:$J$154,255),0))=0,"",INDEX('Disaggregation Data'!$M$3:$M$154,MATCH(LEFT(M157,255),LEFT('Disaggregation Data'!$J$3:$J$154,255),0))),"")</f>
        <v/>
      </c>
      <c r="H157" s="408" t="str">
        <f t="array" ref="H157">IFERROR(IF(INDEX('Disaggregation Data'!$N$3:$N$154,MATCH(LEFT(M157,255),LEFT('Disaggregation Data'!$J$3:$J$154,255),0))=0,"",INDEX('Disaggregation Data'!$N$3:$N$154,MATCH(LEFT(M157,255),LEFT('Disaggregation Data'!$J$3:$J$154,255),0))),"")</f>
        <v/>
      </c>
      <c r="I157" s="503" t="str">
        <f t="array" ref="I157">IFERROR(IF(INDEX('Disaggregation Records'!$G$3:$G$56,MATCH(LEFT(L157,255),LEFT('Disaggregation Records'!$D$3:$D$56,255),0))=0,"",INDEX('Disaggregation Records'!$G$3:$G$56,MATCH(LEFT(L157,255),LEFT('Disaggregation Records'!$D$3:$D$56,255),0))),"")</f>
        <v/>
      </c>
      <c r="J157" s="503" t="s">
        <v>401</v>
      </c>
      <c r="K157" s="503">
        <f t="shared" si="8"/>
        <v>149</v>
      </c>
      <c r="L157" s="503" t="str">
        <f t="shared" si="9"/>
        <v/>
      </c>
      <c r="M157" s="503" t="str">
        <f t="shared" si="10"/>
        <v/>
      </c>
      <c r="N157" s="471" t="b">
        <f t="shared" si="11"/>
        <v>0</v>
      </c>
      <c r="O157" s="475" t="s">
        <v>1678</v>
      </c>
      <c r="P157" s="384"/>
      <c r="Q157" s="383"/>
    </row>
    <row r="158" spans="1:17" ht="37.5" customHeight="1">
      <c r="A158" s="406">
        <v>15</v>
      </c>
      <c r="B158" s="423" t="str">
        <f>IFERROR(VLOOKUP(A158,'Impact Indicators - Section B'!$A$9:$S$27,19,FALSE),"")</f>
        <v/>
      </c>
      <c r="C158" s="506" t="str">
        <f t="array" ref="C158">IFERROR(IF(INDEX('Disaggregation Records'!$E$3:$E$56,MATCH(LEFT(L158,255),LEFT('Disaggregation Records'!$D$3:$D$56,255),0))=0,"",INDEX('Disaggregation Records'!$E$3:$E$56,MATCH(LEFT(L158,255),LEFT('Disaggregation Records'!$D$3:$D$56,255),0))),"")</f>
        <v/>
      </c>
      <c r="D158" s="506" t="str">
        <f t="array" ref="D158">IFERROR(IF(INDEX('Disaggregation Records'!$F$3:$F$56,MATCH(LEFT(L158,255),LEFT('Disaggregation Records'!$D$3:$D$56,255),0))=0,"",INDEX('Disaggregation Records'!$F$3:$F$56,MATCH(LEFT(L158,255),LEFT('Disaggregation Records'!$D$3:$D$56,255),0))),"")</f>
        <v/>
      </c>
      <c r="E158" s="409" t="str">
        <f t="array" ref="E158">IFERROR(IF(INDEX('Disaggregation Data'!$K$3:$K$154,MATCH(LEFT(M158,255),LEFT('Disaggregation Data'!$J$3:$J$154,255),0))=0,"",INDEX('Disaggregation Data'!$K$3:$K$154,MATCH(LEFT(M158,255),LEFT('Disaggregation Data'!$J$3:$J$154,255),0))),"")</f>
        <v/>
      </c>
      <c r="F158" s="409" t="str">
        <f t="array" ref="F158">IFERROR(IF(INDEX('Disaggregation Data'!$L$3:$L$154,MATCH(LEFT(M158,255),LEFT('Disaggregation Data'!$J$3:$J$154,255),0))=0,"",INDEX('Disaggregation Data'!$L$3:$L$154,MATCH(LEFT(M158,255),LEFT('Disaggregation Data'!$J$3:$J$154,255),0))),"")</f>
        <v/>
      </c>
      <c r="G158" s="409" t="str">
        <f t="array" ref="G158">IFERROR(IF(INDEX('Disaggregation Data'!$M$3:$M$154,MATCH(LEFT(M158,255),LEFT('Disaggregation Data'!$J$3:$J$154,255),0))=0,"",INDEX('Disaggregation Data'!$M$3:$M$154,MATCH(LEFT(M158,255),LEFT('Disaggregation Data'!$J$3:$J$154,255),0))),"")</f>
        <v/>
      </c>
      <c r="H158" s="408" t="str">
        <f t="array" ref="H158">IFERROR(IF(INDEX('Disaggregation Data'!$N$3:$N$154,MATCH(LEFT(M158,255),LEFT('Disaggregation Data'!$J$3:$J$154,255),0))=0,"",INDEX('Disaggregation Data'!$N$3:$N$154,MATCH(LEFT(M158,255),LEFT('Disaggregation Data'!$J$3:$J$154,255),0))),"")</f>
        <v/>
      </c>
      <c r="I158" s="503" t="str">
        <f t="array" ref="I158">IFERROR(IF(INDEX('Disaggregation Records'!$G$3:$G$56,MATCH(LEFT(L158,255),LEFT('Disaggregation Records'!$D$3:$D$56,255),0))=0,"",INDEX('Disaggregation Records'!$G$3:$G$56,MATCH(LEFT(L158,255),LEFT('Disaggregation Records'!$D$3:$D$56,255),0))),"")</f>
        <v/>
      </c>
      <c r="J158" s="503" t="s">
        <v>401</v>
      </c>
      <c r="K158" s="503">
        <f t="shared" si="8"/>
        <v>150</v>
      </c>
      <c r="L158" s="503" t="str">
        <f t="shared" si="9"/>
        <v/>
      </c>
      <c r="M158" s="503" t="str">
        <f t="shared" si="10"/>
        <v/>
      </c>
      <c r="N158" s="471" t="b">
        <f t="shared" si="11"/>
        <v>0</v>
      </c>
      <c r="O158" s="475" t="s">
        <v>1679</v>
      </c>
      <c r="P158" s="384"/>
      <c r="Q158" s="383"/>
    </row>
    <row r="159" spans="1:17" ht="2.1" customHeight="1" thickBot="1">
      <c r="A159" s="65"/>
      <c r="B159" s="66"/>
      <c r="C159" s="66"/>
      <c r="D159" s="66"/>
      <c r="E159" s="66"/>
      <c r="F159" s="66"/>
      <c r="G159" s="66"/>
      <c r="H159" s="66"/>
      <c r="I159" s="66"/>
      <c r="J159" s="123"/>
      <c r="K159" s="123"/>
      <c r="L159" s="123"/>
      <c r="M159" s="123"/>
      <c r="N159" s="123"/>
      <c r="O159" s="66"/>
      <c r="P159" s="172"/>
      <c r="Q159" s="173"/>
    </row>
    <row r="160" spans="1:17" ht="39" customHeight="1" thickBot="1">
      <c r="J160" s="124"/>
      <c r="K160" s="124"/>
      <c r="L160" s="124"/>
      <c r="M160" s="124"/>
      <c r="N160" s="124"/>
      <c r="P160" s="135"/>
      <c r="Q160" s="135"/>
    </row>
    <row r="161" spans="1:17" ht="26.85" hidden="1" customHeight="1">
      <c r="J161" s="124"/>
      <c r="K161" s="124"/>
      <c r="L161" s="124"/>
      <c r="M161" s="124"/>
      <c r="N161" s="124"/>
      <c r="P161" s="135"/>
      <c r="Q161" s="135"/>
    </row>
    <row r="162" spans="1:17" ht="29.25" hidden="1" customHeight="1">
      <c r="J162" s="124"/>
      <c r="K162" s="124"/>
      <c r="L162" s="124"/>
      <c r="M162" s="124"/>
      <c r="N162" s="124"/>
      <c r="P162" s="135"/>
      <c r="Q162" s="135"/>
    </row>
    <row r="163" spans="1:17" ht="20.85" hidden="1" customHeight="1">
      <c r="J163" s="124"/>
      <c r="K163" s="124"/>
      <c r="L163" s="124"/>
      <c r="M163" s="124"/>
      <c r="N163" s="124"/>
      <c r="P163" s="135"/>
      <c r="Q163" s="135"/>
    </row>
    <row r="164" spans="1:17" ht="35.25" hidden="1" customHeight="1" thickBot="1">
      <c r="J164" s="124"/>
      <c r="K164" s="124"/>
      <c r="L164" s="124"/>
      <c r="M164" s="124"/>
      <c r="N164" s="124"/>
      <c r="P164" s="135"/>
      <c r="Q164" s="135"/>
    </row>
    <row r="165" spans="1:17" ht="26.25" customHeight="1" thickBot="1">
      <c r="A165" s="572" t="s">
        <v>29</v>
      </c>
      <c r="B165" s="573"/>
      <c r="C165" s="573"/>
      <c r="D165" s="573"/>
      <c r="E165" s="573"/>
      <c r="F165" s="573"/>
      <c r="G165" s="573"/>
      <c r="H165" s="573"/>
      <c r="I165" s="208"/>
      <c r="J165" s="209"/>
      <c r="K165" s="210"/>
      <c r="L165" s="209"/>
      <c r="M165" s="209"/>
      <c r="N165" s="209"/>
      <c r="O165" s="211"/>
      <c r="P165" s="212"/>
      <c r="Q165" s="178"/>
    </row>
    <row r="166" spans="1:17" ht="49.5" customHeight="1">
      <c r="A166" s="449" t="s">
        <v>23</v>
      </c>
      <c r="B166" s="449" t="s">
        <v>126</v>
      </c>
      <c r="C166" s="449" t="s">
        <v>41</v>
      </c>
      <c r="D166" s="449" t="s">
        <v>31</v>
      </c>
      <c r="E166" s="449" t="s">
        <v>32</v>
      </c>
      <c r="F166" s="449" t="s">
        <v>33</v>
      </c>
      <c r="G166" s="449" t="s">
        <v>18</v>
      </c>
      <c r="H166" s="449" t="s">
        <v>9</v>
      </c>
      <c r="I166" s="422" t="s">
        <v>241</v>
      </c>
      <c r="J166" s="422" t="s">
        <v>282</v>
      </c>
      <c r="K166" s="507">
        <v>0</v>
      </c>
      <c r="L166" s="422" t="s">
        <v>111</v>
      </c>
      <c r="M166" s="422" t="s">
        <v>221</v>
      </c>
      <c r="N166" s="422" t="s">
        <v>60</v>
      </c>
      <c r="O166" s="508" t="s">
        <v>62</v>
      </c>
      <c r="P166" s="202"/>
      <c r="Q166" s="179"/>
    </row>
    <row r="167" spans="1:17" ht="37.5" hidden="1" customHeight="1">
      <c r="A167" s="406" t="s">
        <v>85</v>
      </c>
      <c r="B167" s="423" t="str">
        <f>IFERROR(VLOOKUP(A167,'Outcome Indicators - Section C'!$A$10:$S$27,19,FALSE),"")</f>
        <v/>
      </c>
      <c r="C167" s="506" t="str">
        <f t="array" ref="C167">IFERROR(IF(INDEX('Disaggregation Records'!$E$59:$E$92,MATCH(LEFT(L167,255),LEFT('Disaggregation Records'!$D$59:$D$92,255),0))=0,"",INDEX('Disaggregation Records'!$E$59:$E$92,MATCH(LEFT(L167,255),LEFT('Disaggregation Records'!$D$59:$D$92,255),0))),"")</f>
        <v/>
      </c>
      <c r="D167" s="506" t="str">
        <f t="array" ref="D167">IFERROR(IF(INDEX('Disaggregation Records'!$F$59:$F$92,MATCH(LEFT(L167,255),LEFT('Disaggregation Records'!$D$59:$D$92,255),0))=0,"",INDEX('Disaggregation Records'!$F$59:$F$92,MATCH(LEFT(L167,255),LEFT('Disaggregation Records'!$D$59:$D$92,255),0))),"")</f>
        <v/>
      </c>
      <c r="E167" s="409" t="str">
        <f t="array" ref="E167">IFERROR(IF(INDEX('Disaggregation Data'!$K$159:$K$310,MATCH(LEFT(M167,255),LEFT('Disaggregation Data'!$J$159:$J$310,255),0))=0,"",INDEX('Disaggregation Data'!$K$159:$K$310,MATCH(LEFT(M167,255),LEFT('Disaggregation Data'!J$159:$J$310,255),0))),"")</f>
        <v/>
      </c>
      <c r="F167" s="409" t="str">
        <f t="array" ref="F167">IFERROR(IF(INDEX('Disaggregation Data'!$L$159:$L$310,MATCH(LEFT(M167,255),LEFT('Disaggregation Data'!$J$159:$J$310,255),0))=0,"",INDEX('Disaggregation Data'!$L$159:$L$310,MATCH(LEFT(M167,255),LEFT('Disaggregation Data'!J$159:$J$310,255),0))),"")</f>
        <v/>
      </c>
      <c r="G167" s="409" t="str">
        <f t="array" ref="G167">IFERROR(IF(INDEX('Disaggregation Data'!$M$159:$M$310,MATCH(LEFT(M167,255),LEFT('Disaggregation Data'!$J$159:$J$310,255),0))=0,"",INDEX('Disaggregation Data'!$M$159:$M$310,MATCH(LEFT(M167,255),LEFT('Disaggregation Data'!J$159:$J$310,255),0))),"")</f>
        <v/>
      </c>
      <c r="H167" s="408" t="str">
        <f t="array" ref="H167">IFERROR(IF(INDEX('Disaggregation Data'!$N$159:$N$310,MATCH(LEFT(M167,255),LEFT('Disaggregation Data'!$J$159:$J$310,255),0))=0,"",INDEX('Disaggregation Data'!$N$159:$N$310,MATCH(LEFT(M167,255),LEFT('Disaggregation Data'!J$159:$J$310,255),0))),"")</f>
        <v/>
      </c>
      <c r="I167" s="498" t="str">
        <f t="array" ref="I167">IFERROR(IF(INDEX('Disaggregation Records'!$G$59:$G$92,MATCH(LEFT(L167,255),LEFT('Disaggregation Records'!$D$59:$D$92,255),0))=0,"",INDEX('Disaggregation Records'!$G$59:$G$92,MATCH(LEFT(L167,255),LEFT('Disaggregation Records'!$D$59:$D$92,255),0))),"")</f>
        <v/>
      </c>
      <c r="J167" s="503" t="s">
        <v>61</v>
      </c>
      <c r="K167" s="503">
        <f>IF(B167=B166,K166+1,0)</f>
        <v>0</v>
      </c>
      <c r="L167" s="503" t="str">
        <f>IF(B167&lt;&gt;"",B167&amp;"-"&amp;K167,"")</f>
        <v/>
      </c>
      <c r="M167" s="503" t="str">
        <f>IF(B167&lt;&gt;"",B167&amp;C167&amp;D167,"")</f>
        <v/>
      </c>
      <c r="N167" s="503" t="b">
        <f>IFERROR(IF(B167&lt;&gt;"",TRUE,FALSE),"")</f>
        <v>0</v>
      </c>
      <c r="O167" s="507" t="s">
        <v>61</v>
      </c>
      <c r="P167" s="202"/>
      <c r="Q167" s="179"/>
    </row>
    <row r="168" spans="1:17" ht="37.5" customHeight="1">
      <c r="A168" s="406">
        <v>1</v>
      </c>
      <c r="B168" s="423" t="str">
        <f>IFERROR(VLOOKUP(A168,'Outcome Indicators - Section C'!$A$10:$S$27,19,FALSE),"")</f>
        <v/>
      </c>
      <c r="C168" s="506" t="str">
        <f t="array" ref="C168">IFERROR(IF(INDEX('Disaggregation Records'!$E$59:$E$92,MATCH(LEFT(L168,255),LEFT('Disaggregation Records'!$D$59:$D$92,255),0))=0,"",INDEX('Disaggregation Records'!$E$59:$E$92,MATCH(LEFT(L168,255),LEFT('Disaggregation Records'!$D$59:$D$92,255),0))),"")</f>
        <v/>
      </c>
      <c r="D168" s="506" t="str">
        <f t="array" ref="D168">IFERROR(IF(INDEX('Disaggregation Records'!$F$59:$F$92,MATCH(LEFT(L168,255),LEFT('Disaggregation Records'!$D$59:$D$92,255),0))=0,"",INDEX('Disaggregation Records'!$F$59:$F$92,MATCH(LEFT(L168,255),LEFT('Disaggregation Records'!$D$59:$D$92,255),0))),"")</f>
        <v/>
      </c>
      <c r="E168" s="409" t="str">
        <f t="array" ref="E168">IFERROR(IF(INDEX('Disaggregation Data'!$K$159:$K$310,MATCH(LEFT(M168,255),LEFT('Disaggregation Data'!$J$159:$J$310,255),0))=0,"",INDEX('Disaggregation Data'!$K$159:$K$310,MATCH(LEFT(M168,255),LEFT('Disaggregation Data'!J$159:$J$310,255),0))),"")</f>
        <v/>
      </c>
      <c r="F168" s="409" t="str">
        <f t="array" ref="F168">IFERROR(IF(INDEX('Disaggregation Data'!$L$159:$L$310,MATCH(LEFT(M168,255),LEFT('Disaggregation Data'!$J$159:$J$310,255),0))=0,"",INDEX('Disaggregation Data'!$L$159:$L$310,MATCH(LEFT(M168,255),LEFT('Disaggregation Data'!J$159:$J$310,255),0))),"")</f>
        <v/>
      </c>
      <c r="G168" s="409" t="str">
        <f t="array" ref="G168">IFERROR(IF(INDEX('Disaggregation Data'!$M$159:$M$310,MATCH(LEFT(M168,255),LEFT('Disaggregation Data'!$J$159:$J$310,255),0))=0,"",INDEX('Disaggregation Data'!$M$159:$M$310,MATCH(LEFT(M168,255),LEFT('Disaggregation Data'!J$159:$J$310,255),0))),"")</f>
        <v/>
      </c>
      <c r="H168" s="408" t="str">
        <f t="array" ref="H168">IFERROR(IF(INDEX('Disaggregation Data'!$N$159:$N$310,MATCH(LEFT(M168,255),LEFT('Disaggregation Data'!$J$159:$J$310,255),0))=0,"",INDEX('Disaggregation Data'!$N$159:$N$310,MATCH(LEFT(M168,255),LEFT('Disaggregation Data'!J$159:$J$310,255),0))),"")</f>
        <v/>
      </c>
      <c r="I168" s="498" t="str">
        <f t="array" ref="I168">IFERROR(IF(INDEX('Disaggregation Records'!$G$59:$G$92,MATCH(LEFT(L168,255),LEFT('Disaggregation Records'!$D$59:$D$92,255),0))=0,"",INDEX('Disaggregation Records'!$G$59:$G$92,MATCH(LEFT(L168,255),LEFT('Disaggregation Records'!$D$59:$D$92,255),0))),"")</f>
        <v/>
      </c>
      <c r="J168" s="503" t="s">
        <v>699</v>
      </c>
      <c r="K168" s="503">
        <f t="shared" ref="K168:K231" si="12">IF(B168=B167,K167+1,0)</f>
        <v>1</v>
      </c>
      <c r="L168" s="503" t="str">
        <f t="shared" ref="L168:L231" si="13">IF(B168&lt;&gt;"",B168&amp;"-"&amp;K168,"")</f>
        <v/>
      </c>
      <c r="M168" s="503" t="str">
        <f t="shared" ref="M168:M231" si="14">IF(B168&lt;&gt;"",B168&amp;C168&amp;D168,"")</f>
        <v/>
      </c>
      <c r="N168" s="503" t="b">
        <f t="shared" ref="N168:N231" si="15">IFERROR(IF(B168&lt;&gt;"",TRUE,FALSE),"")</f>
        <v>0</v>
      </c>
      <c r="O168" s="507" t="s">
        <v>1680</v>
      </c>
      <c r="P168" s="202"/>
      <c r="Q168" s="179"/>
    </row>
    <row r="169" spans="1:17" ht="37.5" customHeight="1">
      <c r="A169" s="406">
        <v>1</v>
      </c>
      <c r="B169" s="423" t="str">
        <f>IFERROR(VLOOKUP(A169,'Outcome Indicators - Section C'!$A$10:$S$27,19,FALSE),"")</f>
        <v/>
      </c>
      <c r="C169" s="506" t="str">
        <f t="array" ref="C169">IFERROR(IF(INDEX('Disaggregation Records'!$E$59:$E$92,MATCH(LEFT(L169,255),LEFT('Disaggregation Records'!$D$59:$D$92,255),0))=0,"",INDEX('Disaggregation Records'!$E$59:$E$92,MATCH(LEFT(L169,255),LEFT('Disaggregation Records'!$D$59:$D$92,255),0))),"")</f>
        <v/>
      </c>
      <c r="D169" s="506" t="str">
        <f t="array" ref="D169">IFERROR(IF(INDEX('Disaggregation Records'!$F$59:$F$92,MATCH(LEFT(L169,255),LEFT('Disaggregation Records'!$D$59:$D$92,255),0))=0,"",INDEX('Disaggregation Records'!$F$59:$F$92,MATCH(LEFT(L169,255),LEFT('Disaggregation Records'!$D$59:$D$92,255),0))),"")</f>
        <v/>
      </c>
      <c r="E169" s="409" t="str">
        <f t="array" ref="E169">IFERROR(IF(INDEX('Disaggregation Data'!$K$159:$K$310,MATCH(LEFT(M169,255),LEFT('Disaggregation Data'!$J$159:$J$310,255),0))=0,"",INDEX('Disaggregation Data'!$K$159:$K$310,MATCH(LEFT(M169,255),LEFT('Disaggregation Data'!J$159:$J$310,255),0))),"")</f>
        <v/>
      </c>
      <c r="F169" s="409" t="str">
        <f t="array" ref="F169">IFERROR(IF(INDEX('Disaggregation Data'!$L$159:$L$310,MATCH(LEFT(M169,255),LEFT('Disaggregation Data'!$J$159:$J$310,255),0))=0,"",INDEX('Disaggregation Data'!$L$159:$L$310,MATCH(LEFT(M169,255),LEFT('Disaggregation Data'!J$159:$J$310,255),0))),"")</f>
        <v/>
      </c>
      <c r="G169" s="409" t="str">
        <f t="array" ref="G169">IFERROR(IF(INDEX('Disaggregation Data'!$M$159:$M$310,MATCH(LEFT(M169,255),LEFT('Disaggregation Data'!$J$159:$J$310,255),0))=0,"",INDEX('Disaggregation Data'!$M$159:$M$310,MATCH(LEFT(M169,255),LEFT('Disaggregation Data'!J$159:$J$310,255),0))),"")</f>
        <v/>
      </c>
      <c r="H169" s="408" t="str">
        <f t="array" ref="H169">IFERROR(IF(INDEX('Disaggregation Data'!$N$159:$N$310,MATCH(LEFT(M169,255),LEFT('Disaggregation Data'!$J$159:$J$310,255),0))=0,"",INDEX('Disaggregation Data'!$N$159:$N$310,MATCH(LEFT(M169,255),LEFT('Disaggregation Data'!J$159:$J$310,255),0))),"")</f>
        <v/>
      </c>
      <c r="I169" s="498" t="str">
        <f t="array" ref="I169">IFERROR(IF(INDEX('Disaggregation Records'!$G$59:$G$92,MATCH(LEFT(L169,255),LEFT('Disaggregation Records'!$D$59:$D$92,255),0))=0,"",INDEX('Disaggregation Records'!$G$59:$G$92,MATCH(LEFT(L169,255),LEFT('Disaggregation Records'!$D$59:$D$92,255),0))),"")</f>
        <v/>
      </c>
      <c r="J169" s="503" t="s">
        <v>699</v>
      </c>
      <c r="K169" s="503">
        <f t="shared" si="12"/>
        <v>2</v>
      </c>
      <c r="L169" s="503" t="str">
        <f t="shared" si="13"/>
        <v/>
      </c>
      <c r="M169" s="503" t="str">
        <f t="shared" si="14"/>
        <v/>
      </c>
      <c r="N169" s="503" t="b">
        <f t="shared" si="15"/>
        <v>0</v>
      </c>
      <c r="O169" s="507" t="s">
        <v>1681</v>
      </c>
      <c r="P169" s="202"/>
      <c r="Q169" s="179"/>
    </row>
    <row r="170" spans="1:17" ht="37.5" customHeight="1">
      <c r="A170" s="406">
        <v>1</v>
      </c>
      <c r="B170" s="423" t="str">
        <f>IFERROR(VLOOKUP(A170,'Outcome Indicators - Section C'!$A$10:$S$27,19,FALSE),"")</f>
        <v/>
      </c>
      <c r="C170" s="506" t="str">
        <f t="array" ref="C170">IFERROR(IF(INDEX('Disaggregation Records'!$E$59:$E$92,MATCH(LEFT(L170,255),LEFT('Disaggregation Records'!$D$59:$D$92,255),0))=0,"",INDEX('Disaggregation Records'!$E$59:$E$92,MATCH(LEFT(L170,255),LEFT('Disaggregation Records'!$D$59:$D$92,255),0))),"")</f>
        <v/>
      </c>
      <c r="D170" s="506" t="str">
        <f t="array" ref="D170">IFERROR(IF(INDEX('Disaggregation Records'!$F$59:$F$92,MATCH(LEFT(L170,255),LEFT('Disaggregation Records'!$D$59:$D$92,255),0))=0,"",INDEX('Disaggregation Records'!$F$59:$F$92,MATCH(LEFT(L170,255),LEFT('Disaggregation Records'!$D$59:$D$92,255),0))),"")</f>
        <v/>
      </c>
      <c r="E170" s="409" t="str">
        <f t="array" ref="E170">IFERROR(IF(INDEX('Disaggregation Data'!$K$159:$K$310,MATCH(LEFT(M170,255),LEFT('Disaggregation Data'!$J$159:$J$310,255),0))=0,"",INDEX('Disaggregation Data'!$K$159:$K$310,MATCH(LEFT(M170,255),LEFT('Disaggregation Data'!J$159:$J$310,255),0))),"")</f>
        <v/>
      </c>
      <c r="F170" s="409" t="str">
        <f t="array" ref="F170">IFERROR(IF(INDEX('Disaggregation Data'!$L$159:$L$310,MATCH(LEFT(M170,255),LEFT('Disaggregation Data'!$J$159:$J$310,255),0))=0,"",INDEX('Disaggregation Data'!$L$159:$L$310,MATCH(LEFT(M170,255),LEFT('Disaggregation Data'!J$159:$J$310,255),0))),"")</f>
        <v/>
      </c>
      <c r="G170" s="409" t="str">
        <f t="array" ref="G170">IFERROR(IF(INDEX('Disaggregation Data'!$M$159:$M$310,MATCH(LEFT(M170,255),LEFT('Disaggregation Data'!$J$159:$J$310,255),0))=0,"",INDEX('Disaggregation Data'!$M$159:$M$310,MATCH(LEFT(M170,255),LEFT('Disaggregation Data'!J$159:$J$310,255),0))),"")</f>
        <v/>
      </c>
      <c r="H170" s="408" t="str">
        <f t="array" ref="H170">IFERROR(IF(INDEX('Disaggregation Data'!$N$159:$N$310,MATCH(LEFT(M170,255),LEFT('Disaggregation Data'!$J$159:$J$310,255),0))=0,"",INDEX('Disaggregation Data'!$N$159:$N$310,MATCH(LEFT(M170,255),LEFT('Disaggregation Data'!J$159:$J$310,255),0))),"")</f>
        <v/>
      </c>
      <c r="I170" s="498" t="str">
        <f t="array" ref="I170">IFERROR(IF(INDEX('Disaggregation Records'!$G$59:$G$92,MATCH(LEFT(L170,255),LEFT('Disaggregation Records'!$D$59:$D$92,255),0))=0,"",INDEX('Disaggregation Records'!$G$59:$G$92,MATCH(LEFT(L170,255),LEFT('Disaggregation Records'!$D$59:$D$92,255),0))),"")</f>
        <v/>
      </c>
      <c r="J170" s="503" t="s">
        <v>699</v>
      </c>
      <c r="K170" s="503">
        <f t="shared" si="12"/>
        <v>3</v>
      </c>
      <c r="L170" s="503" t="str">
        <f t="shared" si="13"/>
        <v/>
      </c>
      <c r="M170" s="503" t="str">
        <f t="shared" si="14"/>
        <v/>
      </c>
      <c r="N170" s="503" t="b">
        <f t="shared" si="15"/>
        <v>0</v>
      </c>
      <c r="O170" s="507" t="s">
        <v>1682</v>
      </c>
      <c r="P170" s="202"/>
      <c r="Q170" s="179"/>
    </row>
    <row r="171" spans="1:17" ht="37.5" customHeight="1">
      <c r="A171" s="406">
        <v>1</v>
      </c>
      <c r="B171" s="423" t="str">
        <f>IFERROR(VLOOKUP(A171,'Outcome Indicators - Section C'!$A$10:$S$27,19,FALSE),"")</f>
        <v/>
      </c>
      <c r="C171" s="506" t="str">
        <f t="array" ref="C171">IFERROR(IF(INDEX('Disaggregation Records'!$E$59:$E$92,MATCH(LEFT(L171,255),LEFT('Disaggregation Records'!$D$59:$D$92,255),0))=0,"",INDEX('Disaggregation Records'!$E$59:$E$92,MATCH(LEFT(L171,255),LEFT('Disaggregation Records'!$D$59:$D$92,255),0))),"")</f>
        <v/>
      </c>
      <c r="D171" s="506" t="str">
        <f t="array" ref="D171">IFERROR(IF(INDEX('Disaggregation Records'!$F$59:$F$92,MATCH(LEFT(L171,255),LEFT('Disaggregation Records'!$D$59:$D$92,255),0))=0,"",INDEX('Disaggregation Records'!$F$59:$F$92,MATCH(LEFT(L171,255),LEFT('Disaggregation Records'!$D$59:$D$92,255),0))),"")</f>
        <v/>
      </c>
      <c r="E171" s="409" t="str">
        <f t="array" ref="E171">IFERROR(IF(INDEX('Disaggregation Data'!$K$159:$K$310,MATCH(LEFT(M171,255),LEFT('Disaggregation Data'!$J$159:$J$310,255),0))=0,"",INDEX('Disaggregation Data'!$K$159:$K$310,MATCH(LEFT(M171,255),LEFT('Disaggregation Data'!J$159:$J$310,255),0))),"")</f>
        <v/>
      </c>
      <c r="F171" s="409" t="str">
        <f t="array" ref="F171">IFERROR(IF(INDEX('Disaggregation Data'!$L$159:$L$310,MATCH(LEFT(M171,255),LEFT('Disaggregation Data'!$J$159:$J$310,255),0))=0,"",INDEX('Disaggregation Data'!$L$159:$L$310,MATCH(LEFT(M171,255),LEFT('Disaggregation Data'!J$159:$J$310,255),0))),"")</f>
        <v/>
      </c>
      <c r="G171" s="409" t="str">
        <f t="array" ref="G171">IFERROR(IF(INDEX('Disaggregation Data'!$M$159:$M$310,MATCH(LEFT(M171,255),LEFT('Disaggregation Data'!$J$159:$J$310,255),0))=0,"",INDEX('Disaggregation Data'!$M$159:$M$310,MATCH(LEFT(M171,255),LEFT('Disaggregation Data'!J$159:$J$310,255),0))),"")</f>
        <v/>
      </c>
      <c r="H171" s="408" t="str">
        <f t="array" ref="H171">IFERROR(IF(INDEX('Disaggregation Data'!$N$159:$N$310,MATCH(LEFT(M171,255),LEFT('Disaggregation Data'!$J$159:$J$310,255),0))=0,"",INDEX('Disaggregation Data'!$N$159:$N$310,MATCH(LEFT(M171,255),LEFT('Disaggregation Data'!J$159:$J$310,255),0))),"")</f>
        <v/>
      </c>
      <c r="I171" s="498" t="str">
        <f t="array" ref="I171">IFERROR(IF(INDEX('Disaggregation Records'!$G$59:$G$92,MATCH(LEFT(L171,255),LEFT('Disaggregation Records'!$D$59:$D$92,255),0))=0,"",INDEX('Disaggregation Records'!$G$59:$G$92,MATCH(LEFT(L171,255),LEFT('Disaggregation Records'!$D$59:$D$92,255),0))),"")</f>
        <v/>
      </c>
      <c r="J171" s="503" t="s">
        <v>699</v>
      </c>
      <c r="K171" s="503">
        <f t="shared" si="12"/>
        <v>4</v>
      </c>
      <c r="L171" s="503" t="str">
        <f t="shared" si="13"/>
        <v/>
      </c>
      <c r="M171" s="503" t="str">
        <f t="shared" si="14"/>
        <v/>
      </c>
      <c r="N171" s="503" t="b">
        <f t="shared" si="15"/>
        <v>0</v>
      </c>
      <c r="O171" s="507" t="s">
        <v>1683</v>
      </c>
      <c r="P171" s="202"/>
      <c r="Q171" s="179"/>
    </row>
    <row r="172" spans="1:17" ht="37.5" customHeight="1">
      <c r="A172" s="406">
        <v>1</v>
      </c>
      <c r="B172" s="423" t="str">
        <f>IFERROR(VLOOKUP(A172,'Outcome Indicators - Section C'!$A$10:$S$27,19,FALSE),"")</f>
        <v/>
      </c>
      <c r="C172" s="506" t="str">
        <f t="array" ref="C172">IFERROR(IF(INDEX('Disaggregation Records'!$E$59:$E$92,MATCH(LEFT(L172,255),LEFT('Disaggregation Records'!$D$59:$D$92,255),0))=0,"",INDEX('Disaggregation Records'!$E$59:$E$92,MATCH(LEFT(L172,255),LEFT('Disaggregation Records'!$D$59:$D$92,255),0))),"")</f>
        <v/>
      </c>
      <c r="D172" s="506" t="str">
        <f t="array" ref="D172">IFERROR(IF(INDEX('Disaggregation Records'!$F$59:$F$92,MATCH(LEFT(L172,255),LEFT('Disaggregation Records'!$D$59:$D$92,255),0))=0,"",INDEX('Disaggregation Records'!$F$59:$F$92,MATCH(LEFT(L172,255),LEFT('Disaggregation Records'!$D$59:$D$92,255),0))),"")</f>
        <v/>
      </c>
      <c r="E172" s="409" t="str">
        <f t="array" ref="E172">IFERROR(IF(INDEX('Disaggregation Data'!$K$159:$K$310,MATCH(LEFT(M172,255),LEFT('Disaggregation Data'!$J$159:$J$310,255),0))=0,"",INDEX('Disaggregation Data'!$K$159:$K$310,MATCH(LEFT(M172,255),LEFT('Disaggregation Data'!J$159:$J$310,255),0))),"")</f>
        <v/>
      </c>
      <c r="F172" s="409" t="str">
        <f t="array" ref="F172">IFERROR(IF(INDEX('Disaggregation Data'!$L$159:$L$310,MATCH(LEFT(M172,255),LEFT('Disaggregation Data'!$J$159:$J$310,255),0))=0,"",INDEX('Disaggregation Data'!$L$159:$L$310,MATCH(LEFT(M172,255),LEFT('Disaggregation Data'!J$159:$J$310,255),0))),"")</f>
        <v/>
      </c>
      <c r="G172" s="409" t="str">
        <f t="array" ref="G172">IFERROR(IF(INDEX('Disaggregation Data'!$M$159:$M$310,MATCH(LEFT(M172,255),LEFT('Disaggregation Data'!$J$159:$J$310,255),0))=0,"",INDEX('Disaggregation Data'!$M$159:$M$310,MATCH(LEFT(M172,255),LEFT('Disaggregation Data'!J$159:$J$310,255),0))),"")</f>
        <v/>
      </c>
      <c r="H172" s="408" t="str">
        <f t="array" ref="H172">IFERROR(IF(INDEX('Disaggregation Data'!$N$159:$N$310,MATCH(LEFT(M172,255),LEFT('Disaggregation Data'!$J$159:$J$310,255),0))=0,"",INDEX('Disaggregation Data'!$N$159:$N$310,MATCH(LEFT(M172,255),LEFT('Disaggregation Data'!J$159:$J$310,255),0))),"")</f>
        <v/>
      </c>
      <c r="I172" s="498" t="str">
        <f t="array" ref="I172">IFERROR(IF(INDEX('Disaggregation Records'!$G$59:$G$92,MATCH(LEFT(L172,255),LEFT('Disaggregation Records'!$D$59:$D$92,255),0))=0,"",INDEX('Disaggregation Records'!$G$59:$G$92,MATCH(LEFT(L172,255),LEFT('Disaggregation Records'!$D$59:$D$92,255),0))),"")</f>
        <v/>
      </c>
      <c r="J172" s="503" t="s">
        <v>699</v>
      </c>
      <c r="K172" s="503">
        <f t="shared" si="12"/>
        <v>5</v>
      </c>
      <c r="L172" s="503" t="str">
        <f t="shared" si="13"/>
        <v/>
      </c>
      <c r="M172" s="503" t="str">
        <f t="shared" si="14"/>
        <v/>
      </c>
      <c r="N172" s="503" t="b">
        <f t="shared" si="15"/>
        <v>0</v>
      </c>
      <c r="O172" s="507" t="s">
        <v>1684</v>
      </c>
      <c r="P172" s="202"/>
      <c r="Q172" s="179"/>
    </row>
    <row r="173" spans="1:17" ht="37.5" customHeight="1">
      <c r="A173" s="406">
        <v>1</v>
      </c>
      <c r="B173" s="423" t="str">
        <f>IFERROR(VLOOKUP(A173,'Outcome Indicators - Section C'!$A$10:$S$27,19,FALSE),"")</f>
        <v/>
      </c>
      <c r="C173" s="506" t="str">
        <f t="array" ref="C173">IFERROR(IF(INDEX('Disaggregation Records'!$E$59:$E$92,MATCH(LEFT(L173,255),LEFT('Disaggregation Records'!$D$59:$D$92,255),0))=0,"",INDEX('Disaggregation Records'!$E$59:$E$92,MATCH(LEFT(L173,255),LEFT('Disaggregation Records'!$D$59:$D$92,255),0))),"")</f>
        <v/>
      </c>
      <c r="D173" s="506" t="str">
        <f t="array" ref="D173">IFERROR(IF(INDEX('Disaggregation Records'!$F$59:$F$92,MATCH(LEFT(L173,255),LEFT('Disaggregation Records'!$D$59:$D$92,255),0))=0,"",INDEX('Disaggregation Records'!$F$59:$F$92,MATCH(LEFT(L173,255),LEFT('Disaggregation Records'!$D$59:$D$92,255),0))),"")</f>
        <v/>
      </c>
      <c r="E173" s="409" t="str">
        <f t="array" ref="E173">IFERROR(IF(INDEX('Disaggregation Data'!$K$159:$K$310,MATCH(LEFT(M173,255),LEFT('Disaggregation Data'!$J$159:$J$310,255),0))=0,"",INDEX('Disaggregation Data'!$K$159:$K$310,MATCH(LEFT(M173,255),LEFT('Disaggregation Data'!J$159:$J$310,255),0))),"")</f>
        <v/>
      </c>
      <c r="F173" s="409" t="str">
        <f t="array" ref="F173">IFERROR(IF(INDEX('Disaggregation Data'!$L$159:$L$310,MATCH(LEFT(M173,255),LEFT('Disaggregation Data'!$J$159:$J$310,255),0))=0,"",INDEX('Disaggregation Data'!$L$159:$L$310,MATCH(LEFT(M173,255),LEFT('Disaggregation Data'!J$159:$J$310,255),0))),"")</f>
        <v/>
      </c>
      <c r="G173" s="409" t="str">
        <f t="array" ref="G173">IFERROR(IF(INDEX('Disaggregation Data'!$M$159:$M$310,MATCH(LEFT(M173,255),LEFT('Disaggregation Data'!$J$159:$J$310,255),0))=0,"",INDEX('Disaggregation Data'!$M$159:$M$310,MATCH(LEFT(M173,255),LEFT('Disaggregation Data'!J$159:$J$310,255),0))),"")</f>
        <v/>
      </c>
      <c r="H173" s="408" t="str">
        <f t="array" ref="H173">IFERROR(IF(INDEX('Disaggregation Data'!$N$159:$N$310,MATCH(LEFT(M173,255),LEFT('Disaggregation Data'!$J$159:$J$310,255),0))=0,"",INDEX('Disaggregation Data'!$N$159:$N$310,MATCH(LEFT(M173,255),LEFT('Disaggregation Data'!J$159:$J$310,255),0))),"")</f>
        <v/>
      </c>
      <c r="I173" s="498" t="str">
        <f t="array" ref="I173">IFERROR(IF(INDEX('Disaggregation Records'!$G$59:$G$92,MATCH(LEFT(L173,255),LEFT('Disaggregation Records'!$D$59:$D$92,255),0))=0,"",INDEX('Disaggregation Records'!$G$59:$G$92,MATCH(LEFT(L173,255),LEFT('Disaggregation Records'!$D$59:$D$92,255),0))),"")</f>
        <v/>
      </c>
      <c r="J173" s="503" t="s">
        <v>699</v>
      </c>
      <c r="K173" s="503">
        <f t="shared" si="12"/>
        <v>6</v>
      </c>
      <c r="L173" s="503" t="str">
        <f t="shared" si="13"/>
        <v/>
      </c>
      <c r="M173" s="503" t="str">
        <f t="shared" si="14"/>
        <v/>
      </c>
      <c r="N173" s="503" t="b">
        <f t="shared" si="15"/>
        <v>0</v>
      </c>
      <c r="O173" s="507" t="s">
        <v>1685</v>
      </c>
      <c r="P173" s="202"/>
      <c r="Q173" s="179"/>
    </row>
    <row r="174" spans="1:17" ht="37.5" customHeight="1">
      <c r="A174" s="406">
        <v>1</v>
      </c>
      <c r="B174" s="423" t="str">
        <f>IFERROR(VLOOKUP(A174,'Outcome Indicators - Section C'!$A$10:$S$27,19,FALSE),"")</f>
        <v/>
      </c>
      <c r="C174" s="506" t="str">
        <f t="array" ref="C174">IFERROR(IF(INDEX('Disaggregation Records'!$E$59:$E$92,MATCH(LEFT(L174,255),LEFT('Disaggregation Records'!$D$59:$D$92,255),0))=0,"",INDEX('Disaggregation Records'!$E$59:$E$92,MATCH(LEFT(L174,255),LEFT('Disaggregation Records'!$D$59:$D$92,255),0))),"")</f>
        <v/>
      </c>
      <c r="D174" s="506" t="str">
        <f t="array" ref="D174">IFERROR(IF(INDEX('Disaggregation Records'!$F$59:$F$92,MATCH(LEFT(L174,255),LEFT('Disaggregation Records'!$D$59:$D$92,255),0))=0,"",INDEX('Disaggregation Records'!$F$59:$F$92,MATCH(LEFT(L174,255),LEFT('Disaggregation Records'!$D$59:$D$92,255),0))),"")</f>
        <v/>
      </c>
      <c r="E174" s="409" t="str">
        <f t="array" ref="E174">IFERROR(IF(INDEX('Disaggregation Data'!$K$159:$K$310,MATCH(LEFT(M174,255),LEFT('Disaggregation Data'!$J$159:$J$310,255),0))=0,"",INDEX('Disaggregation Data'!$K$159:$K$310,MATCH(LEFT(M174,255),LEFT('Disaggregation Data'!J$159:$J$310,255),0))),"")</f>
        <v/>
      </c>
      <c r="F174" s="409" t="str">
        <f t="array" ref="F174">IFERROR(IF(INDEX('Disaggregation Data'!$L$159:$L$310,MATCH(LEFT(M174,255),LEFT('Disaggregation Data'!$J$159:$J$310,255),0))=0,"",INDEX('Disaggregation Data'!$L$159:$L$310,MATCH(LEFT(M174,255),LEFT('Disaggregation Data'!J$159:$J$310,255),0))),"")</f>
        <v/>
      </c>
      <c r="G174" s="409" t="str">
        <f t="array" ref="G174">IFERROR(IF(INDEX('Disaggregation Data'!$M$159:$M$310,MATCH(LEFT(M174,255),LEFT('Disaggregation Data'!$J$159:$J$310,255),0))=0,"",INDEX('Disaggregation Data'!$M$159:$M$310,MATCH(LEFT(M174,255),LEFT('Disaggregation Data'!J$159:$J$310,255),0))),"")</f>
        <v/>
      </c>
      <c r="H174" s="408" t="str">
        <f t="array" ref="H174">IFERROR(IF(INDEX('Disaggregation Data'!$N$159:$N$310,MATCH(LEFT(M174,255),LEFT('Disaggregation Data'!$J$159:$J$310,255),0))=0,"",INDEX('Disaggregation Data'!$N$159:$N$310,MATCH(LEFT(M174,255),LEFT('Disaggregation Data'!J$159:$J$310,255),0))),"")</f>
        <v/>
      </c>
      <c r="I174" s="498" t="str">
        <f t="array" ref="I174">IFERROR(IF(INDEX('Disaggregation Records'!$G$59:$G$92,MATCH(LEFT(L174,255),LEFT('Disaggregation Records'!$D$59:$D$92,255),0))=0,"",INDEX('Disaggregation Records'!$G$59:$G$92,MATCH(LEFT(L174,255),LEFT('Disaggregation Records'!$D$59:$D$92,255),0))),"")</f>
        <v/>
      </c>
      <c r="J174" s="503" t="s">
        <v>699</v>
      </c>
      <c r="K174" s="503">
        <f t="shared" si="12"/>
        <v>7</v>
      </c>
      <c r="L174" s="503" t="str">
        <f t="shared" si="13"/>
        <v/>
      </c>
      <c r="M174" s="503" t="str">
        <f t="shared" si="14"/>
        <v/>
      </c>
      <c r="N174" s="503" t="b">
        <f t="shared" si="15"/>
        <v>0</v>
      </c>
      <c r="O174" s="507" t="s">
        <v>1686</v>
      </c>
      <c r="P174" s="202"/>
      <c r="Q174" s="179"/>
    </row>
    <row r="175" spans="1:17" ht="37.5" customHeight="1">
      <c r="A175" s="406">
        <v>1</v>
      </c>
      <c r="B175" s="423" t="str">
        <f>IFERROR(VLOOKUP(A175,'Outcome Indicators - Section C'!$A$10:$S$27,19,FALSE),"")</f>
        <v/>
      </c>
      <c r="C175" s="506" t="str">
        <f t="array" ref="C175">IFERROR(IF(INDEX('Disaggregation Records'!$E$59:$E$92,MATCH(LEFT(L175,255),LEFT('Disaggregation Records'!$D$59:$D$92,255),0))=0,"",INDEX('Disaggregation Records'!$E$59:$E$92,MATCH(LEFT(L175,255),LEFT('Disaggregation Records'!$D$59:$D$92,255),0))),"")</f>
        <v/>
      </c>
      <c r="D175" s="506" t="str">
        <f t="array" ref="D175">IFERROR(IF(INDEX('Disaggregation Records'!$F$59:$F$92,MATCH(LEFT(L175,255),LEFT('Disaggregation Records'!$D$59:$D$92,255),0))=0,"",INDEX('Disaggregation Records'!$F$59:$F$92,MATCH(LEFT(L175,255),LEFT('Disaggregation Records'!$D$59:$D$92,255),0))),"")</f>
        <v/>
      </c>
      <c r="E175" s="409" t="str">
        <f t="array" ref="E175">IFERROR(IF(INDEX('Disaggregation Data'!$K$159:$K$310,MATCH(LEFT(M175,255),LEFT('Disaggregation Data'!$J$159:$J$310,255),0))=0,"",INDEX('Disaggregation Data'!$K$159:$K$310,MATCH(LEFT(M175,255),LEFT('Disaggregation Data'!J$159:$J$310,255),0))),"")</f>
        <v/>
      </c>
      <c r="F175" s="409" t="str">
        <f t="array" ref="F175">IFERROR(IF(INDEX('Disaggregation Data'!$L$159:$L$310,MATCH(LEFT(M175,255),LEFT('Disaggregation Data'!$J$159:$J$310,255),0))=0,"",INDEX('Disaggregation Data'!$L$159:$L$310,MATCH(LEFT(M175,255),LEFT('Disaggregation Data'!J$159:$J$310,255),0))),"")</f>
        <v/>
      </c>
      <c r="G175" s="409" t="str">
        <f t="array" ref="G175">IFERROR(IF(INDEX('Disaggregation Data'!$M$159:$M$310,MATCH(LEFT(M175,255),LEFT('Disaggregation Data'!$J$159:$J$310,255),0))=0,"",INDEX('Disaggregation Data'!$M$159:$M$310,MATCH(LEFT(M175,255),LEFT('Disaggregation Data'!J$159:$J$310,255),0))),"")</f>
        <v/>
      </c>
      <c r="H175" s="408" t="str">
        <f t="array" ref="H175">IFERROR(IF(INDEX('Disaggregation Data'!$N$159:$N$310,MATCH(LEFT(M175,255),LEFT('Disaggregation Data'!$J$159:$J$310,255),0))=0,"",INDEX('Disaggregation Data'!$N$159:$N$310,MATCH(LEFT(M175,255),LEFT('Disaggregation Data'!J$159:$J$310,255),0))),"")</f>
        <v/>
      </c>
      <c r="I175" s="498" t="str">
        <f t="array" ref="I175">IFERROR(IF(INDEX('Disaggregation Records'!$G$59:$G$92,MATCH(LEFT(L175,255),LEFT('Disaggregation Records'!$D$59:$D$92,255),0))=0,"",INDEX('Disaggregation Records'!$G$59:$G$92,MATCH(LEFT(L175,255),LEFT('Disaggregation Records'!$D$59:$D$92,255),0))),"")</f>
        <v/>
      </c>
      <c r="J175" s="503" t="s">
        <v>699</v>
      </c>
      <c r="K175" s="503">
        <f t="shared" si="12"/>
        <v>8</v>
      </c>
      <c r="L175" s="503" t="str">
        <f t="shared" si="13"/>
        <v/>
      </c>
      <c r="M175" s="503" t="str">
        <f t="shared" si="14"/>
        <v/>
      </c>
      <c r="N175" s="503" t="b">
        <f t="shared" si="15"/>
        <v>0</v>
      </c>
      <c r="O175" s="507" t="s">
        <v>1687</v>
      </c>
      <c r="P175" s="202"/>
      <c r="Q175" s="179"/>
    </row>
    <row r="176" spans="1:17" ht="37.5" customHeight="1">
      <c r="A176" s="406">
        <v>1</v>
      </c>
      <c r="B176" s="423" t="str">
        <f>IFERROR(VLOOKUP(A176,'Outcome Indicators - Section C'!$A$10:$S$27,19,FALSE),"")</f>
        <v/>
      </c>
      <c r="C176" s="506" t="str">
        <f t="array" ref="C176">IFERROR(IF(INDEX('Disaggregation Records'!$E$59:$E$92,MATCH(LEFT(L176,255),LEFT('Disaggregation Records'!$D$59:$D$92,255),0))=0,"",INDEX('Disaggregation Records'!$E$59:$E$92,MATCH(LEFT(L176,255),LEFT('Disaggregation Records'!$D$59:$D$92,255),0))),"")</f>
        <v/>
      </c>
      <c r="D176" s="506" t="str">
        <f t="array" ref="D176">IFERROR(IF(INDEX('Disaggregation Records'!$F$59:$F$92,MATCH(LEFT(L176,255),LEFT('Disaggregation Records'!$D$59:$D$92,255),0))=0,"",INDEX('Disaggregation Records'!$F$59:$F$92,MATCH(LEFT(L176,255),LEFT('Disaggregation Records'!$D$59:$D$92,255),0))),"")</f>
        <v/>
      </c>
      <c r="E176" s="409" t="str">
        <f t="array" ref="E176">IFERROR(IF(INDEX('Disaggregation Data'!$K$159:$K$310,MATCH(LEFT(M176,255),LEFT('Disaggregation Data'!$J$159:$J$310,255),0))=0,"",INDEX('Disaggregation Data'!$K$159:$K$310,MATCH(LEFT(M176,255),LEFT('Disaggregation Data'!J$159:$J$310,255),0))),"")</f>
        <v/>
      </c>
      <c r="F176" s="409" t="str">
        <f t="array" ref="F176">IFERROR(IF(INDEX('Disaggregation Data'!$L$159:$L$310,MATCH(LEFT(M176,255),LEFT('Disaggregation Data'!$J$159:$J$310,255),0))=0,"",INDEX('Disaggregation Data'!$L$159:$L$310,MATCH(LEFT(M176,255),LEFT('Disaggregation Data'!J$159:$J$310,255),0))),"")</f>
        <v/>
      </c>
      <c r="G176" s="409" t="str">
        <f t="array" ref="G176">IFERROR(IF(INDEX('Disaggregation Data'!$M$159:$M$310,MATCH(LEFT(M176,255),LEFT('Disaggregation Data'!$J$159:$J$310,255),0))=0,"",INDEX('Disaggregation Data'!$M$159:$M$310,MATCH(LEFT(M176,255),LEFT('Disaggregation Data'!J$159:$J$310,255),0))),"")</f>
        <v/>
      </c>
      <c r="H176" s="408" t="str">
        <f t="array" ref="H176">IFERROR(IF(INDEX('Disaggregation Data'!$N$159:$N$310,MATCH(LEFT(M176,255),LEFT('Disaggregation Data'!$J$159:$J$310,255),0))=0,"",INDEX('Disaggregation Data'!$N$159:$N$310,MATCH(LEFT(M176,255),LEFT('Disaggregation Data'!J$159:$J$310,255),0))),"")</f>
        <v/>
      </c>
      <c r="I176" s="498" t="str">
        <f t="array" ref="I176">IFERROR(IF(INDEX('Disaggregation Records'!$G$59:$G$92,MATCH(LEFT(L176,255),LEFT('Disaggregation Records'!$D$59:$D$92,255),0))=0,"",INDEX('Disaggregation Records'!$G$59:$G$92,MATCH(LEFT(L176,255),LEFT('Disaggregation Records'!$D$59:$D$92,255),0))),"")</f>
        <v/>
      </c>
      <c r="J176" s="503" t="s">
        <v>699</v>
      </c>
      <c r="K176" s="503">
        <f t="shared" si="12"/>
        <v>9</v>
      </c>
      <c r="L176" s="503" t="str">
        <f t="shared" si="13"/>
        <v/>
      </c>
      <c r="M176" s="503" t="str">
        <f t="shared" si="14"/>
        <v/>
      </c>
      <c r="N176" s="503" t="b">
        <f t="shared" si="15"/>
        <v>0</v>
      </c>
      <c r="O176" s="507" t="s">
        <v>1688</v>
      </c>
      <c r="P176" s="202"/>
      <c r="Q176" s="179"/>
    </row>
    <row r="177" spans="1:17" ht="37.5" customHeight="1">
      <c r="A177" s="406">
        <v>1</v>
      </c>
      <c r="B177" s="423" t="str">
        <f>IFERROR(VLOOKUP(A177,'Outcome Indicators - Section C'!$A$10:$S$27,19,FALSE),"")</f>
        <v/>
      </c>
      <c r="C177" s="506" t="str">
        <f t="array" ref="C177">IFERROR(IF(INDEX('Disaggregation Records'!$E$59:$E$92,MATCH(LEFT(L177,255),LEFT('Disaggregation Records'!$D$59:$D$92,255),0))=0,"",INDEX('Disaggregation Records'!$E$59:$E$92,MATCH(LEFT(L177,255),LEFT('Disaggregation Records'!$D$59:$D$92,255),0))),"")</f>
        <v/>
      </c>
      <c r="D177" s="506" t="str">
        <f t="array" ref="D177">IFERROR(IF(INDEX('Disaggregation Records'!$F$59:$F$92,MATCH(LEFT(L177,255),LEFT('Disaggregation Records'!$D$59:$D$92,255),0))=0,"",INDEX('Disaggregation Records'!$F$59:$F$92,MATCH(LEFT(L177,255),LEFT('Disaggregation Records'!$D$59:$D$92,255),0))),"")</f>
        <v/>
      </c>
      <c r="E177" s="409" t="str">
        <f t="array" ref="E177">IFERROR(IF(INDEX('Disaggregation Data'!$K$159:$K$310,MATCH(LEFT(M177,255),LEFT('Disaggregation Data'!$J$159:$J$310,255),0))=0,"",INDEX('Disaggregation Data'!$K$159:$K$310,MATCH(LEFT(M177,255),LEFT('Disaggregation Data'!J$159:$J$310,255),0))),"")</f>
        <v/>
      </c>
      <c r="F177" s="409" t="str">
        <f t="array" ref="F177">IFERROR(IF(INDEX('Disaggregation Data'!$L$159:$L$310,MATCH(LEFT(M177,255),LEFT('Disaggregation Data'!$J$159:$J$310,255),0))=0,"",INDEX('Disaggregation Data'!$L$159:$L$310,MATCH(LEFT(M177,255),LEFT('Disaggregation Data'!J$159:$J$310,255),0))),"")</f>
        <v/>
      </c>
      <c r="G177" s="409" t="str">
        <f t="array" ref="G177">IFERROR(IF(INDEX('Disaggregation Data'!$M$159:$M$310,MATCH(LEFT(M177,255),LEFT('Disaggregation Data'!$J$159:$J$310,255),0))=0,"",INDEX('Disaggregation Data'!$M$159:$M$310,MATCH(LEFT(M177,255),LEFT('Disaggregation Data'!J$159:$J$310,255),0))),"")</f>
        <v/>
      </c>
      <c r="H177" s="408" t="str">
        <f t="array" ref="H177">IFERROR(IF(INDEX('Disaggregation Data'!$N$159:$N$310,MATCH(LEFT(M177,255),LEFT('Disaggregation Data'!$J$159:$J$310,255),0))=0,"",INDEX('Disaggregation Data'!$N$159:$N$310,MATCH(LEFT(M177,255),LEFT('Disaggregation Data'!J$159:$J$310,255),0))),"")</f>
        <v/>
      </c>
      <c r="I177" s="498" t="str">
        <f t="array" ref="I177">IFERROR(IF(INDEX('Disaggregation Records'!$G$59:$G$92,MATCH(LEFT(L177,255),LEFT('Disaggregation Records'!$D$59:$D$92,255),0))=0,"",INDEX('Disaggregation Records'!$G$59:$G$92,MATCH(LEFT(L177,255),LEFT('Disaggregation Records'!$D$59:$D$92,255),0))),"")</f>
        <v/>
      </c>
      <c r="J177" s="503" t="s">
        <v>699</v>
      </c>
      <c r="K177" s="503">
        <f t="shared" si="12"/>
        <v>10</v>
      </c>
      <c r="L177" s="503" t="str">
        <f t="shared" si="13"/>
        <v/>
      </c>
      <c r="M177" s="503" t="str">
        <f t="shared" si="14"/>
        <v/>
      </c>
      <c r="N177" s="503" t="b">
        <f t="shared" si="15"/>
        <v>0</v>
      </c>
      <c r="O177" s="507" t="s">
        <v>1689</v>
      </c>
      <c r="P177" s="202"/>
      <c r="Q177" s="179"/>
    </row>
    <row r="178" spans="1:17" ht="37.5" customHeight="1">
      <c r="A178" s="406">
        <v>2</v>
      </c>
      <c r="B178" s="423" t="str">
        <f>IFERROR(VLOOKUP(A178,'Outcome Indicators - Section C'!$A$10:$S$27,19,FALSE),"")</f>
        <v/>
      </c>
      <c r="C178" s="506" t="str">
        <f t="array" ref="C178">IFERROR(IF(INDEX('Disaggregation Records'!$E$59:$E$92,MATCH(LEFT(L178,255),LEFT('Disaggregation Records'!$D$59:$D$92,255),0))=0,"",INDEX('Disaggregation Records'!$E$59:$E$92,MATCH(LEFT(L178,255),LEFT('Disaggregation Records'!$D$59:$D$92,255),0))),"")</f>
        <v/>
      </c>
      <c r="D178" s="506" t="str">
        <f t="array" ref="D178">IFERROR(IF(INDEX('Disaggregation Records'!$F$59:$F$92,MATCH(LEFT(L178,255),LEFT('Disaggregation Records'!$D$59:$D$92,255),0))=0,"",INDEX('Disaggregation Records'!$F$59:$F$92,MATCH(LEFT(L178,255),LEFT('Disaggregation Records'!$D$59:$D$92,255),0))),"")</f>
        <v/>
      </c>
      <c r="E178" s="409" t="str">
        <f t="array" ref="E178">IFERROR(IF(INDEX('Disaggregation Data'!$K$159:$K$310,MATCH(LEFT(M178,255),LEFT('Disaggregation Data'!$J$159:$J$310,255),0))=0,"",INDEX('Disaggregation Data'!$K$159:$K$310,MATCH(LEFT(M178,255),LEFT('Disaggregation Data'!J$159:$J$310,255),0))),"")</f>
        <v/>
      </c>
      <c r="F178" s="409" t="str">
        <f t="array" ref="F178">IFERROR(IF(INDEX('Disaggregation Data'!$L$159:$L$310,MATCH(LEFT(M178,255),LEFT('Disaggregation Data'!$J$159:$J$310,255),0))=0,"",INDEX('Disaggregation Data'!$L$159:$L$310,MATCH(LEFT(M178,255),LEFT('Disaggregation Data'!J$159:$J$310,255),0))),"")</f>
        <v/>
      </c>
      <c r="G178" s="409" t="str">
        <f t="array" ref="G178">IFERROR(IF(INDEX('Disaggregation Data'!$M$159:$M$310,MATCH(LEFT(M178,255),LEFT('Disaggregation Data'!$J$159:$J$310,255),0))=0,"",INDEX('Disaggregation Data'!$M$159:$M$310,MATCH(LEFT(M178,255),LEFT('Disaggregation Data'!J$159:$J$310,255),0))),"")</f>
        <v/>
      </c>
      <c r="H178" s="408" t="str">
        <f t="array" ref="H178">IFERROR(IF(INDEX('Disaggregation Data'!$N$159:$N$310,MATCH(LEFT(M178,255),LEFT('Disaggregation Data'!$J$159:$J$310,255),0))=0,"",INDEX('Disaggregation Data'!$N$159:$N$310,MATCH(LEFT(M178,255),LEFT('Disaggregation Data'!J$159:$J$310,255),0))),"")</f>
        <v/>
      </c>
      <c r="I178" s="498" t="str">
        <f t="array" ref="I178">IFERROR(IF(INDEX('Disaggregation Records'!$G$59:$G$92,MATCH(LEFT(L178,255),LEFT('Disaggregation Records'!$D$59:$D$92,255),0))=0,"",INDEX('Disaggregation Records'!$G$59:$G$92,MATCH(LEFT(L178,255),LEFT('Disaggregation Records'!$D$59:$D$92,255),0))),"")</f>
        <v/>
      </c>
      <c r="J178" s="503" t="s">
        <v>704</v>
      </c>
      <c r="K178" s="503">
        <f t="shared" si="12"/>
        <v>11</v>
      </c>
      <c r="L178" s="503" t="str">
        <f t="shared" si="13"/>
        <v/>
      </c>
      <c r="M178" s="503" t="str">
        <f t="shared" si="14"/>
        <v/>
      </c>
      <c r="N178" s="503" t="b">
        <f t="shared" si="15"/>
        <v>0</v>
      </c>
      <c r="O178" s="507" t="s">
        <v>1690</v>
      </c>
      <c r="P178" s="202"/>
      <c r="Q178" s="179"/>
    </row>
    <row r="179" spans="1:17" ht="37.5" customHeight="1">
      <c r="A179" s="406">
        <v>2</v>
      </c>
      <c r="B179" s="423" t="str">
        <f>IFERROR(VLOOKUP(A179,'Outcome Indicators - Section C'!$A$10:$S$27,19,FALSE),"")</f>
        <v/>
      </c>
      <c r="C179" s="506" t="str">
        <f t="array" ref="C179">IFERROR(IF(INDEX('Disaggregation Records'!$E$59:$E$92,MATCH(LEFT(L179,255),LEFT('Disaggregation Records'!$D$59:$D$92,255),0))=0,"",INDEX('Disaggregation Records'!$E$59:$E$92,MATCH(LEFT(L179,255),LEFT('Disaggregation Records'!$D$59:$D$92,255),0))),"")</f>
        <v/>
      </c>
      <c r="D179" s="506" t="str">
        <f t="array" ref="D179">IFERROR(IF(INDEX('Disaggregation Records'!$F$59:$F$92,MATCH(LEFT(L179,255),LEFT('Disaggregation Records'!$D$59:$D$92,255),0))=0,"",INDEX('Disaggregation Records'!$F$59:$F$92,MATCH(LEFT(L179,255),LEFT('Disaggregation Records'!$D$59:$D$92,255),0))),"")</f>
        <v/>
      </c>
      <c r="E179" s="409" t="str">
        <f t="array" ref="E179">IFERROR(IF(INDEX('Disaggregation Data'!$K$159:$K$310,MATCH(LEFT(M179,255),LEFT('Disaggregation Data'!$J$159:$J$310,255),0))=0,"",INDEX('Disaggregation Data'!$K$159:$K$310,MATCH(LEFT(M179,255),LEFT('Disaggregation Data'!J$159:$J$310,255),0))),"")</f>
        <v/>
      </c>
      <c r="F179" s="409" t="str">
        <f t="array" ref="F179">IFERROR(IF(INDEX('Disaggregation Data'!$L$159:$L$310,MATCH(LEFT(M179,255),LEFT('Disaggregation Data'!$J$159:$J$310,255),0))=0,"",INDEX('Disaggregation Data'!$L$159:$L$310,MATCH(LEFT(M179,255),LEFT('Disaggregation Data'!J$159:$J$310,255),0))),"")</f>
        <v/>
      </c>
      <c r="G179" s="409" t="str">
        <f t="array" ref="G179">IFERROR(IF(INDEX('Disaggregation Data'!$M$159:$M$310,MATCH(LEFT(M179,255),LEFT('Disaggregation Data'!$J$159:$J$310,255),0))=0,"",INDEX('Disaggregation Data'!$M$159:$M$310,MATCH(LEFT(M179,255),LEFT('Disaggregation Data'!J$159:$J$310,255),0))),"")</f>
        <v/>
      </c>
      <c r="H179" s="408" t="str">
        <f t="array" ref="H179">IFERROR(IF(INDEX('Disaggregation Data'!$N$159:$N$310,MATCH(LEFT(M179,255),LEFT('Disaggregation Data'!$J$159:$J$310,255),0))=0,"",INDEX('Disaggregation Data'!$N$159:$N$310,MATCH(LEFT(M179,255),LEFT('Disaggregation Data'!J$159:$J$310,255),0))),"")</f>
        <v/>
      </c>
      <c r="I179" s="498" t="str">
        <f t="array" ref="I179">IFERROR(IF(INDEX('Disaggregation Records'!$G$59:$G$92,MATCH(LEFT(L179,255),LEFT('Disaggregation Records'!$D$59:$D$92,255),0))=0,"",INDEX('Disaggregation Records'!$G$59:$G$92,MATCH(LEFT(L179,255),LEFT('Disaggregation Records'!$D$59:$D$92,255),0))),"")</f>
        <v/>
      </c>
      <c r="J179" s="503" t="s">
        <v>704</v>
      </c>
      <c r="K179" s="503">
        <f t="shared" si="12"/>
        <v>12</v>
      </c>
      <c r="L179" s="503" t="str">
        <f t="shared" si="13"/>
        <v/>
      </c>
      <c r="M179" s="503" t="str">
        <f t="shared" si="14"/>
        <v/>
      </c>
      <c r="N179" s="503" t="b">
        <f t="shared" si="15"/>
        <v>0</v>
      </c>
      <c r="O179" s="507" t="s">
        <v>1691</v>
      </c>
      <c r="P179" s="202"/>
      <c r="Q179" s="179"/>
    </row>
    <row r="180" spans="1:17" ht="37.5" customHeight="1">
      <c r="A180" s="406">
        <v>2</v>
      </c>
      <c r="B180" s="423" t="str">
        <f>IFERROR(VLOOKUP(A180,'Outcome Indicators - Section C'!$A$10:$S$27,19,FALSE),"")</f>
        <v/>
      </c>
      <c r="C180" s="506" t="str">
        <f t="array" ref="C180">IFERROR(IF(INDEX('Disaggregation Records'!$E$59:$E$92,MATCH(LEFT(L180,255),LEFT('Disaggregation Records'!$D$59:$D$92,255),0))=0,"",INDEX('Disaggregation Records'!$E$59:$E$92,MATCH(LEFT(L180,255),LEFT('Disaggregation Records'!$D$59:$D$92,255),0))),"")</f>
        <v/>
      </c>
      <c r="D180" s="506" t="str">
        <f t="array" ref="D180">IFERROR(IF(INDEX('Disaggregation Records'!$F$59:$F$92,MATCH(LEFT(L180,255),LEFT('Disaggregation Records'!$D$59:$D$92,255),0))=0,"",INDEX('Disaggregation Records'!$F$59:$F$92,MATCH(LEFT(L180,255),LEFT('Disaggregation Records'!$D$59:$D$92,255),0))),"")</f>
        <v/>
      </c>
      <c r="E180" s="409" t="str">
        <f t="array" ref="E180">IFERROR(IF(INDEX('Disaggregation Data'!$K$159:$K$310,MATCH(LEFT(M180,255),LEFT('Disaggregation Data'!$J$159:$J$310,255),0))=0,"",INDEX('Disaggregation Data'!$K$159:$K$310,MATCH(LEFT(M180,255),LEFT('Disaggregation Data'!J$159:$J$310,255),0))),"")</f>
        <v/>
      </c>
      <c r="F180" s="409" t="str">
        <f t="array" ref="F180">IFERROR(IF(INDEX('Disaggregation Data'!$L$159:$L$310,MATCH(LEFT(M180,255),LEFT('Disaggregation Data'!$J$159:$J$310,255),0))=0,"",INDEX('Disaggregation Data'!$L$159:$L$310,MATCH(LEFT(M180,255),LEFT('Disaggregation Data'!J$159:$J$310,255),0))),"")</f>
        <v/>
      </c>
      <c r="G180" s="409" t="str">
        <f t="array" ref="G180">IFERROR(IF(INDEX('Disaggregation Data'!$M$159:$M$310,MATCH(LEFT(M180,255),LEFT('Disaggregation Data'!$J$159:$J$310,255),0))=0,"",INDEX('Disaggregation Data'!$M$159:$M$310,MATCH(LEFT(M180,255),LEFT('Disaggregation Data'!J$159:$J$310,255),0))),"")</f>
        <v/>
      </c>
      <c r="H180" s="408" t="str">
        <f t="array" ref="H180">IFERROR(IF(INDEX('Disaggregation Data'!$N$159:$N$310,MATCH(LEFT(M180,255),LEFT('Disaggregation Data'!$J$159:$J$310,255),0))=0,"",INDEX('Disaggregation Data'!$N$159:$N$310,MATCH(LEFT(M180,255),LEFT('Disaggregation Data'!J$159:$J$310,255),0))),"")</f>
        <v/>
      </c>
      <c r="I180" s="498" t="str">
        <f t="array" ref="I180">IFERROR(IF(INDEX('Disaggregation Records'!$G$59:$G$92,MATCH(LEFT(L180,255),LEFT('Disaggregation Records'!$D$59:$D$92,255),0))=0,"",INDEX('Disaggregation Records'!$G$59:$G$92,MATCH(LEFT(L180,255),LEFT('Disaggregation Records'!$D$59:$D$92,255),0))),"")</f>
        <v/>
      </c>
      <c r="J180" s="503" t="s">
        <v>704</v>
      </c>
      <c r="K180" s="503">
        <f t="shared" si="12"/>
        <v>13</v>
      </c>
      <c r="L180" s="503" t="str">
        <f t="shared" si="13"/>
        <v/>
      </c>
      <c r="M180" s="503" t="str">
        <f t="shared" si="14"/>
        <v/>
      </c>
      <c r="N180" s="503" t="b">
        <f t="shared" si="15"/>
        <v>0</v>
      </c>
      <c r="O180" s="507" t="s">
        <v>1692</v>
      </c>
      <c r="P180" s="202"/>
      <c r="Q180" s="179"/>
    </row>
    <row r="181" spans="1:17" ht="37.5" customHeight="1">
      <c r="A181" s="406">
        <v>2</v>
      </c>
      <c r="B181" s="423" t="str">
        <f>IFERROR(VLOOKUP(A181,'Outcome Indicators - Section C'!$A$10:$S$27,19,FALSE),"")</f>
        <v/>
      </c>
      <c r="C181" s="506" t="str">
        <f t="array" ref="C181">IFERROR(IF(INDEX('Disaggregation Records'!$E$59:$E$92,MATCH(LEFT(L181,255),LEFT('Disaggregation Records'!$D$59:$D$92,255),0))=0,"",INDEX('Disaggregation Records'!$E$59:$E$92,MATCH(LEFT(L181,255),LEFT('Disaggregation Records'!$D$59:$D$92,255),0))),"")</f>
        <v/>
      </c>
      <c r="D181" s="506" t="str">
        <f t="array" ref="D181">IFERROR(IF(INDEX('Disaggregation Records'!$F$59:$F$92,MATCH(LEFT(L181,255),LEFT('Disaggregation Records'!$D$59:$D$92,255),0))=0,"",INDEX('Disaggregation Records'!$F$59:$F$92,MATCH(LEFT(L181,255),LEFT('Disaggregation Records'!$D$59:$D$92,255),0))),"")</f>
        <v/>
      </c>
      <c r="E181" s="409" t="str">
        <f t="array" ref="E181">IFERROR(IF(INDEX('Disaggregation Data'!$K$159:$K$310,MATCH(LEFT(M181,255),LEFT('Disaggregation Data'!$J$159:$J$310,255),0))=0,"",INDEX('Disaggregation Data'!$K$159:$K$310,MATCH(LEFT(M181,255),LEFT('Disaggregation Data'!J$159:$J$310,255),0))),"")</f>
        <v/>
      </c>
      <c r="F181" s="409" t="str">
        <f t="array" ref="F181">IFERROR(IF(INDEX('Disaggregation Data'!$L$159:$L$310,MATCH(LEFT(M181,255),LEFT('Disaggregation Data'!$J$159:$J$310,255),0))=0,"",INDEX('Disaggregation Data'!$L$159:$L$310,MATCH(LEFT(M181,255),LEFT('Disaggregation Data'!J$159:$J$310,255),0))),"")</f>
        <v/>
      </c>
      <c r="G181" s="409" t="str">
        <f t="array" ref="G181">IFERROR(IF(INDEX('Disaggregation Data'!$M$159:$M$310,MATCH(LEFT(M181,255),LEFT('Disaggregation Data'!$J$159:$J$310,255),0))=0,"",INDEX('Disaggregation Data'!$M$159:$M$310,MATCH(LEFT(M181,255),LEFT('Disaggregation Data'!J$159:$J$310,255),0))),"")</f>
        <v/>
      </c>
      <c r="H181" s="408" t="str">
        <f t="array" ref="H181">IFERROR(IF(INDEX('Disaggregation Data'!$N$159:$N$310,MATCH(LEFT(M181,255),LEFT('Disaggregation Data'!$J$159:$J$310,255),0))=0,"",INDEX('Disaggregation Data'!$N$159:$N$310,MATCH(LEFT(M181,255),LEFT('Disaggregation Data'!J$159:$J$310,255),0))),"")</f>
        <v/>
      </c>
      <c r="I181" s="498" t="str">
        <f t="array" ref="I181">IFERROR(IF(INDEX('Disaggregation Records'!$G$59:$G$92,MATCH(LEFT(L181,255),LEFT('Disaggregation Records'!$D$59:$D$92,255),0))=0,"",INDEX('Disaggregation Records'!$G$59:$G$92,MATCH(LEFT(L181,255),LEFT('Disaggregation Records'!$D$59:$D$92,255),0))),"")</f>
        <v/>
      </c>
      <c r="J181" s="503" t="s">
        <v>704</v>
      </c>
      <c r="K181" s="503">
        <f t="shared" si="12"/>
        <v>14</v>
      </c>
      <c r="L181" s="503" t="str">
        <f t="shared" si="13"/>
        <v/>
      </c>
      <c r="M181" s="503" t="str">
        <f t="shared" si="14"/>
        <v/>
      </c>
      <c r="N181" s="503" t="b">
        <f t="shared" si="15"/>
        <v>0</v>
      </c>
      <c r="O181" s="507" t="s">
        <v>1693</v>
      </c>
      <c r="P181" s="202"/>
      <c r="Q181" s="179"/>
    </row>
    <row r="182" spans="1:17" ht="37.5" customHeight="1">
      <c r="A182" s="406">
        <v>2</v>
      </c>
      <c r="B182" s="423" t="str">
        <f>IFERROR(VLOOKUP(A182,'Outcome Indicators - Section C'!$A$10:$S$27,19,FALSE),"")</f>
        <v/>
      </c>
      <c r="C182" s="506" t="str">
        <f t="array" ref="C182">IFERROR(IF(INDEX('Disaggregation Records'!$E$59:$E$92,MATCH(LEFT(L182,255),LEFT('Disaggregation Records'!$D$59:$D$92,255),0))=0,"",INDEX('Disaggregation Records'!$E$59:$E$92,MATCH(LEFT(L182,255),LEFT('Disaggregation Records'!$D$59:$D$92,255),0))),"")</f>
        <v/>
      </c>
      <c r="D182" s="506" t="str">
        <f t="array" ref="D182">IFERROR(IF(INDEX('Disaggregation Records'!$F$59:$F$92,MATCH(LEFT(L182,255),LEFT('Disaggregation Records'!$D$59:$D$92,255),0))=0,"",INDEX('Disaggregation Records'!$F$59:$F$92,MATCH(LEFT(L182,255),LEFT('Disaggregation Records'!$D$59:$D$92,255),0))),"")</f>
        <v/>
      </c>
      <c r="E182" s="409" t="str">
        <f t="array" ref="E182">IFERROR(IF(INDEX('Disaggregation Data'!$K$159:$K$310,MATCH(LEFT(M182,255),LEFT('Disaggregation Data'!$J$159:$J$310,255),0))=0,"",INDEX('Disaggregation Data'!$K$159:$K$310,MATCH(LEFT(M182,255),LEFT('Disaggregation Data'!J$159:$J$310,255),0))),"")</f>
        <v/>
      </c>
      <c r="F182" s="409" t="str">
        <f t="array" ref="F182">IFERROR(IF(INDEX('Disaggregation Data'!$L$159:$L$310,MATCH(LEFT(M182,255),LEFT('Disaggregation Data'!$J$159:$J$310,255),0))=0,"",INDEX('Disaggregation Data'!$L$159:$L$310,MATCH(LEFT(M182,255),LEFT('Disaggregation Data'!J$159:$J$310,255),0))),"")</f>
        <v/>
      </c>
      <c r="G182" s="409" t="str">
        <f t="array" ref="G182">IFERROR(IF(INDEX('Disaggregation Data'!$M$159:$M$310,MATCH(LEFT(M182,255),LEFT('Disaggregation Data'!$J$159:$J$310,255),0))=0,"",INDEX('Disaggregation Data'!$M$159:$M$310,MATCH(LEFT(M182,255),LEFT('Disaggregation Data'!J$159:$J$310,255),0))),"")</f>
        <v/>
      </c>
      <c r="H182" s="408" t="str">
        <f t="array" ref="H182">IFERROR(IF(INDEX('Disaggregation Data'!$N$159:$N$310,MATCH(LEFT(M182,255),LEFT('Disaggregation Data'!$J$159:$J$310,255),0))=0,"",INDEX('Disaggregation Data'!$N$159:$N$310,MATCH(LEFT(M182,255),LEFT('Disaggregation Data'!J$159:$J$310,255),0))),"")</f>
        <v/>
      </c>
      <c r="I182" s="498" t="str">
        <f t="array" ref="I182">IFERROR(IF(INDEX('Disaggregation Records'!$G$59:$G$92,MATCH(LEFT(L182,255),LEFT('Disaggregation Records'!$D$59:$D$92,255),0))=0,"",INDEX('Disaggregation Records'!$G$59:$G$92,MATCH(LEFT(L182,255),LEFT('Disaggregation Records'!$D$59:$D$92,255),0))),"")</f>
        <v/>
      </c>
      <c r="J182" s="503" t="s">
        <v>704</v>
      </c>
      <c r="K182" s="503">
        <f t="shared" si="12"/>
        <v>15</v>
      </c>
      <c r="L182" s="503" t="str">
        <f t="shared" si="13"/>
        <v/>
      </c>
      <c r="M182" s="503" t="str">
        <f t="shared" si="14"/>
        <v/>
      </c>
      <c r="N182" s="503" t="b">
        <f t="shared" si="15"/>
        <v>0</v>
      </c>
      <c r="O182" s="507" t="s">
        <v>1694</v>
      </c>
      <c r="P182" s="202"/>
      <c r="Q182" s="179"/>
    </row>
    <row r="183" spans="1:17" ht="37.5" customHeight="1">
      <c r="A183" s="406">
        <v>2</v>
      </c>
      <c r="B183" s="423" t="str">
        <f>IFERROR(VLOOKUP(A183,'Outcome Indicators - Section C'!$A$10:$S$27,19,FALSE),"")</f>
        <v/>
      </c>
      <c r="C183" s="506" t="str">
        <f t="array" ref="C183">IFERROR(IF(INDEX('Disaggregation Records'!$E$59:$E$92,MATCH(LEFT(L183,255),LEFT('Disaggregation Records'!$D$59:$D$92,255),0))=0,"",INDEX('Disaggregation Records'!$E$59:$E$92,MATCH(LEFT(L183,255),LEFT('Disaggregation Records'!$D$59:$D$92,255),0))),"")</f>
        <v/>
      </c>
      <c r="D183" s="506" t="str">
        <f t="array" ref="D183">IFERROR(IF(INDEX('Disaggregation Records'!$F$59:$F$92,MATCH(LEFT(L183,255),LEFT('Disaggregation Records'!$D$59:$D$92,255),0))=0,"",INDEX('Disaggregation Records'!$F$59:$F$92,MATCH(LEFT(L183,255),LEFT('Disaggregation Records'!$D$59:$D$92,255),0))),"")</f>
        <v/>
      </c>
      <c r="E183" s="409" t="str">
        <f t="array" ref="E183">IFERROR(IF(INDEX('Disaggregation Data'!$K$159:$K$310,MATCH(LEFT(M183,255),LEFT('Disaggregation Data'!$J$159:$J$310,255),0))=0,"",INDEX('Disaggregation Data'!$K$159:$K$310,MATCH(LEFT(M183,255),LEFT('Disaggregation Data'!J$159:$J$310,255),0))),"")</f>
        <v/>
      </c>
      <c r="F183" s="409" t="str">
        <f t="array" ref="F183">IFERROR(IF(INDEX('Disaggregation Data'!$L$159:$L$310,MATCH(LEFT(M183,255),LEFT('Disaggregation Data'!$J$159:$J$310,255),0))=0,"",INDEX('Disaggregation Data'!$L$159:$L$310,MATCH(LEFT(M183,255),LEFT('Disaggregation Data'!J$159:$J$310,255),0))),"")</f>
        <v/>
      </c>
      <c r="G183" s="409" t="str">
        <f t="array" ref="G183">IFERROR(IF(INDEX('Disaggregation Data'!$M$159:$M$310,MATCH(LEFT(M183,255),LEFT('Disaggregation Data'!$J$159:$J$310,255),0))=0,"",INDEX('Disaggregation Data'!$M$159:$M$310,MATCH(LEFT(M183,255),LEFT('Disaggregation Data'!J$159:$J$310,255),0))),"")</f>
        <v/>
      </c>
      <c r="H183" s="408" t="str">
        <f t="array" ref="H183">IFERROR(IF(INDEX('Disaggregation Data'!$N$159:$N$310,MATCH(LEFT(M183,255),LEFT('Disaggregation Data'!$J$159:$J$310,255),0))=0,"",INDEX('Disaggregation Data'!$N$159:$N$310,MATCH(LEFT(M183,255),LEFT('Disaggregation Data'!J$159:$J$310,255),0))),"")</f>
        <v/>
      </c>
      <c r="I183" s="498" t="str">
        <f t="array" ref="I183">IFERROR(IF(INDEX('Disaggregation Records'!$G$59:$G$92,MATCH(LEFT(L183,255),LEFT('Disaggregation Records'!$D$59:$D$92,255),0))=0,"",INDEX('Disaggregation Records'!$G$59:$G$92,MATCH(LEFT(L183,255),LEFT('Disaggregation Records'!$D$59:$D$92,255),0))),"")</f>
        <v/>
      </c>
      <c r="J183" s="503" t="s">
        <v>704</v>
      </c>
      <c r="K183" s="503">
        <f t="shared" si="12"/>
        <v>16</v>
      </c>
      <c r="L183" s="503" t="str">
        <f t="shared" si="13"/>
        <v/>
      </c>
      <c r="M183" s="503" t="str">
        <f t="shared" si="14"/>
        <v/>
      </c>
      <c r="N183" s="503" t="b">
        <f t="shared" si="15"/>
        <v>0</v>
      </c>
      <c r="O183" s="507" t="s">
        <v>1695</v>
      </c>
      <c r="P183" s="202"/>
      <c r="Q183" s="179"/>
    </row>
    <row r="184" spans="1:17" ht="37.5" customHeight="1">
      <c r="A184" s="406">
        <v>2</v>
      </c>
      <c r="B184" s="423" t="str">
        <f>IFERROR(VLOOKUP(A184,'Outcome Indicators - Section C'!$A$10:$S$27,19,FALSE),"")</f>
        <v/>
      </c>
      <c r="C184" s="506" t="str">
        <f t="array" ref="C184">IFERROR(IF(INDEX('Disaggregation Records'!$E$59:$E$92,MATCH(LEFT(L184,255),LEFT('Disaggregation Records'!$D$59:$D$92,255),0))=0,"",INDEX('Disaggregation Records'!$E$59:$E$92,MATCH(LEFT(L184,255),LEFT('Disaggregation Records'!$D$59:$D$92,255),0))),"")</f>
        <v/>
      </c>
      <c r="D184" s="506" t="str">
        <f t="array" ref="D184">IFERROR(IF(INDEX('Disaggregation Records'!$F$59:$F$92,MATCH(LEFT(L184,255),LEFT('Disaggregation Records'!$D$59:$D$92,255),0))=0,"",INDEX('Disaggregation Records'!$F$59:$F$92,MATCH(LEFT(L184,255),LEFT('Disaggregation Records'!$D$59:$D$92,255),0))),"")</f>
        <v/>
      </c>
      <c r="E184" s="409" t="str">
        <f t="array" ref="E184">IFERROR(IF(INDEX('Disaggregation Data'!$K$159:$K$310,MATCH(LEFT(M184,255),LEFT('Disaggregation Data'!$J$159:$J$310,255),0))=0,"",INDEX('Disaggregation Data'!$K$159:$K$310,MATCH(LEFT(M184,255),LEFT('Disaggregation Data'!J$159:$J$310,255),0))),"")</f>
        <v/>
      </c>
      <c r="F184" s="409" t="str">
        <f t="array" ref="F184">IFERROR(IF(INDEX('Disaggregation Data'!$L$159:$L$310,MATCH(LEFT(M184,255),LEFT('Disaggregation Data'!$J$159:$J$310,255),0))=0,"",INDEX('Disaggregation Data'!$L$159:$L$310,MATCH(LEFT(M184,255),LEFT('Disaggregation Data'!J$159:$J$310,255),0))),"")</f>
        <v/>
      </c>
      <c r="G184" s="409" t="str">
        <f t="array" ref="G184">IFERROR(IF(INDEX('Disaggregation Data'!$M$159:$M$310,MATCH(LEFT(M184,255),LEFT('Disaggregation Data'!$J$159:$J$310,255),0))=0,"",INDEX('Disaggregation Data'!$M$159:$M$310,MATCH(LEFT(M184,255),LEFT('Disaggregation Data'!J$159:$J$310,255),0))),"")</f>
        <v/>
      </c>
      <c r="H184" s="408" t="str">
        <f t="array" ref="H184">IFERROR(IF(INDEX('Disaggregation Data'!$N$159:$N$310,MATCH(LEFT(M184,255),LEFT('Disaggregation Data'!$J$159:$J$310,255),0))=0,"",INDEX('Disaggregation Data'!$N$159:$N$310,MATCH(LEFT(M184,255),LEFT('Disaggregation Data'!J$159:$J$310,255),0))),"")</f>
        <v/>
      </c>
      <c r="I184" s="498" t="str">
        <f t="array" ref="I184">IFERROR(IF(INDEX('Disaggregation Records'!$G$59:$G$92,MATCH(LEFT(L184,255),LEFT('Disaggregation Records'!$D$59:$D$92,255),0))=0,"",INDEX('Disaggregation Records'!$G$59:$G$92,MATCH(LEFT(L184,255),LEFT('Disaggregation Records'!$D$59:$D$92,255),0))),"")</f>
        <v/>
      </c>
      <c r="J184" s="503" t="s">
        <v>704</v>
      </c>
      <c r="K184" s="503">
        <f t="shared" si="12"/>
        <v>17</v>
      </c>
      <c r="L184" s="503" t="str">
        <f t="shared" si="13"/>
        <v/>
      </c>
      <c r="M184" s="503" t="str">
        <f t="shared" si="14"/>
        <v/>
      </c>
      <c r="N184" s="503" t="b">
        <f t="shared" si="15"/>
        <v>0</v>
      </c>
      <c r="O184" s="507" t="s">
        <v>1696</v>
      </c>
      <c r="P184" s="202"/>
      <c r="Q184" s="179"/>
    </row>
    <row r="185" spans="1:17" ht="37.5" customHeight="1">
      <c r="A185" s="406">
        <v>2</v>
      </c>
      <c r="B185" s="423" t="str">
        <f>IFERROR(VLOOKUP(A185,'Outcome Indicators - Section C'!$A$10:$S$27,19,FALSE),"")</f>
        <v/>
      </c>
      <c r="C185" s="506" t="str">
        <f t="array" ref="C185">IFERROR(IF(INDEX('Disaggregation Records'!$E$59:$E$92,MATCH(LEFT(L185,255),LEFT('Disaggregation Records'!$D$59:$D$92,255),0))=0,"",INDEX('Disaggregation Records'!$E$59:$E$92,MATCH(LEFT(L185,255),LEFT('Disaggregation Records'!$D$59:$D$92,255),0))),"")</f>
        <v/>
      </c>
      <c r="D185" s="506" t="str">
        <f t="array" ref="D185">IFERROR(IF(INDEX('Disaggregation Records'!$F$59:$F$92,MATCH(LEFT(L185,255),LEFT('Disaggregation Records'!$D$59:$D$92,255),0))=0,"",INDEX('Disaggregation Records'!$F$59:$F$92,MATCH(LEFT(L185,255),LEFT('Disaggregation Records'!$D$59:$D$92,255),0))),"")</f>
        <v/>
      </c>
      <c r="E185" s="409" t="str">
        <f t="array" ref="E185">IFERROR(IF(INDEX('Disaggregation Data'!$K$159:$K$310,MATCH(LEFT(M185,255),LEFT('Disaggregation Data'!$J$159:$J$310,255),0))=0,"",INDEX('Disaggregation Data'!$K$159:$K$310,MATCH(LEFT(M185,255),LEFT('Disaggregation Data'!J$159:$J$310,255),0))),"")</f>
        <v/>
      </c>
      <c r="F185" s="409" t="str">
        <f t="array" ref="F185">IFERROR(IF(INDEX('Disaggregation Data'!$L$159:$L$310,MATCH(LEFT(M185,255),LEFT('Disaggregation Data'!$J$159:$J$310,255),0))=0,"",INDEX('Disaggregation Data'!$L$159:$L$310,MATCH(LEFT(M185,255),LEFT('Disaggregation Data'!J$159:$J$310,255),0))),"")</f>
        <v/>
      </c>
      <c r="G185" s="409" t="str">
        <f t="array" ref="G185">IFERROR(IF(INDEX('Disaggregation Data'!$M$159:$M$310,MATCH(LEFT(M185,255),LEFT('Disaggregation Data'!$J$159:$J$310,255),0))=0,"",INDEX('Disaggregation Data'!$M$159:$M$310,MATCH(LEFT(M185,255),LEFT('Disaggregation Data'!J$159:$J$310,255),0))),"")</f>
        <v/>
      </c>
      <c r="H185" s="408" t="str">
        <f t="array" ref="H185">IFERROR(IF(INDEX('Disaggregation Data'!$N$159:$N$310,MATCH(LEFT(M185,255),LEFT('Disaggregation Data'!$J$159:$J$310,255),0))=0,"",INDEX('Disaggregation Data'!$N$159:$N$310,MATCH(LEFT(M185,255),LEFT('Disaggregation Data'!J$159:$J$310,255),0))),"")</f>
        <v/>
      </c>
      <c r="I185" s="498" t="str">
        <f t="array" ref="I185">IFERROR(IF(INDEX('Disaggregation Records'!$G$59:$G$92,MATCH(LEFT(L185,255),LEFT('Disaggregation Records'!$D$59:$D$92,255),0))=0,"",INDEX('Disaggregation Records'!$G$59:$G$92,MATCH(LEFT(L185,255),LEFT('Disaggregation Records'!$D$59:$D$92,255),0))),"")</f>
        <v/>
      </c>
      <c r="J185" s="503" t="s">
        <v>704</v>
      </c>
      <c r="K185" s="503">
        <f t="shared" si="12"/>
        <v>18</v>
      </c>
      <c r="L185" s="503" t="str">
        <f t="shared" si="13"/>
        <v/>
      </c>
      <c r="M185" s="503" t="str">
        <f t="shared" si="14"/>
        <v/>
      </c>
      <c r="N185" s="503" t="b">
        <f t="shared" si="15"/>
        <v>0</v>
      </c>
      <c r="O185" s="507" t="s">
        <v>1697</v>
      </c>
      <c r="P185" s="202"/>
      <c r="Q185" s="179"/>
    </row>
    <row r="186" spans="1:17" ht="37.5" customHeight="1">
      <c r="A186" s="406">
        <v>2</v>
      </c>
      <c r="B186" s="423" t="str">
        <f>IFERROR(VLOOKUP(A186,'Outcome Indicators - Section C'!$A$10:$S$27,19,FALSE),"")</f>
        <v/>
      </c>
      <c r="C186" s="506" t="str">
        <f t="array" ref="C186">IFERROR(IF(INDEX('Disaggregation Records'!$E$59:$E$92,MATCH(LEFT(L186,255),LEFT('Disaggregation Records'!$D$59:$D$92,255),0))=0,"",INDEX('Disaggregation Records'!$E$59:$E$92,MATCH(LEFT(L186,255),LEFT('Disaggregation Records'!$D$59:$D$92,255),0))),"")</f>
        <v/>
      </c>
      <c r="D186" s="506" t="str">
        <f t="array" ref="D186">IFERROR(IF(INDEX('Disaggregation Records'!$F$59:$F$92,MATCH(LEFT(L186,255),LEFT('Disaggregation Records'!$D$59:$D$92,255),0))=0,"",INDEX('Disaggregation Records'!$F$59:$F$92,MATCH(LEFT(L186,255),LEFT('Disaggregation Records'!$D$59:$D$92,255),0))),"")</f>
        <v/>
      </c>
      <c r="E186" s="409" t="str">
        <f t="array" ref="E186">IFERROR(IF(INDEX('Disaggregation Data'!$K$159:$K$310,MATCH(LEFT(M186,255),LEFT('Disaggregation Data'!$J$159:$J$310,255),0))=0,"",INDEX('Disaggregation Data'!$K$159:$K$310,MATCH(LEFT(M186,255),LEFT('Disaggregation Data'!J$159:$J$310,255),0))),"")</f>
        <v/>
      </c>
      <c r="F186" s="409" t="str">
        <f t="array" ref="F186">IFERROR(IF(INDEX('Disaggregation Data'!$L$159:$L$310,MATCH(LEFT(M186,255),LEFT('Disaggregation Data'!$J$159:$J$310,255),0))=0,"",INDEX('Disaggregation Data'!$L$159:$L$310,MATCH(LEFT(M186,255),LEFT('Disaggregation Data'!J$159:$J$310,255),0))),"")</f>
        <v/>
      </c>
      <c r="G186" s="409" t="str">
        <f t="array" ref="G186">IFERROR(IF(INDEX('Disaggregation Data'!$M$159:$M$310,MATCH(LEFT(M186,255),LEFT('Disaggregation Data'!$J$159:$J$310,255),0))=0,"",INDEX('Disaggregation Data'!$M$159:$M$310,MATCH(LEFT(M186,255),LEFT('Disaggregation Data'!J$159:$J$310,255),0))),"")</f>
        <v/>
      </c>
      <c r="H186" s="408" t="str">
        <f t="array" ref="H186">IFERROR(IF(INDEX('Disaggregation Data'!$N$159:$N$310,MATCH(LEFT(M186,255),LEFT('Disaggregation Data'!$J$159:$J$310,255),0))=0,"",INDEX('Disaggregation Data'!$N$159:$N$310,MATCH(LEFT(M186,255),LEFT('Disaggregation Data'!J$159:$J$310,255),0))),"")</f>
        <v/>
      </c>
      <c r="I186" s="498" t="str">
        <f t="array" ref="I186">IFERROR(IF(INDEX('Disaggregation Records'!$G$59:$G$92,MATCH(LEFT(L186,255),LEFT('Disaggregation Records'!$D$59:$D$92,255),0))=0,"",INDEX('Disaggregation Records'!$G$59:$G$92,MATCH(LEFT(L186,255),LEFT('Disaggregation Records'!$D$59:$D$92,255),0))),"")</f>
        <v/>
      </c>
      <c r="J186" s="503" t="s">
        <v>704</v>
      </c>
      <c r="K186" s="503">
        <f t="shared" si="12"/>
        <v>19</v>
      </c>
      <c r="L186" s="503" t="str">
        <f t="shared" si="13"/>
        <v/>
      </c>
      <c r="M186" s="503" t="str">
        <f t="shared" si="14"/>
        <v/>
      </c>
      <c r="N186" s="503" t="b">
        <f t="shared" si="15"/>
        <v>0</v>
      </c>
      <c r="O186" s="507" t="s">
        <v>1698</v>
      </c>
      <c r="P186" s="202"/>
      <c r="Q186" s="179"/>
    </row>
    <row r="187" spans="1:17" ht="37.5" customHeight="1">
      <c r="A187" s="406">
        <v>2</v>
      </c>
      <c r="B187" s="423" t="str">
        <f>IFERROR(VLOOKUP(A187,'Outcome Indicators - Section C'!$A$10:$S$27,19,FALSE),"")</f>
        <v/>
      </c>
      <c r="C187" s="506" t="str">
        <f t="array" ref="C187">IFERROR(IF(INDEX('Disaggregation Records'!$E$59:$E$92,MATCH(LEFT(L187,255),LEFT('Disaggregation Records'!$D$59:$D$92,255),0))=0,"",INDEX('Disaggregation Records'!$E$59:$E$92,MATCH(LEFT(L187,255),LEFT('Disaggregation Records'!$D$59:$D$92,255),0))),"")</f>
        <v/>
      </c>
      <c r="D187" s="506" t="str">
        <f t="array" ref="D187">IFERROR(IF(INDEX('Disaggregation Records'!$F$59:$F$92,MATCH(LEFT(L187,255),LEFT('Disaggregation Records'!$D$59:$D$92,255),0))=0,"",INDEX('Disaggregation Records'!$F$59:$F$92,MATCH(LEFT(L187,255),LEFT('Disaggregation Records'!$D$59:$D$92,255),0))),"")</f>
        <v/>
      </c>
      <c r="E187" s="409" t="str">
        <f t="array" ref="E187">IFERROR(IF(INDEX('Disaggregation Data'!$K$159:$K$310,MATCH(LEFT(M187,255),LEFT('Disaggregation Data'!$J$159:$J$310,255),0))=0,"",INDEX('Disaggregation Data'!$K$159:$K$310,MATCH(LEFT(M187,255),LEFT('Disaggregation Data'!J$159:$J$310,255),0))),"")</f>
        <v/>
      </c>
      <c r="F187" s="409" t="str">
        <f t="array" ref="F187">IFERROR(IF(INDEX('Disaggregation Data'!$L$159:$L$310,MATCH(LEFT(M187,255),LEFT('Disaggregation Data'!$J$159:$J$310,255),0))=0,"",INDEX('Disaggregation Data'!$L$159:$L$310,MATCH(LEFT(M187,255),LEFT('Disaggregation Data'!J$159:$J$310,255),0))),"")</f>
        <v/>
      </c>
      <c r="G187" s="409" t="str">
        <f t="array" ref="G187">IFERROR(IF(INDEX('Disaggregation Data'!$M$159:$M$310,MATCH(LEFT(M187,255),LEFT('Disaggregation Data'!$J$159:$J$310,255),0))=0,"",INDEX('Disaggregation Data'!$M$159:$M$310,MATCH(LEFT(M187,255),LEFT('Disaggregation Data'!J$159:$J$310,255),0))),"")</f>
        <v/>
      </c>
      <c r="H187" s="408" t="str">
        <f t="array" ref="H187">IFERROR(IF(INDEX('Disaggregation Data'!$N$159:$N$310,MATCH(LEFT(M187,255),LEFT('Disaggregation Data'!$J$159:$J$310,255),0))=0,"",INDEX('Disaggregation Data'!$N$159:$N$310,MATCH(LEFT(M187,255),LEFT('Disaggregation Data'!J$159:$J$310,255),0))),"")</f>
        <v/>
      </c>
      <c r="I187" s="498" t="str">
        <f t="array" ref="I187">IFERROR(IF(INDEX('Disaggregation Records'!$G$59:$G$92,MATCH(LEFT(L187,255),LEFT('Disaggregation Records'!$D$59:$D$92,255),0))=0,"",INDEX('Disaggregation Records'!$G$59:$G$92,MATCH(LEFT(L187,255),LEFT('Disaggregation Records'!$D$59:$D$92,255),0))),"")</f>
        <v/>
      </c>
      <c r="J187" s="503" t="s">
        <v>704</v>
      </c>
      <c r="K187" s="503">
        <f t="shared" si="12"/>
        <v>20</v>
      </c>
      <c r="L187" s="503" t="str">
        <f t="shared" si="13"/>
        <v/>
      </c>
      <c r="M187" s="503" t="str">
        <f t="shared" si="14"/>
        <v/>
      </c>
      <c r="N187" s="503" t="b">
        <f t="shared" si="15"/>
        <v>0</v>
      </c>
      <c r="O187" s="507" t="s">
        <v>1699</v>
      </c>
      <c r="P187" s="202"/>
      <c r="Q187" s="179"/>
    </row>
    <row r="188" spans="1:17" ht="37.5" customHeight="1">
      <c r="A188" s="406">
        <v>3</v>
      </c>
      <c r="B188" s="423" t="str">
        <f>IFERROR(VLOOKUP(A188,'Outcome Indicators - Section C'!$A$10:$S$27,19,FALSE),"")</f>
        <v/>
      </c>
      <c r="C188" s="506" t="str">
        <f t="array" ref="C188">IFERROR(IF(INDEX('Disaggregation Records'!$E$59:$E$92,MATCH(LEFT(L188,255),LEFT('Disaggregation Records'!$D$59:$D$92,255),0))=0,"",INDEX('Disaggregation Records'!$E$59:$E$92,MATCH(LEFT(L188,255),LEFT('Disaggregation Records'!$D$59:$D$92,255),0))),"")</f>
        <v/>
      </c>
      <c r="D188" s="506" t="str">
        <f t="array" ref="D188">IFERROR(IF(INDEX('Disaggregation Records'!$F$59:$F$92,MATCH(LEFT(L188,255),LEFT('Disaggregation Records'!$D$59:$D$92,255),0))=0,"",INDEX('Disaggregation Records'!$F$59:$F$92,MATCH(LEFT(L188,255),LEFT('Disaggregation Records'!$D$59:$D$92,255),0))),"")</f>
        <v/>
      </c>
      <c r="E188" s="409" t="str">
        <f t="array" ref="E188">IFERROR(IF(INDEX('Disaggregation Data'!$K$159:$K$310,MATCH(LEFT(M188,255),LEFT('Disaggregation Data'!$J$159:$J$310,255),0))=0,"",INDEX('Disaggregation Data'!$K$159:$K$310,MATCH(LEFT(M188,255),LEFT('Disaggregation Data'!J$159:$J$310,255),0))),"")</f>
        <v/>
      </c>
      <c r="F188" s="409" t="str">
        <f t="array" ref="F188">IFERROR(IF(INDEX('Disaggregation Data'!$L$159:$L$310,MATCH(LEFT(M188,255),LEFT('Disaggregation Data'!$J$159:$J$310,255),0))=0,"",INDEX('Disaggregation Data'!$L$159:$L$310,MATCH(LEFT(M188,255),LEFT('Disaggregation Data'!J$159:$J$310,255),0))),"")</f>
        <v/>
      </c>
      <c r="G188" s="409" t="str">
        <f t="array" ref="G188">IFERROR(IF(INDEX('Disaggregation Data'!$M$159:$M$310,MATCH(LEFT(M188,255),LEFT('Disaggregation Data'!$J$159:$J$310,255),0))=0,"",INDEX('Disaggregation Data'!$M$159:$M$310,MATCH(LEFT(M188,255),LEFT('Disaggregation Data'!J$159:$J$310,255),0))),"")</f>
        <v/>
      </c>
      <c r="H188" s="408" t="str">
        <f t="array" ref="H188">IFERROR(IF(INDEX('Disaggregation Data'!$N$159:$N$310,MATCH(LEFT(M188,255),LEFT('Disaggregation Data'!$J$159:$J$310,255),0))=0,"",INDEX('Disaggregation Data'!$N$159:$N$310,MATCH(LEFT(M188,255),LEFT('Disaggregation Data'!J$159:$J$310,255),0))),"")</f>
        <v/>
      </c>
      <c r="I188" s="498" t="str">
        <f t="array" ref="I188">IFERROR(IF(INDEX('Disaggregation Records'!$G$59:$G$92,MATCH(LEFT(L188,255),LEFT('Disaggregation Records'!$D$59:$D$92,255),0))=0,"",INDEX('Disaggregation Records'!$G$59:$G$92,MATCH(LEFT(L188,255),LEFT('Disaggregation Records'!$D$59:$D$92,255),0))),"")</f>
        <v/>
      </c>
      <c r="J188" s="503" t="s">
        <v>709</v>
      </c>
      <c r="K188" s="503">
        <f t="shared" si="12"/>
        <v>21</v>
      </c>
      <c r="L188" s="503" t="str">
        <f t="shared" si="13"/>
        <v/>
      </c>
      <c r="M188" s="503" t="str">
        <f t="shared" si="14"/>
        <v/>
      </c>
      <c r="N188" s="503" t="b">
        <f t="shared" si="15"/>
        <v>0</v>
      </c>
      <c r="O188" s="507" t="s">
        <v>1700</v>
      </c>
      <c r="P188" s="202"/>
      <c r="Q188" s="179"/>
    </row>
    <row r="189" spans="1:17" ht="37.5" customHeight="1">
      <c r="A189" s="406">
        <v>3</v>
      </c>
      <c r="B189" s="423" t="str">
        <f>IFERROR(VLOOKUP(A189,'Outcome Indicators - Section C'!$A$10:$S$27,19,FALSE),"")</f>
        <v/>
      </c>
      <c r="C189" s="506" t="str">
        <f t="array" ref="C189">IFERROR(IF(INDEX('Disaggregation Records'!$E$59:$E$92,MATCH(LEFT(L189,255),LEFT('Disaggregation Records'!$D$59:$D$92,255),0))=0,"",INDEX('Disaggregation Records'!$E$59:$E$92,MATCH(LEFT(L189,255),LEFT('Disaggregation Records'!$D$59:$D$92,255),0))),"")</f>
        <v/>
      </c>
      <c r="D189" s="506" t="str">
        <f t="array" ref="D189">IFERROR(IF(INDEX('Disaggregation Records'!$F$59:$F$92,MATCH(LEFT(L189,255),LEFT('Disaggregation Records'!$D$59:$D$92,255),0))=0,"",INDEX('Disaggregation Records'!$F$59:$F$92,MATCH(LEFT(L189,255),LEFT('Disaggregation Records'!$D$59:$D$92,255),0))),"")</f>
        <v/>
      </c>
      <c r="E189" s="409" t="str">
        <f t="array" ref="E189">IFERROR(IF(INDEX('Disaggregation Data'!$K$159:$K$310,MATCH(LEFT(M189,255),LEFT('Disaggregation Data'!$J$159:$J$310,255),0))=0,"",INDEX('Disaggregation Data'!$K$159:$K$310,MATCH(LEFT(M189,255),LEFT('Disaggregation Data'!J$159:$J$310,255),0))),"")</f>
        <v/>
      </c>
      <c r="F189" s="409" t="str">
        <f t="array" ref="F189">IFERROR(IF(INDEX('Disaggregation Data'!$L$159:$L$310,MATCH(LEFT(M189,255),LEFT('Disaggregation Data'!$J$159:$J$310,255),0))=0,"",INDEX('Disaggregation Data'!$L$159:$L$310,MATCH(LEFT(M189,255),LEFT('Disaggregation Data'!J$159:$J$310,255),0))),"")</f>
        <v/>
      </c>
      <c r="G189" s="409" t="str">
        <f t="array" ref="G189">IFERROR(IF(INDEX('Disaggregation Data'!$M$159:$M$310,MATCH(LEFT(M189,255),LEFT('Disaggregation Data'!$J$159:$J$310,255),0))=0,"",INDEX('Disaggregation Data'!$M$159:$M$310,MATCH(LEFT(M189,255),LEFT('Disaggregation Data'!J$159:$J$310,255),0))),"")</f>
        <v/>
      </c>
      <c r="H189" s="408" t="str">
        <f t="array" ref="H189">IFERROR(IF(INDEX('Disaggregation Data'!$N$159:$N$310,MATCH(LEFT(M189,255),LEFT('Disaggregation Data'!$J$159:$J$310,255),0))=0,"",INDEX('Disaggregation Data'!$N$159:$N$310,MATCH(LEFT(M189,255),LEFT('Disaggregation Data'!J$159:$J$310,255),0))),"")</f>
        <v/>
      </c>
      <c r="I189" s="498" t="str">
        <f t="array" ref="I189">IFERROR(IF(INDEX('Disaggregation Records'!$G$59:$G$92,MATCH(LEFT(L189,255),LEFT('Disaggregation Records'!$D$59:$D$92,255),0))=0,"",INDEX('Disaggregation Records'!$G$59:$G$92,MATCH(LEFT(L189,255),LEFT('Disaggregation Records'!$D$59:$D$92,255),0))),"")</f>
        <v/>
      </c>
      <c r="J189" s="503" t="s">
        <v>709</v>
      </c>
      <c r="K189" s="503">
        <f t="shared" si="12"/>
        <v>22</v>
      </c>
      <c r="L189" s="503" t="str">
        <f t="shared" si="13"/>
        <v/>
      </c>
      <c r="M189" s="503" t="str">
        <f t="shared" si="14"/>
        <v/>
      </c>
      <c r="N189" s="503" t="b">
        <f t="shared" si="15"/>
        <v>0</v>
      </c>
      <c r="O189" s="507" t="s">
        <v>1701</v>
      </c>
      <c r="P189" s="202"/>
      <c r="Q189" s="179"/>
    </row>
    <row r="190" spans="1:17" ht="37.5" customHeight="1">
      <c r="A190" s="406">
        <v>3</v>
      </c>
      <c r="B190" s="423" t="str">
        <f>IFERROR(VLOOKUP(A190,'Outcome Indicators - Section C'!$A$10:$S$27,19,FALSE),"")</f>
        <v/>
      </c>
      <c r="C190" s="506" t="str">
        <f t="array" ref="C190">IFERROR(IF(INDEX('Disaggregation Records'!$E$59:$E$92,MATCH(LEFT(L190,255),LEFT('Disaggregation Records'!$D$59:$D$92,255),0))=0,"",INDEX('Disaggregation Records'!$E$59:$E$92,MATCH(LEFT(L190,255),LEFT('Disaggregation Records'!$D$59:$D$92,255),0))),"")</f>
        <v/>
      </c>
      <c r="D190" s="506" t="str">
        <f t="array" ref="D190">IFERROR(IF(INDEX('Disaggregation Records'!$F$59:$F$92,MATCH(LEFT(L190,255),LEFT('Disaggregation Records'!$D$59:$D$92,255),0))=0,"",INDEX('Disaggregation Records'!$F$59:$F$92,MATCH(LEFT(L190,255),LEFT('Disaggregation Records'!$D$59:$D$92,255),0))),"")</f>
        <v/>
      </c>
      <c r="E190" s="409" t="str">
        <f t="array" ref="E190">IFERROR(IF(INDEX('Disaggregation Data'!$K$159:$K$310,MATCH(LEFT(M190,255),LEFT('Disaggregation Data'!$J$159:$J$310,255),0))=0,"",INDEX('Disaggregation Data'!$K$159:$K$310,MATCH(LEFT(M190,255),LEFT('Disaggregation Data'!J$159:$J$310,255),0))),"")</f>
        <v/>
      </c>
      <c r="F190" s="409" t="str">
        <f t="array" ref="F190">IFERROR(IF(INDEX('Disaggregation Data'!$L$159:$L$310,MATCH(LEFT(M190,255),LEFT('Disaggregation Data'!$J$159:$J$310,255),0))=0,"",INDEX('Disaggregation Data'!$L$159:$L$310,MATCH(LEFT(M190,255),LEFT('Disaggregation Data'!J$159:$J$310,255),0))),"")</f>
        <v/>
      </c>
      <c r="G190" s="409" t="str">
        <f t="array" ref="G190">IFERROR(IF(INDEX('Disaggregation Data'!$M$159:$M$310,MATCH(LEFT(M190,255),LEFT('Disaggregation Data'!$J$159:$J$310,255),0))=0,"",INDEX('Disaggregation Data'!$M$159:$M$310,MATCH(LEFT(M190,255),LEFT('Disaggregation Data'!J$159:$J$310,255),0))),"")</f>
        <v/>
      </c>
      <c r="H190" s="408" t="str">
        <f t="array" ref="H190">IFERROR(IF(INDEX('Disaggregation Data'!$N$159:$N$310,MATCH(LEFT(M190,255),LEFT('Disaggregation Data'!$J$159:$J$310,255),0))=0,"",INDEX('Disaggregation Data'!$N$159:$N$310,MATCH(LEFT(M190,255),LEFT('Disaggregation Data'!J$159:$J$310,255),0))),"")</f>
        <v/>
      </c>
      <c r="I190" s="498" t="str">
        <f t="array" ref="I190">IFERROR(IF(INDEX('Disaggregation Records'!$G$59:$G$92,MATCH(LEFT(L190,255),LEFT('Disaggregation Records'!$D$59:$D$92,255),0))=0,"",INDEX('Disaggregation Records'!$G$59:$G$92,MATCH(LEFT(L190,255),LEFT('Disaggregation Records'!$D$59:$D$92,255),0))),"")</f>
        <v/>
      </c>
      <c r="J190" s="503" t="s">
        <v>709</v>
      </c>
      <c r="K190" s="503">
        <f t="shared" si="12"/>
        <v>23</v>
      </c>
      <c r="L190" s="503" t="str">
        <f t="shared" si="13"/>
        <v/>
      </c>
      <c r="M190" s="503" t="str">
        <f t="shared" si="14"/>
        <v/>
      </c>
      <c r="N190" s="503" t="b">
        <f t="shared" si="15"/>
        <v>0</v>
      </c>
      <c r="O190" s="507" t="s">
        <v>1702</v>
      </c>
      <c r="P190" s="202"/>
      <c r="Q190" s="179"/>
    </row>
    <row r="191" spans="1:17" ht="37.5" customHeight="1">
      <c r="A191" s="406">
        <v>3</v>
      </c>
      <c r="B191" s="423" t="str">
        <f>IFERROR(VLOOKUP(A191,'Outcome Indicators - Section C'!$A$10:$S$27,19,FALSE),"")</f>
        <v/>
      </c>
      <c r="C191" s="506" t="str">
        <f t="array" ref="C191">IFERROR(IF(INDEX('Disaggregation Records'!$E$59:$E$92,MATCH(LEFT(L191,255),LEFT('Disaggregation Records'!$D$59:$D$92,255),0))=0,"",INDEX('Disaggregation Records'!$E$59:$E$92,MATCH(LEFT(L191,255),LEFT('Disaggregation Records'!$D$59:$D$92,255),0))),"")</f>
        <v/>
      </c>
      <c r="D191" s="506" t="str">
        <f t="array" ref="D191">IFERROR(IF(INDEX('Disaggregation Records'!$F$59:$F$92,MATCH(LEFT(L191,255),LEFT('Disaggregation Records'!$D$59:$D$92,255),0))=0,"",INDEX('Disaggregation Records'!$F$59:$F$92,MATCH(LEFT(L191,255),LEFT('Disaggregation Records'!$D$59:$D$92,255),0))),"")</f>
        <v/>
      </c>
      <c r="E191" s="409" t="str">
        <f t="array" ref="E191">IFERROR(IF(INDEX('Disaggregation Data'!$K$159:$K$310,MATCH(LEFT(M191,255),LEFT('Disaggregation Data'!$J$159:$J$310,255),0))=0,"",INDEX('Disaggregation Data'!$K$159:$K$310,MATCH(LEFT(M191,255),LEFT('Disaggregation Data'!J$159:$J$310,255),0))),"")</f>
        <v/>
      </c>
      <c r="F191" s="409" t="str">
        <f t="array" ref="F191">IFERROR(IF(INDEX('Disaggregation Data'!$L$159:$L$310,MATCH(LEFT(M191,255),LEFT('Disaggregation Data'!$J$159:$J$310,255),0))=0,"",INDEX('Disaggregation Data'!$L$159:$L$310,MATCH(LEFT(M191,255),LEFT('Disaggregation Data'!J$159:$J$310,255),0))),"")</f>
        <v/>
      </c>
      <c r="G191" s="409" t="str">
        <f t="array" ref="G191">IFERROR(IF(INDEX('Disaggregation Data'!$M$159:$M$310,MATCH(LEFT(M191,255),LEFT('Disaggregation Data'!$J$159:$J$310,255),0))=0,"",INDEX('Disaggregation Data'!$M$159:$M$310,MATCH(LEFT(M191,255),LEFT('Disaggregation Data'!J$159:$J$310,255),0))),"")</f>
        <v/>
      </c>
      <c r="H191" s="408" t="str">
        <f t="array" ref="H191">IFERROR(IF(INDEX('Disaggregation Data'!$N$159:$N$310,MATCH(LEFT(M191,255),LEFT('Disaggregation Data'!$J$159:$J$310,255),0))=0,"",INDEX('Disaggregation Data'!$N$159:$N$310,MATCH(LEFT(M191,255),LEFT('Disaggregation Data'!J$159:$J$310,255),0))),"")</f>
        <v/>
      </c>
      <c r="I191" s="498" t="str">
        <f t="array" ref="I191">IFERROR(IF(INDEX('Disaggregation Records'!$G$59:$G$92,MATCH(LEFT(L191,255),LEFT('Disaggregation Records'!$D$59:$D$92,255),0))=0,"",INDEX('Disaggregation Records'!$G$59:$G$92,MATCH(LEFT(L191,255),LEFT('Disaggregation Records'!$D$59:$D$92,255),0))),"")</f>
        <v/>
      </c>
      <c r="J191" s="503" t="s">
        <v>709</v>
      </c>
      <c r="K191" s="503">
        <f t="shared" si="12"/>
        <v>24</v>
      </c>
      <c r="L191" s="503" t="str">
        <f t="shared" si="13"/>
        <v/>
      </c>
      <c r="M191" s="503" t="str">
        <f t="shared" si="14"/>
        <v/>
      </c>
      <c r="N191" s="503" t="b">
        <f t="shared" si="15"/>
        <v>0</v>
      </c>
      <c r="O191" s="507" t="s">
        <v>1703</v>
      </c>
      <c r="P191" s="202"/>
      <c r="Q191" s="179"/>
    </row>
    <row r="192" spans="1:17" ht="37.5" customHeight="1">
      <c r="A192" s="406">
        <v>3</v>
      </c>
      <c r="B192" s="423" t="str">
        <f>IFERROR(VLOOKUP(A192,'Outcome Indicators - Section C'!$A$10:$S$27,19,FALSE),"")</f>
        <v/>
      </c>
      <c r="C192" s="506" t="str">
        <f t="array" ref="C192">IFERROR(IF(INDEX('Disaggregation Records'!$E$59:$E$92,MATCH(LEFT(L192,255),LEFT('Disaggregation Records'!$D$59:$D$92,255),0))=0,"",INDEX('Disaggregation Records'!$E$59:$E$92,MATCH(LEFT(L192,255),LEFT('Disaggregation Records'!$D$59:$D$92,255),0))),"")</f>
        <v/>
      </c>
      <c r="D192" s="506" t="str">
        <f t="array" ref="D192">IFERROR(IF(INDEX('Disaggregation Records'!$F$59:$F$92,MATCH(LEFT(L192,255),LEFT('Disaggregation Records'!$D$59:$D$92,255),0))=0,"",INDEX('Disaggregation Records'!$F$59:$F$92,MATCH(LEFT(L192,255),LEFT('Disaggregation Records'!$D$59:$D$92,255),0))),"")</f>
        <v/>
      </c>
      <c r="E192" s="409" t="str">
        <f t="array" ref="E192">IFERROR(IF(INDEX('Disaggregation Data'!$K$159:$K$310,MATCH(LEFT(M192,255),LEFT('Disaggregation Data'!$J$159:$J$310,255),0))=0,"",INDEX('Disaggregation Data'!$K$159:$K$310,MATCH(LEFT(M192,255),LEFT('Disaggregation Data'!J$159:$J$310,255),0))),"")</f>
        <v/>
      </c>
      <c r="F192" s="409" t="str">
        <f t="array" ref="F192">IFERROR(IF(INDEX('Disaggregation Data'!$L$159:$L$310,MATCH(LEFT(M192,255),LEFT('Disaggregation Data'!$J$159:$J$310,255),0))=0,"",INDEX('Disaggregation Data'!$L$159:$L$310,MATCH(LEFT(M192,255),LEFT('Disaggregation Data'!J$159:$J$310,255),0))),"")</f>
        <v/>
      </c>
      <c r="G192" s="409" t="str">
        <f t="array" ref="G192">IFERROR(IF(INDEX('Disaggregation Data'!$M$159:$M$310,MATCH(LEFT(M192,255),LEFT('Disaggregation Data'!$J$159:$J$310,255),0))=0,"",INDEX('Disaggregation Data'!$M$159:$M$310,MATCH(LEFT(M192,255),LEFT('Disaggregation Data'!J$159:$J$310,255),0))),"")</f>
        <v/>
      </c>
      <c r="H192" s="408" t="str">
        <f t="array" ref="H192">IFERROR(IF(INDEX('Disaggregation Data'!$N$159:$N$310,MATCH(LEFT(M192,255),LEFT('Disaggregation Data'!$J$159:$J$310,255),0))=0,"",INDEX('Disaggregation Data'!$N$159:$N$310,MATCH(LEFT(M192,255),LEFT('Disaggregation Data'!J$159:$J$310,255),0))),"")</f>
        <v/>
      </c>
      <c r="I192" s="498" t="str">
        <f t="array" ref="I192">IFERROR(IF(INDEX('Disaggregation Records'!$G$59:$G$92,MATCH(LEFT(L192,255),LEFT('Disaggregation Records'!$D$59:$D$92,255),0))=0,"",INDEX('Disaggregation Records'!$G$59:$G$92,MATCH(LEFT(L192,255),LEFT('Disaggregation Records'!$D$59:$D$92,255),0))),"")</f>
        <v/>
      </c>
      <c r="J192" s="503" t="s">
        <v>709</v>
      </c>
      <c r="K192" s="503">
        <f t="shared" si="12"/>
        <v>25</v>
      </c>
      <c r="L192" s="503" t="str">
        <f t="shared" si="13"/>
        <v/>
      </c>
      <c r="M192" s="503" t="str">
        <f t="shared" si="14"/>
        <v/>
      </c>
      <c r="N192" s="503" t="b">
        <f t="shared" si="15"/>
        <v>0</v>
      </c>
      <c r="O192" s="507" t="s">
        <v>1704</v>
      </c>
      <c r="P192" s="202"/>
      <c r="Q192" s="179"/>
    </row>
    <row r="193" spans="1:17" ht="37.5" customHeight="1">
      <c r="A193" s="406">
        <v>3</v>
      </c>
      <c r="B193" s="423" t="str">
        <f>IFERROR(VLOOKUP(A193,'Outcome Indicators - Section C'!$A$10:$S$27,19,FALSE),"")</f>
        <v/>
      </c>
      <c r="C193" s="506" t="str">
        <f t="array" ref="C193">IFERROR(IF(INDEX('Disaggregation Records'!$E$59:$E$92,MATCH(LEFT(L193,255),LEFT('Disaggregation Records'!$D$59:$D$92,255),0))=0,"",INDEX('Disaggregation Records'!$E$59:$E$92,MATCH(LEFT(L193,255),LEFT('Disaggregation Records'!$D$59:$D$92,255),0))),"")</f>
        <v/>
      </c>
      <c r="D193" s="506" t="str">
        <f t="array" ref="D193">IFERROR(IF(INDEX('Disaggregation Records'!$F$59:$F$92,MATCH(LEFT(L193,255),LEFT('Disaggregation Records'!$D$59:$D$92,255),0))=0,"",INDEX('Disaggregation Records'!$F$59:$F$92,MATCH(LEFT(L193,255),LEFT('Disaggregation Records'!$D$59:$D$92,255),0))),"")</f>
        <v/>
      </c>
      <c r="E193" s="409" t="str">
        <f t="array" ref="E193">IFERROR(IF(INDEX('Disaggregation Data'!$K$159:$K$310,MATCH(LEFT(M193,255),LEFT('Disaggregation Data'!$J$159:$J$310,255),0))=0,"",INDEX('Disaggregation Data'!$K$159:$K$310,MATCH(LEFT(M193,255),LEFT('Disaggregation Data'!J$159:$J$310,255),0))),"")</f>
        <v/>
      </c>
      <c r="F193" s="409" t="str">
        <f t="array" ref="F193">IFERROR(IF(INDEX('Disaggregation Data'!$L$159:$L$310,MATCH(LEFT(M193,255),LEFT('Disaggregation Data'!$J$159:$J$310,255),0))=0,"",INDEX('Disaggregation Data'!$L$159:$L$310,MATCH(LEFT(M193,255),LEFT('Disaggregation Data'!J$159:$J$310,255),0))),"")</f>
        <v/>
      </c>
      <c r="G193" s="409" t="str">
        <f t="array" ref="G193">IFERROR(IF(INDEX('Disaggregation Data'!$M$159:$M$310,MATCH(LEFT(M193,255),LEFT('Disaggregation Data'!$J$159:$J$310,255),0))=0,"",INDEX('Disaggregation Data'!$M$159:$M$310,MATCH(LEFT(M193,255),LEFT('Disaggregation Data'!J$159:$J$310,255),0))),"")</f>
        <v/>
      </c>
      <c r="H193" s="408" t="str">
        <f t="array" ref="H193">IFERROR(IF(INDEX('Disaggregation Data'!$N$159:$N$310,MATCH(LEFT(M193,255),LEFT('Disaggregation Data'!$J$159:$J$310,255),0))=0,"",INDEX('Disaggregation Data'!$N$159:$N$310,MATCH(LEFT(M193,255),LEFT('Disaggregation Data'!J$159:$J$310,255),0))),"")</f>
        <v/>
      </c>
      <c r="I193" s="498" t="str">
        <f t="array" ref="I193">IFERROR(IF(INDEX('Disaggregation Records'!$G$59:$G$92,MATCH(LEFT(L193,255),LEFT('Disaggregation Records'!$D$59:$D$92,255),0))=0,"",INDEX('Disaggregation Records'!$G$59:$G$92,MATCH(LEFT(L193,255),LEFT('Disaggregation Records'!$D$59:$D$92,255),0))),"")</f>
        <v/>
      </c>
      <c r="J193" s="503" t="s">
        <v>709</v>
      </c>
      <c r="K193" s="503">
        <f t="shared" si="12"/>
        <v>26</v>
      </c>
      <c r="L193" s="503" t="str">
        <f t="shared" si="13"/>
        <v/>
      </c>
      <c r="M193" s="503" t="str">
        <f t="shared" si="14"/>
        <v/>
      </c>
      <c r="N193" s="503" t="b">
        <f t="shared" si="15"/>
        <v>0</v>
      </c>
      <c r="O193" s="507" t="s">
        <v>1705</v>
      </c>
      <c r="P193" s="202"/>
      <c r="Q193" s="179"/>
    </row>
    <row r="194" spans="1:17" ht="37.5" customHeight="1">
      <c r="A194" s="406">
        <v>3</v>
      </c>
      <c r="B194" s="423" t="str">
        <f>IFERROR(VLOOKUP(A194,'Outcome Indicators - Section C'!$A$10:$S$27,19,FALSE),"")</f>
        <v/>
      </c>
      <c r="C194" s="506" t="str">
        <f t="array" ref="C194">IFERROR(IF(INDEX('Disaggregation Records'!$E$59:$E$92,MATCH(LEFT(L194,255),LEFT('Disaggregation Records'!$D$59:$D$92,255),0))=0,"",INDEX('Disaggregation Records'!$E$59:$E$92,MATCH(LEFT(L194,255),LEFT('Disaggregation Records'!$D$59:$D$92,255),0))),"")</f>
        <v/>
      </c>
      <c r="D194" s="506" t="str">
        <f t="array" ref="D194">IFERROR(IF(INDEX('Disaggregation Records'!$F$59:$F$92,MATCH(LEFT(L194,255),LEFT('Disaggregation Records'!$D$59:$D$92,255),0))=0,"",INDEX('Disaggregation Records'!$F$59:$F$92,MATCH(LEFT(L194,255),LEFT('Disaggregation Records'!$D$59:$D$92,255),0))),"")</f>
        <v/>
      </c>
      <c r="E194" s="409" t="str">
        <f t="array" ref="E194">IFERROR(IF(INDEX('Disaggregation Data'!$K$159:$K$310,MATCH(LEFT(M194,255),LEFT('Disaggregation Data'!$J$159:$J$310,255),0))=0,"",INDEX('Disaggregation Data'!$K$159:$K$310,MATCH(LEFT(M194,255),LEFT('Disaggregation Data'!J$159:$J$310,255),0))),"")</f>
        <v/>
      </c>
      <c r="F194" s="409" t="str">
        <f t="array" ref="F194">IFERROR(IF(INDEX('Disaggregation Data'!$L$159:$L$310,MATCH(LEFT(M194,255),LEFT('Disaggregation Data'!$J$159:$J$310,255),0))=0,"",INDEX('Disaggregation Data'!$L$159:$L$310,MATCH(LEFT(M194,255),LEFT('Disaggregation Data'!J$159:$J$310,255),0))),"")</f>
        <v/>
      </c>
      <c r="G194" s="409" t="str">
        <f t="array" ref="G194">IFERROR(IF(INDEX('Disaggregation Data'!$M$159:$M$310,MATCH(LEFT(M194,255),LEFT('Disaggregation Data'!$J$159:$J$310,255),0))=0,"",INDEX('Disaggregation Data'!$M$159:$M$310,MATCH(LEFT(M194,255),LEFT('Disaggregation Data'!J$159:$J$310,255),0))),"")</f>
        <v/>
      </c>
      <c r="H194" s="408" t="str">
        <f t="array" ref="H194">IFERROR(IF(INDEX('Disaggregation Data'!$N$159:$N$310,MATCH(LEFT(M194,255),LEFT('Disaggregation Data'!$J$159:$J$310,255),0))=0,"",INDEX('Disaggregation Data'!$N$159:$N$310,MATCH(LEFT(M194,255),LEFT('Disaggregation Data'!J$159:$J$310,255),0))),"")</f>
        <v/>
      </c>
      <c r="I194" s="498" t="str">
        <f t="array" ref="I194">IFERROR(IF(INDEX('Disaggregation Records'!$G$59:$G$92,MATCH(LEFT(L194,255),LEFT('Disaggregation Records'!$D$59:$D$92,255),0))=0,"",INDEX('Disaggregation Records'!$G$59:$G$92,MATCH(LEFT(L194,255),LEFT('Disaggregation Records'!$D$59:$D$92,255),0))),"")</f>
        <v/>
      </c>
      <c r="J194" s="503" t="s">
        <v>709</v>
      </c>
      <c r="K194" s="503">
        <f t="shared" si="12"/>
        <v>27</v>
      </c>
      <c r="L194" s="503" t="str">
        <f t="shared" si="13"/>
        <v/>
      </c>
      <c r="M194" s="503" t="str">
        <f t="shared" si="14"/>
        <v/>
      </c>
      <c r="N194" s="503" t="b">
        <f t="shared" si="15"/>
        <v>0</v>
      </c>
      <c r="O194" s="507" t="s">
        <v>1706</v>
      </c>
      <c r="P194" s="202"/>
      <c r="Q194" s="179"/>
    </row>
    <row r="195" spans="1:17" ht="37.5" customHeight="1">
      <c r="A195" s="406">
        <v>3</v>
      </c>
      <c r="B195" s="423" t="str">
        <f>IFERROR(VLOOKUP(A195,'Outcome Indicators - Section C'!$A$10:$S$27,19,FALSE),"")</f>
        <v/>
      </c>
      <c r="C195" s="506" t="str">
        <f t="array" ref="C195">IFERROR(IF(INDEX('Disaggregation Records'!$E$59:$E$92,MATCH(LEFT(L195,255),LEFT('Disaggregation Records'!$D$59:$D$92,255),0))=0,"",INDEX('Disaggregation Records'!$E$59:$E$92,MATCH(LEFT(L195,255),LEFT('Disaggregation Records'!$D$59:$D$92,255),0))),"")</f>
        <v/>
      </c>
      <c r="D195" s="506" t="str">
        <f t="array" ref="D195">IFERROR(IF(INDEX('Disaggregation Records'!$F$59:$F$92,MATCH(LEFT(L195,255),LEFT('Disaggregation Records'!$D$59:$D$92,255),0))=0,"",INDEX('Disaggregation Records'!$F$59:$F$92,MATCH(LEFT(L195,255),LEFT('Disaggregation Records'!$D$59:$D$92,255),0))),"")</f>
        <v/>
      </c>
      <c r="E195" s="409" t="str">
        <f t="array" ref="E195">IFERROR(IF(INDEX('Disaggregation Data'!$K$159:$K$310,MATCH(LEFT(M195,255),LEFT('Disaggregation Data'!$J$159:$J$310,255),0))=0,"",INDEX('Disaggregation Data'!$K$159:$K$310,MATCH(LEFT(M195,255),LEFT('Disaggregation Data'!J$159:$J$310,255),0))),"")</f>
        <v/>
      </c>
      <c r="F195" s="409" t="str">
        <f t="array" ref="F195">IFERROR(IF(INDEX('Disaggregation Data'!$L$159:$L$310,MATCH(LEFT(M195,255),LEFT('Disaggregation Data'!$J$159:$J$310,255),0))=0,"",INDEX('Disaggregation Data'!$L$159:$L$310,MATCH(LEFT(M195,255),LEFT('Disaggregation Data'!J$159:$J$310,255),0))),"")</f>
        <v/>
      </c>
      <c r="G195" s="409" t="str">
        <f t="array" ref="G195">IFERROR(IF(INDEX('Disaggregation Data'!$M$159:$M$310,MATCH(LEFT(M195,255),LEFT('Disaggregation Data'!$J$159:$J$310,255),0))=0,"",INDEX('Disaggregation Data'!$M$159:$M$310,MATCH(LEFT(M195,255),LEFT('Disaggregation Data'!J$159:$J$310,255),0))),"")</f>
        <v/>
      </c>
      <c r="H195" s="408" t="str">
        <f t="array" ref="H195">IFERROR(IF(INDEX('Disaggregation Data'!$N$159:$N$310,MATCH(LEFT(M195,255),LEFT('Disaggregation Data'!$J$159:$J$310,255),0))=0,"",INDEX('Disaggregation Data'!$N$159:$N$310,MATCH(LEFT(M195,255),LEFT('Disaggregation Data'!J$159:$J$310,255),0))),"")</f>
        <v/>
      </c>
      <c r="I195" s="498" t="str">
        <f t="array" ref="I195">IFERROR(IF(INDEX('Disaggregation Records'!$G$59:$G$92,MATCH(LEFT(L195,255),LEFT('Disaggregation Records'!$D$59:$D$92,255),0))=0,"",INDEX('Disaggregation Records'!$G$59:$G$92,MATCH(LEFT(L195,255),LEFT('Disaggregation Records'!$D$59:$D$92,255),0))),"")</f>
        <v/>
      </c>
      <c r="J195" s="503" t="s">
        <v>709</v>
      </c>
      <c r="K195" s="503">
        <f t="shared" si="12"/>
        <v>28</v>
      </c>
      <c r="L195" s="503" t="str">
        <f t="shared" si="13"/>
        <v/>
      </c>
      <c r="M195" s="503" t="str">
        <f t="shared" si="14"/>
        <v/>
      </c>
      <c r="N195" s="503" t="b">
        <f t="shared" si="15"/>
        <v>0</v>
      </c>
      <c r="O195" s="507" t="s">
        <v>1707</v>
      </c>
      <c r="P195" s="202"/>
      <c r="Q195" s="179"/>
    </row>
    <row r="196" spans="1:17" ht="37.5" customHeight="1">
      <c r="A196" s="406">
        <v>3</v>
      </c>
      <c r="B196" s="423" t="str">
        <f>IFERROR(VLOOKUP(A196,'Outcome Indicators - Section C'!$A$10:$S$27,19,FALSE),"")</f>
        <v/>
      </c>
      <c r="C196" s="506" t="str">
        <f t="array" ref="C196">IFERROR(IF(INDEX('Disaggregation Records'!$E$59:$E$92,MATCH(LEFT(L196,255),LEFT('Disaggregation Records'!$D$59:$D$92,255),0))=0,"",INDEX('Disaggregation Records'!$E$59:$E$92,MATCH(LEFT(L196,255),LEFT('Disaggregation Records'!$D$59:$D$92,255),0))),"")</f>
        <v/>
      </c>
      <c r="D196" s="506" t="str">
        <f t="array" ref="D196">IFERROR(IF(INDEX('Disaggregation Records'!$F$59:$F$92,MATCH(LEFT(L196,255),LEFT('Disaggregation Records'!$D$59:$D$92,255),0))=0,"",INDEX('Disaggregation Records'!$F$59:$F$92,MATCH(LEFT(L196,255),LEFT('Disaggregation Records'!$D$59:$D$92,255),0))),"")</f>
        <v/>
      </c>
      <c r="E196" s="409" t="str">
        <f t="array" ref="E196">IFERROR(IF(INDEX('Disaggregation Data'!$K$159:$K$310,MATCH(LEFT(M196,255),LEFT('Disaggregation Data'!$J$159:$J$310,255),0))=0,"",INDEX('Disaggregation Data'!$K$159:$K$310,MATCH(LEFT(M196,255),LEFT('Disaggregation Data'!J$159:$J$310,255),0))),"")</f>
        <v/>
      </c>
      <c r="F196" s="409" t="str">
        <f t="array" ref="F196">IFERROR(IF(INDEX('Disaggregation Data'!$L$159:$L$310,MATCH(LEFT(M196,255),LEFT('Disaggregation Data'!$J$159:$J$310,255),0))=0,"",INDEX('Disaggregation Data'!$L$159:$L$310,MATCH(LEFT(M196,255),LEFT('Disaggregation Data'!J$159:$J$310,255),0))),"")</f>
        <v/>
      </c>
      <c r="G196" s="409" t="str">
        <f t="array" ref="G196">IFERROR(IF(INDEX('Disaggregation Data'!$M$159:$M$310,MATCH(LEFT(M196,255),LEFT('Disaggregation Data'!$J$159:$J$310,255),0))=0,"",INDEX('Disaggregation Data'!$M$159:$M$310,MATCH(LEFT(M196,255),LEFT('Disaggregation Data'!J$159:$J$310,255),0))),"")</f>
        <v/>
      </c>
      <c r="H196" s="408" t="str">
        <f t="array" ref="H196">IFERROR(IF(INDEX('Disaggregation Data'!$N$159:$N$310,MATCH(LEFT(M196,255),LEFT('Disaggregation Data'!$J$159:$J$310,255),0))=0,"",INDEX('Disaggregation Data'!$N$159:$N$310,MATCH(LEFT(M196,255),LEFT('Disaggregation Data'!J$159:$J$310,255),0))),"")</f>
        <v/>
      </c>
      <c r="I196" s="498" t="str">
        <f t="array" ref="I196">IFERROR(IF(INDEX('Disaggregation Records'!$G$59:$G$92,MATCH(LEFT(L196,255),LEFT('Disaggregation Records'!$D$59:$D$92,255),0))=0,"",INDEX('Disaggregation Records'!$G$59:$G$92,MATCH(LEFT(L196,255),LEFT('Disaggregation Records'!$D$59:$D$92,255),0))),"")</f>
        <v/>
      </c>
      <c r="J196" s="503" t="s">
        <v>709</v>
      </c>
      <c r="K196" s="503">
        <f t="shared" si="12"/>
        <v>29</v>
      </c>
      <c r="L196" s="503" t="str">
        <f t="shared" si="13"/>
        <v/>
      </c>
      <c r="M196" s="503" t="str">
        <f t="shared" si="14"/>
        <v/>
      </c>
      <c r="N196" s="503" t="b">
        <f t="shared" si="15"/>
        <v>0</v>
      </c>
      <c r="O196" s="507" t="s">
        <v>1708</v>
      </c>
      <c r="P196" s="202"/>
      <c r="Q196" s="179"/>
    </row>
    <row r="197" spans="1:17" ht="37.5" customHeight="1">
      <c r="A197" s="406">
        <v>3</v>
      </c>
      <c r="B197" s="423" t="str">
        <f>IFERROR(VLOOKUP(A197,'Outcome Indicators - Section C'!$A$10:$S$27,19,FALSE),"")</f>
        <v/>
      </c>
      <c r="C197" s="506" t="str">
        <f t="array" ref="C197">IFERROR(IF(INDEX('Disaggregation Records'!$E$59:$E$92,MATCH(LEFT(L197,255),LEFT('Disaggregation Records'!$D$59:$D$92,255),0))=0,"",INDEX('Disaggregation Records'!$E$59:$E$92,MATCH(LEFT(L197,255),LEFT('Disaggregation Records'!$D$59:$D$92,255),0))),"")</f>
        <v/>
      </c>
      <c r="D197" s="506" t="str">
        <f t="array" ref="D197">IFERROR(IF(INDEX('Disaggregation Records'!$F$59:$F$92,MATCH(LEFT(L197,255),LEFT('Disaggregation Records'!$D$59:$D$92,255),0))=0,"",INDEX('Disaggregation Records'!$F$59:$F$92,MATCH(LEFT(L197,255),LEFT('Disaggregation Records'!$D$59:$D$92,255),0))),"")</f>
        <v/>
      </c>
      <c r="E197" s="409" t="str">
        <f t="array" ref="E197">IFERROR(IF(INDEX('Disaggregation Data'!$K$159:$K$310,MATCH(LEFT(M197,255),LEFT('Disaggregation Data'!$J$159:$J$310,255),0))=0,"",INDEX('Disaggregation Data'!$K$159:$K$310,MATCH(LEFT(M197,255),LEFT('Disaggregation Data'!J$159:$J$310,255),0))),"")</f>
        <v/>
      </c>
      <c r="F197" s="409" t="str">
        <f t="array" ref="F197">IFERROR(IF(INDEX('Disaggregation Data'!$L$159:$L$310,MATCH(LEFT(M197,255),LEFT('Disaggregation Data'!$J$159:$J$310,255),0))=0,"",INDEX('Disaggregation Data'!$L$159:$L$310,MATCH(LEFT(M197,255),LEFT('Disaggregation Data'!J$159:$J$310,255),0))),"")</f>
        <v/>
      </c>
      <c r="G197" s="409" t="str">
        <f t="array" ref="G197">IFERROR(IF(INDEX('Disaggregation Data'!$M$159:$M$310,MATCH(LEFT(M197,255),LEFT('Disaggregation Data'!$J$159:$J$310,255),0))=0,"",INDEX('Disaggregation Data'!$M$159:$M$310,MATCH(LEFT(M197,255),LEFT('Disaggregation Data'!J$159:$J$310,255),0))),"")</f>
        <v/>
      </c>
      <c r="H197" s="408" t="str">
        <f t="array" ref="H197">IFERROR(IF(INDEX('Disaggregation Data'!$N$159:$N$310,MATCH(LEFT(M197,255),LEFT('Disaggregation Data'!$J$159:$J$310,255),0))=0,"",INDEX('Disaggregation Data'!$N$159:$N$310,MATCH(LEFT(M197,255),LEFT('Disaggregation Data'!J$159:$J$310,255),0))),"")</f>
        <v/>
      </c>
      <c r="I197" s="498" t="str">
        <f t="array" ref="I197">IFERROR(IF(INDEX('Disaggregation Records'!$G$59:$G$92,MATCH(LEFT(L197,255),LEFT('Disaggregation Records'!$D$59:$D$92,255),0))=0,"",INDEX('Disaggregation Records'!$G$59:$G$92,MATCH(LEFT(L197,255),LEFT('Disaggregation Records'!$D$59:$D$92,255),0))),"")</f>
        <v/>
      </c>
      <c r="J197" s="503" t="s">
        <v>709</v>
      </c>
      <c r="K197" s="503">
        <f t="shared" si="12"/>
        <v>30</v>
      </c>
      <c r="L197" s="503" t="str">
        <f t="shared" si="13"/>
        <v/>
      </c>
      <c r="M197" s="503" t="str">
        <f t="shared" si="14"/>
        <v/>
      </c>
      <c r="N197" s="503" t="b">
        <f t="shared" si="15"/>
        <v>0</v>
      </c>
      <c r="O197" s="507" t="s">
        <v>1709</v>
      </c>
      <c r="P197" s="202"/>
      <c r="Q197" s="179"/>
    </row>
    <row r="198" spans="1:17" ht="37.5" customHeight="1">
      <c r="A198" s="406">
        <v>4</v>
      </c>
      <c r="B198" s="423" t="str">
        <f>IFERROR(VLOOKUP(A198,'Outcome Indicators - Section C'!$A$10:$S$27,19,FALSE),"")</f>
        <v/>
      </c>
      <c r="C198" s="506" t="str">
        <f t="array" ref="C198">IFERROR(IF(INDEX('Disaggregation Records'!$E$59:$E$92,MATCH(LEFT(L198,255),LEFT('Disaggregation Records'!$D$59:$D$92,255),0))=0,"",INDEX('Disaggregation Records'!$E$59:$E$92,MATCH(LEFT(L198,255),LEFT('Disaggregation Records'!$D$59:$D$92,255),0))),"")</f>
        <v/>
      </c>
      <c r="D198" s="506" t="str">
        <f t="array" ref="D198">IFERROR(IF(INDEX('Disaggregation Records'!$F$59:$F$92,MATCH(LEFT(L198,255),LEFT('Disaggregation Records'!$D$59:$D$92,255),0))=0,"",INDEX('Disaggregation Records'!$F$59:$F$92,MATCH(LEFT(L198,255),LEFT('Disaggregation Records'!$D$59:$D$92,255),0))),"")</f>
        <v/>
      </c>
      <c r="E198" s="409" t="str">
        <f t="array" ref="E198">IFERROR(IF(INDEX('Disaggregation Data'!$K$159:$K$310,MATCH(LEFT(M198,255),LEFT('Disaggregation Data'!$J$159:$J$310,255),0))=0,"",INDEX('Disaggregation Data'!$K$159:$K$310,MATCH(LEFT(M198,255),LEFT('Disaggregation Data'!J$159:$J$310,255),0))),"")</f>
        <v/>
      </c>
      <c r="F198" s="409" t="str">
        <f t="array" ref="F198">IFERROR(IF(INDEX('Disaggregation Data'!$L$159:$L$310,MATCH(LEFT(M198,255),LEFT('Disaggregation Data'!$J$159:$J$310,255),0))=0,"",INDEX('Disaggregation Data'!$L$159:$L$310,MATCH(LEFT(M198,255),LEFT('Disaggregation Data'!J$159:$J$310,255),0))),"")</f>
        <v/>
      </c>
      <c r="G198" s="409" t="str">
        <f t="array" ref="G198">IFERROR(IF(INDEX('Disaggregation Data'!$M$159:$M$310,MATCH(LEFT(M198,255),LEFT('Disaggregation Data'!$J$159:$J$310,255),0))=0,"",INDEX('Disaggregation Data'!$M$159:$M$310,MATCH(LEFT(M198,255),LEFT('Disaggregation Data'!J$159:$J$310,255),0))),"")</f>
        <v/>
      </c>
      <c r="H198" s="408" t="str">
        <f t="array" ref="H198">IFERROR(IF(INDEX('Disaggregation Data'!$N$159:$N$310,MATCH(LEFT(M198,255),LEFT('Disaggregation Data'!$J$159:$J$310,255),0))=0,"",INDEX('Disaggregation Data'!$N$159:$N$310,MATCH(LEFT(M198,255),LEFT('Disaggregation Data'!J$159:$J$310,255),0))),"")</f>
        <v/>
      </c>
      <c r="I198" s="498" t="str">
        <f t="array" ref="I198">IFERROR(IF(INDEX('Disaggregation Records'!$G$59:$G$92,MATCH(LEFT(L198,255),LEFT('Disaggregation Records'!$D$59:$D$92,255),0))=0,"",INDEX('Disaggregation Records'!$G$59:$G$92,MATCH(LEFT(L198,255),LEFT('Disaggregation Records'!$D$59:$D$92,255),0))),"")</f>
        <v/>
      </c>
      <c r="J198" s="503" t="s">
        <v>714</v>
      </c>
      <c r="K198" s="503">
        <f t="shared" si="12"/>
        <v>31</v>
      </c>
      <c r="L198" s="503" t="str">
        <f t="shared" si="13"/>
        <v/>
      </c>
      <c r="M198" s="503" t="str">
        <f t="shared" si="14"/>
        <v/>
      </c>
      <c r="N198" s="503" t="b">
        <f t="shared" si="15"/>
        <v>0</v>
      </c>
      <c r="O198" s="507" t="s">
        <v>1710</v>
      </c>
      <c r="P198" s="202"/>
      <c r="Q198" s="179"/>
    </row>
    <row r="199" spans="1:17" ht="37.5" customHeight="1">
      <c r="A199" s="406">
        <v>4</v>
      </c>
      <c r="B199" s="423" t="str">
        <f>IFERROR(VLOOKUP(A199,'Outcome Indicators - Section C'!$A$10:$S$27,19,FALSE),"")</f>
        <v/>
      </c>
      <c r="C199" s="506" t="str">
        <f t="array" ref="C199">IFERROR(IF(INDEX('Disaggregation Records'!$E$59:$E$92,MATCH(LEFT(L199,255),LEFT('Disaggregation Records'!$D$59:$D$92,255),0))=0,"",INDEX('Disaggregation Records'!$E$59:$E$92,MATCH(LEFT(L199,255),LEFT('Disaggregation Records'!$D$59:$D$92,255),0))),"")</f>
        <v/>
      </c>
      <c r="D199" s="506" t="str">
        <f t="array" ref="D199">IFERROR(IF(INDEX('Disaggregation Records'!$F$59:$F$92,MATCH(LEFT(L199,255),LEFT('Disaggregation Records'!$D$59:$D$92,255),0))=0,"",INDEX('Disaggregation Records'!$F$59:$F$92,MATCH(LEFT(L199,255),LEFT('Disaggregation Records'!$D$59:$D$92,255),0))),"")</f>
        <v/>
      </c>
      <c r="E199" s="409" t="str">
        <f t="array" ref="E199">IFERROR(IF(INDEX('Disaggregation Data'!$K$159:$K$310,MATCH(LEFT(M199,255),LEFT('Disaggregation Data'!$J$159:$J$310,255),0))=0,"",INDEX('Disaggregation Data'!$K$159:$K$310,MATCH(LEFT(M199,255),LEFT('Disaggregation Data'!J$159:$J$310,255),0))),"")</f>
        <v/>
      </c>
      <c r="F199" s="409" t="str">
        <f t="array" ref="F199">IFERROR(IF(INDEX('Disaggregation Data'!$L$159:$L$310,MATCH(LEFT(M199,255),LEFT('Disaggregation Data'!$J$159:$J$310,255),0))=0,"",INDEX('Disaggregation Data'!$L$159:$L$310,MATCH(LEFT(M199,255),LEFT('Disaggregation Data'!J$159:$J$310,255),0))),"")</f>
        <v/>
      </c>
      <c r="G199" s="409" t="str">
        <f t="array" ref="G199">IFERROR(IF(INDEX('Disaggregation Data'!$M$159:$M$310,MATCH(LEFT(M199,255),LEFT('Disaggregation Data'!$J$159:$J$310,255),0))=0,"",INDEX('Disaggregation Data'!$M$159:$M$310,MATCH(LEFT(M199,255),LEFT('Disaggregation Data'!J$159:$J$310,255),0))),"")</f>
        <v/>
      </c>
      <c r="H199" s="408" t="str">
        <f t="array" ref="H199">IFERROR(IF(INDEX('Disaggregation Data'!$N$159:$N$310,MATCH(LEFT(M199,255),LEFT('Disaggregation Data'!$J$159:$J$310,255),0))=0,"",INDEX('Disaggregation Data'!$N$159:$N$310,MATCH(LEFT(M199,255),LEFT('Disaggregation Data'!J$159:$J$310,255),0))),"")</f>
        <v/>
      </c>
      <c r="I199" s="498" t="str">
        <f t="array" ref="I199">IFERROR(IF(INDEX('Disaggregation Records'!$G$59:$G$92,MATCH(LEFT(L199,255),LEFT('Disaggregation Records'!$D$59:$D$92,255),0))=0,"",INDEX('Disaggregation Records'!$G$59:$G$92,MATCH(LEFT(L199,255),LEFT('Disaggregation Records'!$D$59:$D$92,255),0))),"")</f>
        <v/>
      </c>
      <c r="J199" s="503" t="s">
        <v>714</v>
      </c>
      <c r="K199" s="503">
        <f t="shared" si="12"/>
        <v>32</v>
      </c>
      <c r="L199" s="503" t="str">
        <f t="shared" si="13"/>
        <v/>
      </c>
      <c r="M199" s="503" t="str">
        <f t="shared" si="14"/>
        <v/>
      </c>
      <c r="N199" s="503" t="b">
        <f t="shared" si="15"/>
        <v>0</v>
      </c>
      <c r="O199" s="507" t="s">
        <v>1711</v>
      </c>
      <c r="P199" s="202"/>
      <c r="Q199" s="179"/>
    </row>
    <row r="200" spans="1:17" ht="37.5" customHeight="1">
      <c r="A200" s="406">
        <v>4</v>
      </c>
      <c r="B200" s="423" t="str">
        <f>IFERROR(VLOOKUP(A200,'Outcome Indicators - Section C'!$A$10:$S$27,19,FALSE),"")</f>
        <v/>
      </c>
      <c r="C200" s="506" t="str">
        <f t="array" ref="C200">IFERROR(IF(INDEX('Disaggregation Records'!$E$59:$E$92,MATCH(LEFT(L200,255),LEFT('Disaggregation Records'!$D$59:$D$92,255),0))=0,"",INDEX('Disaggregation Records'!$E$59:$E$92,MATCH(LEFT(L200,255),LEFT('Disaggregation Records'!$D$59:$D$92,255),0))),"")</f>
        <v/>
      </c>
      <c r="D200" s="506" t="str">
        <f t="array" ref="D200">IFERROR(IF(INDEX('Disaggregation Records'!$F$59:$F$92,MATCH(LEFT(L200,255),LEFT('Disaggregation Records'!$D$59:$D$92,255),0))=0,"",INDEX('Disaggregation Records'!$F$59:$F$92,MATCH(LEFT(L200,255),LEFT('Disaggregation Records'!$D$59:$D$92,255),0))),"")</f>
        <v/>
      </c>
      <c r="E200" s="409" t="str">
        <f t="array" ref="E200">IFERROR(IF(INDEX('Disaggregation Data'!$K$159:$K$310,MATCH(LEFT(M200,255),LEFT('Disaggregation Data'!$J$159:$J$310,255),0))=0,"",INDEX('Disaggregation Data'!$K$159:$K$310,MATCH(LEFT(M200,255),LEFT('Disaggregation Data'!J$159:$J$310,255),0))),"")</f>
        <v/>
      </c>
      <c r="F200" s="409" t="str">
        <f t="array" ref="F200">IFERROR(IF(INDEX('Disaggregation Data'!$L$159:$L$310,MATCH(LEFT(M200,255),LEFT('Disaggregation Data'!$J$159:$J$310,255),0))=0,"",INDEX('Disaggregation Data'!$L$159:$L$310,MATCH(LEFT(M200,255),LEFT('Disaggregation Data'!J$159:$J$310,255),0))),"")</f>
        <v/>
      </c>
      <c r="G200" s="409" t="str">
        <f t="array" ref="G200">IFERROR(IF(INDEX('Disaggregation Data'!$M$159:$M$310,MATCH(LEFT(M200,255),LEFT('Disaggregation Data'!$J$159:$J$310,255),0))=0,"",INDEX('Disaggregation Data'!$M$159:$M$310,MATCH(LEFT(M200,255),LEFT('Disaggregation Data'!J$159:$J$310,255),0))),"")</f>
        <v/>
      </c>
      <c r="H200" s="408" t="str">
        <f t="array" ref="H200">IFERROR(IF(INDEX('Disaggregation Data'!$N$159:$N$310,MATCH(LEFT(M200,255),LEFT('Disaggregation Data'!$J$159:$J$310,255),0))=0,"",INDEX('Disaggregation Data'!$N$159:$N$310,MATCH(LEFT(M200,255),LEFT('Disaggregation Data'!J$159:$J$310,255),0))),"")</f>
        <v/>
      </c>
      <c r="I200" s="498" t="str">
        <f t="array" ref="I200">IFERROR(IF(INDEX('Disaggregation Records'!$G$59:$G$92,MATCH(LEFT(L200,255),LEFT('Disaggregation Records'!$D$59:$D$92,255),0))=0,"",INDEX('Disaggregation Records'!$G$59:$G$92,MATCH(LEFT(L200,255),LEFT('Disaggregation Records'!$D$59:$D$92,255),0))),"")</f>
        <v/>
      </c>
      <c r="J200" s="503" t="s">
        <v>714</v>
      </c>
      <c r="K200" s="503">
        <f t="shared" si="12"/>
        <v>33</v>
      </c>
      <c r="L200" s="503" t="str">
        <f t="shared" si="13"/>
        <v/>
      </c>
      <c r="M200" s="503" t="str">
        <f t="shared" si="14"/>
        <v/>
      </c>
      <c r="N200" s="503" t="b">
        <f t="shared" si="15"/>
        <v>0</v>
      </c>
      <c r="O200" s="507" t="s">
        <v>1712</v>
      </c>
      <c r="P200" s="202"/>
      <c r="Q200" s="179"/>
    </row>
    <row r="201" spans="1:17" ht="37.5" customHeight="1">
      <c r="A201" s="406">
        <v>4</v>
      </c>
      <c r="B201" s="423" t="str">
        <f>IFERROR(VLOOKUP(A201,'Outcome Indicators - Section C'!$A$10:$S$27,19,FALSE),"")</f>
        <v/>
      </c>
      <c r="C201" s="506" t="str">
        <f t="array" ref="C201">IFERROR(IF(INDEX('Disaggregation Records'!$E$59:$E$92,MATCH(LEFT(L201,255),LEFT('Disaggregation Records'!$D$59:$D$92,255),0))=0,"",INDEX('Disaggregation Records'!$E$59:$E$92,MATCH(LEFT(L201,255),LEFT('Disaggregation Records'!$D$59:$D$92,255),0))),"")</f>
        <v/>
      </c>
      <c r="D201" s="506" t="str">
        <f t="array" ref="D201">IFERROR(IF(INDEX('Disaggregation Records'!$F$59:$F$92,MATCH(LEFT(L201,255),LEFT('Disaggregation Records'!$D$59:$D$92,255),0))=0,"",INDEX('Disaggregation Records'!$F$59:$F$92,MATCH(LEFT(L201,255),LEFT('Disaggregation Records'!$D$59:$D$92,255),0))),"")</f>
        <v/>
      </c>
      <c r="E201" s="409" t="str">
        <f t="array" ref="E201">IFERROR(IF(INDEX('Disaggregation Data'!$K$159:$K$310,MATCH(LEFT(M201,255),LEFT('Disaggregation Data'!$J$159:$J$310,255),0))=0,"",INDEX('Disaggregation Data'!$K$159:$K$310,MATCH(LEFT(M201,255),LEFT('Disaggregation Data'!J$159:$J$310,255),0))),"")</f>
        <v/>
      </c>
      <c r="F201" s="409" t="str">
        <f t="array" ref="F201">IFERROR(IF(INDEX('Disaggregation Data'!$L$159:$L$310,MATCH(LEFT(M201,255),LEFT('Disaggregation Data'!$J$159:$J$310,255),0))=0,"",INDEX('Disaggregation Data'!$L$159:$L$310,MATCH(LEFT(M201,255),LEFT('Disaggregation Data'!J$159:$J$310,255),0))),"")</f>
        <v/>
      </c>
      <c r="G201" s="409" t="str">
        <f t="array" ref="G201">IFERROR(IF(INDEX('Disaggregation Data'!$M$159:$M$310,MATCH(LEFT(M201,255),LEFT('Disaggregation Data'!$J$159:$J$310,255),0))=0,"",INDEX('Disaggregation Data'!$M$159:$M$310,MATCH(LEFT(M201,255),LEFT('Disaggregation Data'!J$159:$J$310,255),0))),"")</f>
        <v/>
      </c>
      <c r="H201" s="408" t="str">
        <f t="array" ref="H201">IFERROR(IF(INDEX('Disaggregation Data'!$N$159:$N$310,MATCH(LEFT(M201,255),LEFT('Disaggregation Data'!$J$159:$J$310,255),0))=0,"",INDEX('Disaggregation Data'!$N$159:$N$310,MATCH(LEFT(M201,255),LEFT('Disaggregation Data'!J$159:$J$310,255),0))),"")</f>
        <v/>
      </c>
      <c r="I201" s="498" t="str">
        <f t="array" ref="I201">IFERROR(IF(INDEX('Disaggregation Records'!$G$59:$G$92,MATCH(LEFT(L201,255),LEFT('Disaggregation Records'!$D$59:$D$92,255),0))=0,"",INDEX('Disaggregation Records'!$G$59:$G$92,MATCH(LEFT(L201,255),LEFT('Disaggregation Records'!$D$59:$D$92,255),0))),"")</f>
        <v/>
      </c>
      <c r="J201" s="503" t="s">
        <v>714</v>
      </c>
      <c r="K201" s="503">
        <f t="shared" si="12"/>
        <v>34</v>
      </c>
      <c r="L201" s="503" t="str">
        <f t="shared" si="13"/>
        <v/>
      </c>
      <c r="M201" s="503" t="str">
        <f t="shared" si="14"/>
        <v/>
      </c>
      <c r="N201" s="503" t="b">
        <f t="shared" si="15"/>
        <v>0</v>
      </c>
      <c r="O201" s="507" t="s">
        <v>1713</v>
      </c>
      <c r="P201" s="202"/>
      <c r="Q201" s="179"/>
    </row>
    <row r="202" spans="1:17" ht="37.5" customHeight="1">
      <c r="A202" s="406">
        <v>4</v>
      </c>
      <c r="B202" s="423" t="str">
        <f>IFERROR(VLOOKUP(A202,'Outcome Indicators - Section C'!$A$10:$S$27,19,FALSE),"")</f>
        <v/>
      </c>
      <c r="C202" s="506" t="str">
        <f t="array" ref="C202">IFERROR(IF(INDEX('Disaggregation Records'!$E$59:$E$92,MATCH(LEFT(L202,255),LEFT('Disaggregation Records'!$D$59:$D$92,255),0))=0,"",INDEX('Disaggregation Records'!$E$59:$E$92,MATCH(LEFT(L202,255),LEFT('Disaggregation Records'!$D$59:$D$92,255),0))),"")</f>
        <v/>
      </c>
      <c r="D202" s="506" t="str">
        <f t="array" ref="D202">IFERROR(IF(INDEX('Disaggregation Records'!$F$59:$F$92,MATCH(LEFT(L202,255),LEFT('Disaggregation Records'!$D$59:$D$92,255),0))=0,"",INDEX('Disaggregation Records'!$F$59:$F$92,MATCH(LEFT(L202,255),LEFT('Disaggregation Records'!$D$59:$D$92,255),0))),"")</f>
        <v/>
      </c>
      <c r="E202" s="409" t="str">
        <f t="array" ref="E202">IFERROR(IF(INDEX('Disaggregation Data'!$K$159:$K$310,MATCH(LEFT(M202,255),LEFT('Disaggregation Data'!$J$159:$J$310,255),0))=0,"",INDEX('Disaggregation Data'!$K$159:$K$310,MATCH(LEFT(M202,255),LEFT('Disaggregation Data'!J$159:$J$310,255),0))),"")</f>
        <v/>
      </c>
      <c r="F202" s="409" t="str">
        <f t="array" ref="F202">IFERROR(IF(INDEX('Disaggregation Data'!$L$159:$L$310,MATCH(LEFT(M202,255),LEFT('Disaggregation Data'!$J$159:$J$310,255),0))=0,"",INDEX('Disaggregation Data'!$L$159:$L$310,MATCH(LEFT(M202,255),LEFT('Disaggregation Data'!J$159:$J$310,255),0))),"")</f>
        <v/>
      </c>
      <c r="G202" s="409" t="str">
        <f t="array" ref="G202">IFERROR(IF(INDEX('Disaggregation Data'!$M$159:$M$310,MATCH(LEFT(M202,255),LEFT('Disaggregation Data'!$J$159:$J$310,255),0))=0,"",INDEX('Disaggregation Data'!$M$159:$M$310,MATCH(LEFT(M202,255),LEFT('Disaggregation Data'!J$159:$J$310,255),0))),"")</f>
        <v/>
      </c>
      <c r="H202" s="408" t="str">
        <f t="array" ref="H202">IFERROR(IF(INDEX('Disaggregation Data'!$N$159:$N$310,MATCH(LEFT(M202,255),LEFT('Disaggregation Data'!$J$159:$J$310,255),0))=0,"",INDEX('Disaggregation Data'!$N$159:$N$310,MATCH(LEFT(M202,255),LEFT('Disaggregation Data'!J$159:$J$310,255),0))),"")</f>
        <v/>
      </c>
      <c r="I202" s="498" t="str">
        <f t="array" ref="I202">IFERROR(IF(INDEX('Disaggregation Records'!$G$59:$G$92,MATCH(LEFT(L202,255),LEFT('Disaggregation Records'!$D$59:$D$92,255),0))=0,"",INDEX('Disaggregation Records'!$G$59:$G$92,MATCH(LEFT(L202,255),LEFT('Disaggregation Records'!$D$59:$D$92,255),0))),"")</f>
        <v/>
      </c>
      <c r="J202" s="503" t="s">
        <v>714</v>
      </c>
      <c r="K202" s="503">
        <f t="shared" si="12"/>
        <v>35</v>
      </c>
      <c r="L202" s="503" t="str">
        <f t="shared" si="13"/>
        <v/>
      </c>
      <c r="M202" s="503" t="str">
        <f t="shared" si="14"/>
        <v/>
      </c>
      <c r="N202" s="503" t="b">
        <f t="shared" si="15"/>
        <v>0</v>
      </c>
      <c r="O202" s="507" t="s">
        <v>1714</v>
      </c>
      <c r="P202" s="202"/>
      <c r="Q202" s="179"/>
    </row>
    <row r="203" spans="1:17" ht="37.5" customHeight="1">
      <c r="A203" s="406">
        <v>4</v>
      </c>
      <c r="B203" s="423" t="str">
        <f>IFERROR(VLOOKUP(A203,'Outcome Indicators - Section C'!$A$10:$S$27,19,FALSE),"")</f>
        <v/>
      </c>
      <c r="C203" s="506" t="str">
        <f t="array" ref="C203">IFERROR(IF(INDEX('Disaggregation Records'!$E$59:$E$92,MATCH(LEFT(L203,255),LEFT('Disaggregation Records'!$D$59:$D$92,255),0))=0,"",INDEX('Disaggregation Records'!$E$59:$E$92,MATCH(LEFT(L203,255),LEFT('Disaggregation Records'!$D$59:$D$92,255),0))),"")</f>
        <v/>
      </c>
      <c r="D203" s="506" t="str">
        <f t="array" ref="D203">IFERROR(IF(INDEX('Disaggregation Records'!$F$59:$F$92,MATCH(LEFT(L203,255),LEFT('Disaggregation Records'!$D$59:$D$92,255),0))=0,"",INDEX('Disaggregation Records'!$F$59:$F$92,MATCH(LEFT(L203,255),LEFT('Disaggregation Records'!$D$59:$D$92,255),0))),"")</f>
        <v/>
      </c>
      <c r="E203" s="409" t="str">
        <f t="array" ref="E203">IFERROR(IF(INDEX('Disaggregation Data'!$K$159:$K$310,MATCH(LEFT(M203,255),LEFT('Disaggregation Data'!$J$159:$J$310,255),0))=0,"",INDEX('Disaggregation Data'!$K$159:$K$310,MATCH(LEFT(M203,255),LEFT('Disaggregation Data'!J$159:$J$310,255),0))),"")</f>
        <v/>
      </c>
      <c r="F203" s="409" t="str">
        <f t="array" ref="F203">IFERROR(IF(INDEX('Disaggregation Data'!$L$159:$L$310,MATCH(LEFT(M203,255),LEFT('Disaggregation Data'!$J$159:$J$310,255),0))=0,"",INDEX('Disaggregation Data'!$L$159:$L$310,MATCH(LEFT(M203,255),LEFT('Disaggregation Data'!J$159:$J$310,255),0))),"")</f>
        <v/>
      </c>
      <c r="G203" s="409" t="str">
        <f t="array" ref="G203">IFERROR(IF(INDEX('Disaggregation Data'!$M$159:$M$310,MATCH(LEFT(M203,255),LEFT('Disaggregation Data'!$J$159:$J$310,255),0))=0,"",INDEX('Disaggregation Data'!$M$159:$M$310,MATCH(LEFT(M203,255),LEFT('Disaggregation Data'!J$159:$J$310,255),0))),"")</f>
        <v/>
      </c>
      <c r="H203" s="408" t="str">
        <f t="array" ref="H203">IFERROR(IF(INDEX('Disaggregation Data'!$N$159:$N$310,MATCH(LEFT(M203,255),LEFT('Disaggregation Data'!$J$159:$J$310,255),0))=0,"",INDEX('Disaggregation Data'!$N$159:$N$310,MATCH(LEFT(M203,255),LEFT('Disaggregation Data'!J$159:$J$310,255),0))),"")</f>
        <v/>
      </c>
      <c r="I203" s="498" t="str">
        <f t="array" ref="I203">IFERROR(IF(INDEX('Disaggregation Records'!$G$59:$G$92,MATCH(LEFT(L203,255),LEFT('Disaggregation Records'!$D$59:$D$92,255),0))=0,"",INDEX('Disaggregation Records'!$G$59:$G$92,MATCH(LEFT(L203,255),LEFT('Disaggregation Records'!$D$59:$D$92,255),0))),"")</f>
        <v/>
      </c>
      <c r="J203" s="503" t="s">
        <v>714</v>
      </c>
      <c r="K203" s="503">
        <f t="shared" si="12"/>
        <v>36</v>
      </c>
      <c r="L203" s="503" t="str">
        <f t="shared" si="13"/>
        <v/>
      </c>
      <c r="M203" s="503" t="str">
        <f t="shared" si="14"/>
        <v/>
      </c>
      <c r="N203" s="503" t="b">
        <f t="shared" si="15"/>
        <v>0</v>
      </c>
      <c r="O203" s="507" t="s">
        <v>1715</v>
      </c>
      <c r="P203" s="202"/>
      <c r="Q203" s="179"/>
    </row>
    <row r="204" spans="1:17" ht="37.5" customHeight="1">
      <c r="A204" s="406">
        <v>4</v>
      </c>
      <c r="B204" s="423" t="str">
        <f>IFERROR(VLOOKUP(A204,'Outcome Indicators - Section C'!$A$10:$S$27,19,FALSE),"")</f>
        <v/>
      </c>
      <c r="C204" s="506" t="str">
        <f t="array" ref="C204">IFERROR(IF(INDEX('Disaggregation Records'!$E$59:$E$92,MATCH(LEFT(L204,255),LEFT('Disaggregation Records'!$D$59:$D$92,255),0))=0,"",INDEX('Disaggregation Records'!$E$59:$E$92,MATCH(LEFT(L204,255),LEFT('Disaggregation Records'!$D$59:$D$92,255),0))),"")</f>
        <v/>
      </c>
      <c r="D204" s="506" t="str">
        <f t="array" ref="D204">IFERROR(IF(INDEX('Disaggregation Records'!$F$59:$F$92,MATCH(LEFT(L204,255),LEFT('Disaggregation Records'!$D$59:$D$92,255),0))=0,"",INDEX('Disaggregation Records'!$F$59:$F$92,MATCH(LEFT(L204,255),LEFT('Disaggregation Records'!$D$59:$D$92,255),0))),"")</f>
        <v/>
      </c>
      <c r="E204" s="409" t="str">
        <f t="array" ref="E204">IFERROR(IF(INDEX('Disaggregation Data'!$K$159:$K$310,MATCH(LEFT(M204,255),LEFT('Disaggregation Data'!$J$159:$J$310,255),0))=0,"",INDEX('Disaggregation Data'!$K$159:$K$310,MATCH(LEFT(M204,255),LEFT('Disaggregation Data'!J$159:$J$310,255),0))),"")</f>
        <v/>
      </c>
      <c r="F204" s="409" t="str">
        <f t="array" ref="F204">IFERROR(IF(INDEX('Disaggregation Data'!$L$159:$L$310,MATCH(LEFT(M204,255),LEFT('Disaggregation Data'!$J$159:$J$310,255),0))=0,"",INDEX('Disaggregation Data'!$L$159:$L$310,MATCH(LEFT(M204,255),LEFT('Disaggregation Data'!J$159:$J$310,255),0))),"")</f>
        <v/>
      </c>
      <c r="G204" s="409" t="str">
        <f t="array" ref="G204">IFERROR(IF(INDEX('Disaggregation Data'!$M$159:$M$310,MATCH(LEFT(M204,255),LEFT('Disaggregation Data'!$J$159:$J$310,255),0))=0,"",INDEX('Disaggregation Data'!$M$159:$M$310,MATCH(LEFT(M204,255),LEFT('Disaggregation Data'!J$159:$J$310,255),0))),"")</f>
        <v/>
      </c>
      <c r="H204" s="408" t="str">
        <f t="array" ref="H204">IFERROR(IF(INDEX('Disaggregation Data'!$N$159:$N$310,MATCH(LEFT(M204,255),LEFT('Disaggregation Data'!$J$159:$J$310,255),0))=0,"",INDEX('Disaggregation Data'!$N$159:$N$310,MATCH(LEFT(M204,255),LEFT('Disaggregation Data'!J$159:$J$310,255),0))),"")</f>
        <v/>
      </c>
      <c r="I204" s="498" t="str">
        <f t="array" ref="I204">IFERROR(IF(INDEX('Disaggregation Records'!$G$59:$G$92,MATCH(LEFT(L204,255),LEFT('Disaggregation Records'!$D$59:$D$92,255),0))=0,"",INDEX('Disaggregation Records'!$G$59:$G$92,MATCH(LEFT(L204,255),LEFT('Disaggregation Records'!$D$59:$D$92,255),0))),"")</f>
        <v/>
      </c>
      <c r="J204" s="503" t="s">
        <v>714</v>
      </c>
      <c r="K204" s="503">
        <f t="shared" si="12"/>
        <v>37</v>
      </c>
      <c r="L204" s="503" t="str">
        <f t="shared" si="13"/>
        <v/>
      </c>
      <c r="M204" s="503" t="str">
        <f t="shared" si="14"/>
        <v/>
      </c>
      <c r="N204" s="503" t="b">
        <f t="shared" si="15"/>
        <v>0</v>
      </c>
      <c r="O204" s="507" t="s">
        <v>1716</v>
      </c>
      <c r="P204" s="202"/>
      <c r="Q204" s="179"/>
    </row>
    <row r="205" spans="1:17" ht="37.5" customHeight="1">
      <c r="A205" s="406">
        <v>4</v>
      </c>
      <c r="B205" s="423" t="str">
        <f>IFERROR(VLOOKUP(A205,'Outcome Indicators - Section C'!$A$10:$S$27,19,FALSE),"")</f>
        <v/>
      </c>
      <c r="C205" s="506" t="str">
        <f t="array" ref="C205">IFERROR(IF(INDEX('Disaggregation Records'!$E$59:$E$92,MATCH(LEFT(L205,255),LEFT('Disaggregation Records'!$D$59:$D$92,255),0))=0,"",INDEX('Disaggregation Records'!$E$59:$E$92,MATCH(LEFT(L205,255),LEFT('Disaggregation Records'!$D$59:$D$92,255),0))),"")</f>
        <v/>
      </c>
      <c r="D205" s="506" t="str">
        <f t="array" ref="D205">IFERROR(IF(INDEX('Disaggregation Records'!$F$59:$F$92,MATCH(LEFT(L205,255),LEFT('Disaggregation Records'!$D$59:$D$92,255),0))=0,"",INDEX('Disaggregation Records'!$F$59:$F$92,MATCH(LEFT(L205,255),LEFT('Disaggregation Records'!$D$59:$D$92,255),0))),"")</f>
        <v/>
      </c>
      <c r="E205" s="409" t="str">
        <f t="array" ref="E205">IFERROR(IF(INDEX('Disaggregation Data'!$K$159:$K$310,MATCH(LEFT(M205,255),LEFT('Disaggregation Data'!$J$159:$J$310,255),0))=0,"",INDEX('Disaggregation Data'!$K$159:$K$310,MATCH(LEFT(M205,255),LEFT('Disaggregation Data'!J$159:$J$310,255),0))),"")</f>
        <v/>
      </c>
      <c r="F205" s="409" t="str">
        <f t="array" ref="F205">IFERROR(IF(INDEX('Disaggregation Data'!$L$159:$L$310,MATCH(LEFT(M205,255),LEFT('Disaggregation Data'!$J$159:$J$310,255),0))=0,"",INDEX('Disaggregation Data'!$L$159:$L$310,MATCH(LEFT(M205,255),LEFT('Disaggregation Data'!J$159:$J$310,255),0))),"")</f>
        <v/>
      </c>
      <c r="G205" s="409" t="str">
        <f t="array" ref="G205">IFERROR(IF(INDEX('Disaggregation Data'!$M$159:$M$310,MATCH(LEFT(M205,255),LEFT('Disaggregation Data'!$J$159:$J$310,255),0))=0,"",INDEX('Disaggregation Data'!$M$159:$M$310,MATCH(LEFT(M205,255),LEFT('Disaggregation Data'!J$159:$J$310,255),0))),"")</f>
        <v/>
      </c>
      <c r="H205" s="408" t="str">
        <f t="array" ref="H205">IFERROR(IF(INDEX('Disaggregation Data'!$N$159:$N$310,MATCH(LEFT(M205,255),LEFT('Disaggregation Data'!$J$159:$J$310,255),0))=0,"",INDEX('Disaggregation Data'!$N$159:$N$310,MATCH(LEFT(M205,255),LEFT('Disaggregation Data'!J$159:$J$310,255),0))),"")</f>
        <v/>
      </c>
      <c r="I205" s="498" t="str">
        <f t="array" ref="I205">IFERROR(IF(INDEX('Disaggregation Records'!$G$59:$G$92,MATCH(LEFT(L205,255),LEFT('Disaggregation Records'!$D$59:$D$92,255),0))=0,"",INDEX('Disaggregation Records'!$G$59:$G$92,MATCH(LEFT(L205,255),LEFT('Disaggregation Records'!$D$59:$D$92,255),0))),"")</f>
        <v/>
      </c>
      <c r="J205" s="503" t="s">
        <v>714</v>
      </c>
      <c r="K205" s="503">
        <f t="shared" si="12"/>
        <v>38</v>
      </c>
      <c r="L205" s="503" t="str">
        <f t="shared" si="13"/>
        <v/>
      </c>
      <c r="M205" s="503" t="str">
        <f t="shared" si="14"/>
        <v/>
      </c>
      <c r="N205" s="503" t="b">
        <f t="shared" si="15"/>
        <v>0</v>
      </c>
      <c r="O205" s="507" t="s">
        <v>1717</v>
      </c>
      <c r="P205" s="202"/>
      <c r="Q205" s="179"/>
    </row>
    <row r="206" spans="1:17" ht="37.5" customHeight="1">
      <c r="A206" s="406">
        <v>4</v>
      </c>
      <c r="B206" s="423" t="str">
        <f>IFERROR(VLOOKUP(A206,'Outcome Indicators - Section C'!$A$10:$S$27,19,FALSE),"")</f>
        <v/>
      </c>
      <c r="C206" s="506" t="str">
        <f t="array" ref="C206">IFERROR(IF(INDEX('Disaggregation Records'!$E$59:$E$92,MATCH(LEFT(L206,255),LEFT('Disaggregation Records'!$D$59:$D$92,255),0))=0,"",INDEX('Disaggregation Records'!$E$59:$E$92,MATCH(LEFT(L206,255),LEFT('Disaggregation Records'!$D$59:$D$92,255),0))),"")</f>
        <v/>
      </c>
      <c r="D206" s="506" t="str">
        <f t="array" ref="D206">IFERROR(IF(INDEX('Disaggregation Records'!$F$59:$F$92,MATCH(LEFT(L206,255),LEFT('Disaggregation Records'!$D$59:$D$92,255),0))=0,"",INDEX('Disaggregation Records'!$F$59:$F$92,MATCH(LEFT(L206,255),LEFT('Disaggregation Records'!$D$59:$D$92,255),0))),"")</f>
        <v/>
      </c>
      <c r="E206" s="409" t="str">
        <f t="array" ref="E206">IFERROR(IF(INDEX('Disaggregation Data'!$K$159:$K$310,MATCH(LEFT(M206,255),LEFT('Disaggregation Data'!$J$159:$J$310,255),0))=0,"",INDEX('Disaggregation Data'!$K$159:$K$310,MATCH(LEFT(M206,255),LEFT('Disaggregation Data'!J$159:$J$310,255),0))),"")</f>
        <v/>
      </c>
      <c r="F206" s="409" t="str">
        <f t="array" ref="F206">IFERROR(IF(INDEX('Disaggregation Data'!$L$159:$L$310,MATCH(LEFT(M206,255),LEFT('Disaggregation Data'!$J$159:$J$310,255),0))=0,"",INDEX('Disaggregation Data'!$L$159:$L$310,MATCH(LEFT(M206,255),LEFT('Disaggregation Data'!J$159:$J$310,255),0))),"")</f>
        <v/>
      </c>
      <c r="G206" s="409" t="str">
        <f t="array" ref="G206">IFERROR(IF(INDEX('Disaggregation Data'!$M$159:$M$310,MATCH(LEFT(M206,255),LEFT('Disaggregation Data'!$J$159:$J$310,255),0))=0,"",INDEX('Disaggregation Data'!$M$159:$M$310,MATCH(LEFT(M206,255),LEFT('Disaggregation Data'!J$159:$J$310,255),0))),"")</f>
        <v/>
      </c>
      <c r="H206" s="408" t="str">
        <f t="array" ref="H206">IFERROR(IF(INDEX('Disaggregation Data'!$N$159:$N$310,MATCH(LEFT(M206,255),LEFT('Disaggregation Data'!$J$159:$J$310,255),0))=0,"",INDEX('Disaggregation Data'!$N$159:$N$310,MATCH(LEFT(M206,255),LEFT('Disaggregation Data'!J$159:$J$310,255),0))),"")</f>
        <v/>
      </c>
      <c r="I206" s="498" t="str">
        <f t="array" ref="I206">IFERROR(IF(INDEX('Disaggregation Records'!$G$59:$G$92,MATCH(LEFT(L206,255),LEFT('Disaggregation Records'!$D$59:$D$92,255),0))=0,"",INDEX('Disaggregation Records'!$G$59:$G$92,MATCH(LEFT(L206,255),LEFT('Disaggregation Records'!$D$59:$D$92,255),0))),"")</f>
        <v/>
      </c>
      <c r="J206" s="503" t="s">
        <v>714</v>
      </c>
      <c r="K206" s="503">
        <f t="shared" si="12"/>
        <v>39</v>
      </c>
      <c r="L206" s="503" t="str">
        <f t="shared" si="13"/>
        <v/>
      </c>
      <c r="M206" s="503" t="str">
        <f t="shared" si="14"/>
        <v/>
      </c>
      <c r="N206" s="503" t="b">
        <f t="shared" si="15"/>
        <v>0</v>
      </c>
      <c r="O206" s="507" t="s">
        <v>1718</v>
      </c>
      <c r="P206" s="202"/>
      <c r="Q206" s="179"/>
    </row>
    <row r="207" spans="1:17" ht="37.5" customHeight="1">
      <c r="A207" s="406">
        <v>4</v>
      </c>
      <c r="B207" s="423" t="str">
        <f>IFERROR(VLOOKUP(A207,'Outcome Indicators - Section C'!$A$10:$S$27,19,FALSE),"")</f>
        <v/>
      </c>
      <c r="C207" s="506" t="str">
        <f t="array" ref="C207">IFERROR(IF(INDEX('Disaggregation Records'!$E$59:$E$92,MATCH(LEFT(L207,255),LEFT('Disaggregation Records'!$D$59:$D$92,255),0))=0,"",INDEX('Disaggregation Records'!$E$59:$E$92,MATCH(LEFT(L207,255),LEFT('Disaggregation Records'!$D$59:$D$92,255),0))),"")</f>
        <v/>
      </c>
      <c r="D207" s="506" t="str">
        <f t="array" ref="D207">IFERROR(IF(INDEX('Disaggregation Records'!$F$59:$F$92,MATCH(LEFT(L207,255),LEFT('Disaggregation Records'!$D$59:$D$92,255),0))=0,"",INDEX('Disaggregation Records'!$F$59:$F$92,MATCH(LEFT(L207,255),LEFT('Disaggregation Records'!$D$59:$D$92,255),0))),"")</f>
        <v/>
      </c>
      <c r="E207" s="409" t="str">
        <f t="array" ref="E207">IFERROR(IF(INDEX('Disaggregation Data'!$K$159:$K$310,MATCH(LEFT(M207,255),LEFT('Disaggregation Data'!$J$159:$J$310,255),0))=0,"",INDEX('Disaggregation Data'!$K$159:$K$310,MATCH(LEFT(M207,255),LEFT('Disaggregation Data'!J$159:$J$310,255),0))),"")</f>
        <v/>
      </c>
      <c r="F207" s="409" t="str">
        <f t="array" ref="F207">IFERROR(IF(INDEX('Disaggregation Data'!$L$159:$L$310,MATCH(LEFT(M207,255),LEFT('Disaggregation Data'!$J$159:$J$310,255),0))=0,"",INDEX('Disaggregation Data'!$L$159:$L$310,MATCH(LEFT(M207,255),LEFT('Disaggregation Data'!J$159:$J$310,255),0))),"")</f>
        <v/>
      </c>
      <c r="G207" s="409" t="str">
        <f t="array" ref="G207">IFERROR(IF(INDEX('Disaggregation Data'!$M$159:$M$310,MATCH(LEFT(M207,255),LEFT('Disaggregation Data'!$J$159:$J$310,255),0))=0,"",INDEX('Disaggregation Data'!$M$159:$M$310,MATCH(LEFT(M207,255),LEFT('Disaggregation Data'!J$159:$J$310,255),0))),"")</f>
        <v/>
      </c>
      <c r="H207" s="408" t="str">
        <f t="array" ref="H207">IFERROR(IF(INDEX('Disaggregation Data'!$N$159:$N$310,MATCH(LEFT(M207,255),LEFT('Disaggregation Data'!$J$159:$J$310,255),0))=0,"",INDEX('Disaggregation Data'!$N$159:$N$310,MATCH(LEFT(M207,255),LEFT('Disaggregation Data'!J$159:$J$310,255),0))),"")</f>
        <v/>
      </c>
      <c r="I207" s="498" t="str">
        <f t="array" ref="I207">IFERROR(IF(INDEX('Disaggregation Records'!$G$59:$G$92,MATCH(LEFT(L207,255),LEFT('Disaggregation Records'!$D$59:$D$92,255),0))=0,"",INDEX('Disaggregation Records'!$G$59:$G$92,MATCH(LEFT(L207,255),LEFT('Disaggregation Records'!$D$59:$D$92,255),0))),"")</f>
        <v/>
      </c>
      <c r="J207" s="503" t="s">
        <v>714</v>
      </c>
      <c r="K207" s="503">
        <f t="shared" si="12"/>
        <v>40</v>
      </c>
      <c r="L207" s="503" t="str">
        <f t="shared" si="13"/>
        <v/>
      </c>
      <c r="M207" s="503" t="str">
        <f t="shared" si="14"/>
        <v/>
      </c>
      <c r="N207" s="503" t="b">
        <f t="shared" si="15"/>
        <v>0</v>
      </c>
      <c r="O207" s="507" t="s">
        <v>1719</v>
      </c>
      <c r="P207" s="202"/>
      <c r="Q207" s="179"/>
    </row>
    <row r="208" spans="1:17" ht="37.5" customHeight="1">
      <c r="A208" s="406">
        <v>5</v>
      </c>
      <c r="B208" s="423" t="str">
        <f>IFERROR(VLOOKUP(A208,'Outcome Indicators - Section C'!$A$10:$S$27,19,FALSE),"")</f>
        <v>TB O-4(M): Treatment success rate of RR TB and/or MDR-TB: Percentage of cases with RR and/or MDR-TB successfully treated</v>
      </c>
      <c r="C208" s="506" t="str">
        <f t="array" ref="C208">IFERROR(IF(INDEX('Disaggregation Records'!$E$59:$E$92,MATCH(LEFT(L208,255),LEFT('Disaggregation Records'!$D$59:$D$92,255),0))=0,"",INDEX('Disaggregation Records'!$E$59:$E$92,MATCH(LEFT(L208,255),LEFT('Disaggregation Records'!$D$59:$D$92,255),0))),"")</f>
        <v>TB case definition</v>
      </c>
      <c r="D208" s="506" t="str">
        <f t="array" ref="D208">IFERROR(IF(INDEX('Disaggregation Records'!$F$59:$F$92,MATCH(LEFT(L208,255),LEFT('Disaggregation Records'!$D$59:$D$92,255),0))=0,"",INDEX('Disaggregation Records'!$F$59:$F$92,MATCH(LEFT(L208,255),LEFT('Disaggregation Records'!$D$59:$D$92,255),0))),"")</f>
        <v>XDR TB</v>
      </c>
      <c r="E208" s="409" t="str">
        <f t="array" ref="E208">IFERROR(IF(INDEX('Disaggregation Data'!$K$159:$K$310,MATCH(LEFT(M208,255),LEFT('Disaggregation Data'!$J$159:$J$310,255),0))=0,"",INDEX('Disaggregation Data'!$K$159:$K$310,MATCH(LEFT(M208,255),LEFT('Disaggregation Data'!J$159:$J$310,255),0))),"")</f>
        <v/>
      </c>
      <c r="F208" s="409" t="str">
        <f t="array" ref="F208">IFERROR(IF(INDEX('Disaggregation Data'!$L$159:$L$310,MATCH(LEFT(M208,255),LEFT('Disaggregation Data'!$J$159:$J$310,255),0))=0,"",INDEX('Disaggregation Data'!$L$159:$L$310,MATCH(LEFT(M208,255),LEFT('Disaggregation Data'!J$159:$J$310,255),0))),"")</f>
        <v/>
      </c>
      <c r="G208" s="409" t="str">
        <f t="array" ref="G208">IFERROR(IF(INDEX('Disaggregation Data'!$M$159:$M$310,MATCH(LEFT(M208,255),LEFT('Disaggregation Data'!$J$159:$J$310,255),0))=0,"",INDEX('Disaggregation Data'!$M$159:$M$310,MATCH(LEFT(M208,255),LEFT('Disaggregation Data'!J$159:$J$310,255),0))),"")</f>
        <v/>
      </c>
      <c r="H208" s="408" t="str">
        <f t="array" ref="H208">IFERROR(IF(INDEX('Disaggregation Data'!$N$159:$N$310,MATCH(LEFT(M208,255),LEFT('Disaggregation Data'!$J$159:$J$310,255),0))=0,"",INDEX('Disaggregation Data'!$N$159:$N$310,MATCH(LEFT(M208,255),LEFT('Disaggregation Data'!J$159:$J$310,255),0))),"")</f>
        <v/>
      </c>
      <c r="I208" s="498" t="str">
        <f t="array" ref="I208">IFERROR(IF(INDEX('Disaggregation Records'!$G$59:$G$92,MATCH(LEFT(L208,255),LEFT('Disaggregation Records'!$D$59:$D$92,255),0))=0,"",INDEX('Disaggregation Records'!$G$59:$G$92,MATCH(LEFT(L208,255),LEFT('Disaggregation Records'!$D$59:$D$92,255),0))),"")</f>
        <v>a1L36000002NzjYEAS</v>
      </c>
      <c r="J208" s="503" t="s">
        <v>719</v>
      </c>
      <c r="K208" s="503">
        <f t="shared" si="12"/>
        <v>0</v>
      </c>
      <c r="L208" s="503" t="str">
        <f t="shared" si="13"/>
        <v>TB O-4(M): Treatment success rate of RR TB and/or MDR-TB: Percentage of cases with RR and/or MDR-TB successfully treated-0</v>
      </c>
      <c r="M208" s="503" t="str">
        <f t="shared" si="14"/>
        <v>TB O-4(M): Treatment success rate of RR TB and/or MDR-TB: Percentage of cases with RR and/or MDR-TB successfully treatedTB case definitionXDR TB</v>
      </c>
      <c r="N208" s="503" t="b">
        <f t="shared" si="15"/>
        <v>1</v>
      </c>
      <c r="O208" s="507" t="s">
        <v>1720</v>
      </c>
      <c r="P208" s="202"/>
      <c r="Q208" s="179"/>
    </row>
    <row r="209" spans="1:17" ht="37.5" customHeight="1">
      <c r="A209" s="406">
        <v>5</v>
      </c>
      <c r="B209" s="423" t="str">
        <f>IFERROR(VLOOKUP(A209,'Outcome Indicators - Section C'!$A$10:$S$27,19,FALSE),"")</f>
        <v>TB O-4(M): Treatment success rate of RR TB and/or MDR-TB: Percentage of cases with RR and/or MDR-TB successfully treated</v>
      </c>
      <c r="C209" s="506" t="str">
        <f t="array" ref="C209">IFERROR(IF(INDEX('Disaggregation Records'!$E$59:$E$92,MATCH(LEFT(L209,255),LEFT('Disaggregation Records'!$D$59:$D$92,255),0))=0,"",INDEX('Disaggregation Records'!$E$59:$E$92,MATCH(LEFT(L209,255),LEFT('Disaggregation Records'!$D$59:$D$92,255),0))),"")</f>
        <v/>
      </c>
      <c r="D209" s="506" t="str">
        <f t="array" ref="D209">IFERROR(IF(INDEX('Disaggregation Records'!$F$59:$F$92,MATCH(LEFT(L209,255),LEFT('Disaggregation Records'!$D$59:$D$92,255),0))=0,"",INDEX('Disaggregation Records'!$F$59:$F$92,MATCH(LEFT(L209,255),LEFT('Disaggregation Records'!$D$59:$D$92,255),0))),"")</f>
        <v/>
      </c>
      <c r="E209" s="409" t="str">
        <f t="array" ref="E209">IFERROR(IF(INDEX('Disaggregation Data'!$K$159:$K$310,MATCH(LEFT(M209,255),LEFT('Disaggregation Data'!$J$159:$J$310,255),0))=0,"",INDEX('Disaggregation Data'!$K$159:$K$310,MATCH(LEFT(M209,255),LEFT('Disaggregation Data'!J$159:$J$310,255),0))),"")</f>
        <v/>
      </c>
      <c r="F209" s="409" t="str">
        <f t="array" ref="F209">IFERROR(IF(INDEX('Disaggregation Data'!$L$159:$L$310,MATCH(LEFT(M209,255),LEFT('Disaggregation Data'!$J$159:$J$310,255),0))=0,"",INDEX('Disaggregation Data'!$L$159:$L$310,MATCH(LEFT(M209,255),LEFT('Disaggregation Data'!J$159:$J$310,255),0))),"")</f>
        <v/>
      </c>
      <c r="G209" s="409" t="str">
        <f t="array" ref="G209">IFERROR(IF(INDEX('Disaggregation Data'!$M$159:$M$310,MATCH(LEFT(M209,255),LEFT('Disaggregation Data'!$J$159:$J$310,255),0))=0,"",INDEX('Disaggregation Data'!$M$159:$M$310,MATCH(LEFT(M209,255),LEFT('Disaggregation Data'!J$159:$J$310,255),0))),"")</f>
        <v/>
      </c>
      <c r="H209" s="408" t="str">
        <f t="array" ref="H209">IFERROR(IF(INDEX('Disaggregation Data'!$N$159:$N$310,MATCH(LEFT(M209,255),LEFT('Disaggregation Data'!$J$159:$J$310,255),0))=0,"",INDEX('Disaggregation Data'!$N$159:$N$310,MATCH(LEFT(M209,255),LEFT('Disaggregation Data'!J$159:$J$310,255),0))),"")</f>
        <v/>
      </c>
      <c r="I209" s="498" t="str">
        <f t="array" ref="I209">IFERROR(IF(INDEX('Disaggregation Records'!$G$59:$G$92,MATCH(LEFT(L209,255),LEFT('Disaggregation Records'!$D$59:$D$92,255),0))=0,"",INDEX('Disaggregation Records'!$G$59:$G$92,MATCH(LEFT(L209,255),LEFT('Disaggregation Records'!$D$59:$D$92,255),0))),"")</f>
        <v/>
      </c>
      <c r="J209" s="503" t="s">
        <v>719</v>
      </c>
      <c r="K209" s="503">
        <f t="shared" si="12"/>
        <v>1</v>
      </c>
      <c r="L209" s="503" t="str">
        <f t="shared" si="13"/>
        <v>TB O-4(M): Treatment success rate of RR TB and/or MDR-TB: Percentage of cases with RR and/or MDR-TB successfully treated-1</v>
      </c>
      <c r="M209" s="503" t="str">
        <f t="shared" si="14"/>
        <v>TB O-4(M): Treatment success rate of RR TB and/or MDR-TB: Percentage of cases with RR and/or MDR-TB successfully treated</v>
      </c>
      <c r="N209" s="503" t="b">
        <f t="shared" si="15"/>
        <v>1</v>
      </c>
      <c r="O209" s="507" t="s">
        <v>1721</v>
      </c>
      <c r="P209" s="202"/>
      <c r="Q209" s="179"/>
    </row>
    <row r="210" spans="1:17" ht="37.5" customHeight="1">
      <c r="A210" s="406">
        <v>5</v>
      </c>
      <c r="B210" s="423" t="str">
        <f>IFERROR(VLOOKUP(A210,'Outcome Indicators - Section C'!$A$10:$S$27,19,FALSE),"")</f>
        <v>TB O-4(M): Treatment success rate of RR TB and/or MDR-TB: Percentage of cases with RR and/or MDR-TB successfully treated</v>
      </c>
      <c r="C210" s="506" t="str">
        <f t="array" ref="C210">IFERROR(IF(INDEX('Disaggregation Records'!$E$59:$E$92,MATCH(LEFT(L210,255),LEFT('Disaggregation Records'!$D$59:$D$92,255),0))=0,"",INDEX('Disaggregation Records'!$E$59:$E$92,MATCH(LEFT(L210,255),LEFT('Disaggregation Records'!$D$59:$D$92,255),0))),"")</f>
        <v/>
      </c>
      <c r="D210" s="506" t="str">
        <f t="array" ref="D210">IFERROR(IF(INDEX('Disaggregation Records'!$F$59:$F$92,MATCH(LEFT(L210,255),LEFT('Disaggregation Records'!$D$59:$D$92,255),0))=0,"",INDEX('Disaggregation Records'!$F$59:$F$92,MATCH(LEFT(L210,255),LEFT('Disaggregation Records'!$D$59:$D$92,255),0))),"")</f>
        <v/>
      </c>
      <c r="E210" s="409" t="str">
        <f t="array" ref="E210">IFERROR(IF(INDEX('Disaggregation Data'!$K$159:$K$310,MATCH(LEFT(M210,255),LEFT('Disaggregation Data'!$J$159:$J$310,255),0))=0,"",INDEX('Disaggregation Data'!$K$159:$K$310,MATCH(LEFT(M210,255),LEFT('Disaggregation Data'!J$159:$J$310,255),0))),"")</f>
        <v/>
      </c>
      <c r="F210" s="409" t="str">
        <f t="array" ref="F210">IFERROR(IF(INDEX('Disaggregation Data'!$L$159:$L$310,MATCH(LEFT(M210,255),LEFT('Disaggregation Data'!$J$159:$J$310,255),0))=0,"",INDEX('Disaggregation Data'!$L$159:$L$310,MATCH(LEFT(M210,255),LEFT('Disaggregation Data'!J$159:$J$310,255),0))),"")</f>
        <v/>
      </c>
      <c r="G210" s="409" t="str">
        <f t="array" ref="G210">IFERROR(IF(INDEX('Disaggregation Data'!$M$159:$M$310,MATCH(LEFT(M210,255),LEFT('Disaggregation Data'!$J$159:$J$310,255),0))=0,"",INDEX('Disaggregation Data'!$M$159:$M$310,MATCH(LEFT(M210,255),LEFT('Disaggregation Data'!J$159:$J$310,255),0))),"")</f>
        <v/>
      </c>
      <c r="H210" s="408" t="str">
        <f t="array" ref="H210">IFERROR(IF(INDEX('Disaggregation Data'!$N$159:$N$310,MATCH(LEFT(M210,255),LEFT('Disaggregation Data'!$J$159:$J$310,255),0))=0,"",INDEX('Disaggregation Data'!$N$159:$N$310,MATCH(LEFT(M210,255),LEFT('Disaggregation Data'!J$159:$J$310,255),0))),"")</f>
        <v/>
      </c>
      <c r="I210" s="498" t="str">
        <f t="array" ref="I210">IFERROR(IF(INDEX('Disaggregation Records'!$G$59:$G$92,MATCH(LEFT(L210,255),LEFT('Disaggregation Records'!$D$59:$D$92,255),0))=0,"",INDEX('Disaggregation Records'!$G$59:$G$92,MATCH(LEFT(L210,255),LEFT('Disaggregation Records'!$D$59:$D$92,255),0))),"")</f>
        <v/>
      </c>
      <c r="J210" s="503" t="s">
        <v>719</v>
      </c>
      <c r="K210" s="503">
        <f t="shared" si="12"/>
        <v>2</v>
      </c>
      <c r="L210" s="503" t="str">
        <f t="shared" si="13"/>
        <v>TB O-4(M): Treatment success rate of RR TB and/or MDR-TB: Percentage of cases with RR and/or MDR-TB successfully treated-2</v>
      </c>
      <c r="M210" s="503" t="str">
        <f t="shared" si="14"/>
        <v>TB O-4(M): Treatment success rate of RR TB and/or MDR-TB: Percentage of cases with RR and/or MDR-TB successfully treated</v>
      </c>
      <c r="N210" s="503" t="b">
        <f t="shared" si="15"/>
        <v>1</v>
      </c>
      <c r="O210" s="507" t="s">
        <v>1722</v>
      </c>
      <c r="P210" s="202"/>
      <c r="Q210" s="179"/>
    </row>
    <row r="211" spans="1:17" ht="37.5" customHeight="1">
      <c r="A211" s="406">
        <v>5</v>
      </c>
      <c r="B211" s="423" t="str">
        <f>IFERROR(VLOOKUP(A211,'Outcome Indicators - Section C'!$A$10:$S$27,19,FALSE),"")</f>
        <v>TB O-4(M): Treatment success rate of RR TB and/or MDR-TB: Percentage of cases with RR and/or MDR-TB successfully treated</v>
      </c>
      <c r="C211" s="506" t="str">
        <f t="array" ref="C211">IFERROR(IF(INDEX('Disaggregation Records'!$E$59:$E$92,MATCH(LEFT(L211,255),LEFT('Disaggregation Records'!$D$59:$D$92,255),0))=0,"",INDEX('Disaggregation Records'!$E$59:$E$92,MATCH(LEFT(L211,255),LEFT('Disaggregation Records'!$D$59:$D$92,255),0))),"")</f>
        <v/>
      </c>
      <c r="D211" s="506" t="str">
        <f t="array" ref="D211">IFERROR(IF(INDEX('Disaggregation Records'!$F$59:$F$92,MATCH(LEFT(L211,255),LEFT('Disaggregation Records'!$D$59:$D$92,255),0))=0,"",INDEX('Disaggregation Records'!$F$59:$F$92,MATCH(LEFT(L211,255),LEFT('Disaggregation Records'!$D$59:$D$92,255),0))),"")</f>
        <v/>
      </c>
      <c r="E211" s="409" t="str">
        <f t="array" ref="E211">IFERROR(IF(INDEX('Disaggregation Data'!$K$159:$K$310,MATCH(LEFT(M211,255),LEFT('Disaggregation Data'!$J$159:$J$310,255),0))=0,"",INDEX('Disaggregation Data'!$K$159:$K$310,MATCH(LEFT(M211,255),LEFT('Disaggregation Data'!J$159:$J$310,255),0))),"")</f>
        <v/>
      </c>
      <c r="F211" s="409" t="str">
        <f t="array" ref="F211">IFERROR(IF(INDEX('Disaggregation Data'!$L$159:$L$310,MATCH(LEFT(M211,255),LEFT('Disaggregation Data'!$J$159:$J$310,255),0))=0,"",INDEX('Disaggregation Data'!$L$159:$L$310,MATCH(LEFT(M211,255),LEFT('Disaggregation Data'!J$159:$J$310,255),0))),"")</f>
        <v/>
      </c>
      <c r="G211" s="409" t="str">
        <f t="array" ref="G211">IFERROR(IF(INDEX('Disaggregation Data'!$M$159:$M$310,MATCH(LEFT(M211,255),LEFT('Disaggregation Data'!$J$159:$J$310,255),0))=0,"",INDEX('Disaggregation Data'!$M$159:$M$310,MATCH(LEFT(M211,255),LEFT('Disaggregation Data'!J$159:$J$310,255),0))),"")</f>
        <v/>
      </c>
      <c r="H211" s="408" t="str">
        <f t="array" ref="H211">IFERROR(IF(INDEX('Disaggregation Data'!$N$159:$N$310,MATCH(LEFT(M211,255),LEFT('Disaggregation Data'!$J$159:$J$310,255),0))=0,"",INDEX('Disaggregation Data'!$N$159:$N$310,MATCH(LEFT(M211,255),LEFT('Disaggregation Data'!J$159:$J$310,255),0))),"")</f>
        <v/>
      </c>
      <c r="I211" s="498" t="str">
        <f t="array" ref="I211">IFERROR(IF(INDEX('Disaggregation Records'!$G$59:$G$92,MATCH(LEFT(L211,255),LEFT('Disaggregation Records'!$D$59:$D$92,255),0))=0,"",INDEX('Disaggregation Records'!$G$59:$G$92,MATCH(LEFT(L211,255),LEFT('Disaggregation Records'!$D$59:$D$92,255),0))),"")</f>
        <v/>
      </c>
      <c r="J211" s="503" t="s">
        <v>719</v>
      </c>
      <c r="K211" s="503">
        <f t="shared" si="12"/>
        <v>3</v>
      </c>
      <c r="L211" s="503" t="str">
        <f t="shared" si="13"/>
        <v>TB O-4(M): Treatment success rate of RR TB and/or MDR-TB: Percentage of cases with RR and/or MDR-TB successfully treated-3</v>
      </c>
      <c r="M211" s="503" t="str">
        <f t="shared" si="14"/>
        <v>TB O-4(M): Treatment success rate of RR TB and/or MDR-TB: Percentage of cases with RR and/or MDR-TB successfully treated</v>
      </c>
      <c r="N211" s="503" t="b">
        <f t="shared" si="15"/>
        <v>1</v>
      </c>
      <c r="O211" s="507" t="s">
        <v>1723</v>
      </c>
      <c r="P211" s="202"/>
      <c r="Q211" s="179"/>
    </row>
    <row r="212" spans="1:17" ht="37.5" customHeight="1">
      <c r="A212" s="406">
        <v>5</v>
      </c>
      <c r="B212" s="423" t="str">
        <f>IFERROR(VLOOKUP(A212,'Outcome Indicators - Section C'!$A$10:$S$27,19,FALSE),"")</f>
        <v>TB O-4(M): Treatment success rate of RR TB and/or MDR-TB: Percentage of cases with RR and/or MDR-TB successfully treated</v>
      </c>
      <c r="C212" s="506" t="str">
        <f t="array" ref="C212">IFERROR(IF(INDEX('Disaggregation Records'!$E$59:$E$92,MATCH(LEFT(L212,255),LEFT('Disaggregation Records'!$D$59:$D$92,255),0))=0,"",INDEX('Disaggregation Records'!$E$59:$E$92,MATCH(LEFT(L212,255),LEFT('Disaggregation Records'!$D$59:$D$92,255),0))),"")</f>
        <v/>
      </c>
      <c r="D212" s="506" t="str">
        <f t="array" ref="D212">IFERROR(IF(INDEX('Disaggregation Records'!$F$59:$F$92,MATCH(LEFT(L212,255),LEFT('Disaggregation Records'!$D$59:$D$92,255),0))=0,"",INDEX('Disaggregation Records'!$F$59:$F$92,MATCH(LEFT(L212,255),LEFT('Disaggregation Records'!$D$59:$D$92,255),0))),"")</f>
        <v/>
      </c>
      <c r="E212" s="409" t="str">
        <f t="array" ref="E212">IFERROR(IF(INDEX('Disaggregation Data'!$K$159:$K$310,MATCH(LEFT(M212,255),LEFT('Disaggregation Data'!$J$159:$J$310,255),0))=0,"",INDEX('Disaggregation Data'!$K$159:$K$310,MATCH(LEFT(M212,255),LEFT('Disaggregation Data'!J$159:$J$310,255),0))),"")</f>
        <v/>
      </c>
      <c r="F212" s="409" t="str">
        <f t="array" ref="F212">IFERROR(IF(INDEX('Disaggregation Data'!$L$159:$L$310,MATCH(LEFT(M212,255),LEFT('Disaggregation Data'!$J$159:$J$310,255),0))=0,"",INDEX('Disaggregation Data'!$L$159:$L$310,MATCH(LEFT(M212,255),LEFT('Disaggregation Data'!J$159:$J$310,255),0))),"")</f>
        <v/>
      </c>
      <c r="G212" s="409" t="str">
        <f t="array" ref="G212">IFERROR(IF(INDEX('Disaggregation Data'!$M$159:$M$310,MATCH(LEFT(M212,255),LEFT('Disaggregation Data'!$J$159:$J$310,255),0))=0,"",INDEX('Disaggregation Data'!$M$159:$M$310,MATCH(LEFT(M212,255),LEFT('Disaggregation Data'!J$159:$J$310,255),0))),"")</f>
        <v/>
      </c>
      <c r="H212" s="408" t="str">
        <f t="array" ref="H212">IFERROR(IF(INDEX('Disaggregation Data'!$N$159:$N$310,MATCH(LEFT(M212,255),LEFT('Disaggregation Data'!$J$159:$J$310,255),0))=0,"",INDEX('Disaggregation Data'!$N$159:$N$310,MATCH(LEFT(M212,255),LEFT('Disaggregation Data'!J$159:$J$310,255),0))),"")</f>
        <v/>
      </c>
      <c r="I212" s="498" t="str">
        <f t="array" ref="I212">IFERROR(IF(INDEX('Disaggregation Records'!$G$59:$G$92,MATCH(LEFT(L212,255),LEFT('Disaggregation Records'!$D$59:$D$92,255),0))=0,"",INDEX('Disaggregation Records'!$G$59:$G$92,MATCH(LEFT(L212,255),LEFT('Disaggregation Records'!$D$59:$D$92,255),0))),"")</f>
        <v/>
      </c>
      <c r="J212" s="503" t="s">
        <v>719</v>
      </c>
      <c r="K212" s="503">
        <f t="shared" si="12"/>
        <v>4</v>
      </c>
      <c r="L212" s="503" t="str">
        <f t="shared" si="13"/>
        <v>TB O-4(M): Treatment success rate of RR TB and/or MDR-TB: Percentage of cases with RR and/or MDR-TB successfully treated-4</v>
      </c>
      <c r="M212" s="503" t="str">
        <f t="shared" si="14"/>
        <v>TB O-4(M): Treatment success rate of RR TB and/or MDR-TB: Percentage of cases with RR and/or MDR-TB successfully treated</v>
      </c>
      <c r="N212" s="503" t="b">
        <f t="shared" si="15"/>
        <v>1</v>
      </c>
      <c r="O212" s="507" t="s">
        <v>1724</v>
      </c>
      <c r="P212" s="202"/>
      <c r="Q212" s="179"/>
    </row>
    <row r="213" spans="1:17" ht="37.5" customHeight="1">
      <c r="A213" s="406">
        <v>5</v>
      </c>
      <c r="B213" s="423" t="str">
        <f>IFERROR(VLOOKUP(A213,'Outcome Indicators - Section C'!$A$10:$S$27,19,FALSE),"")</f>
        <v>TB O-4(M): Treatment success rate of RR TB and/or MDR-TB: Percentage of cases with RR and/or MDR-TB successfully treated</v>
      </c>
      <c r="C213" s="506" t="str">
        <f t="array" ref="C213">IFERROR(IF(INDEX('Disaggregation Records'!$E$59:$E$92,MATCH(LEFT(L213,255),LEFT('Disaggregation Records'!$D$59:$D$92,255),0))=0,"",INDEX('Disaggregation Records'!$E$59:$E$92,MATCH(LEFT(L213,255),LEFT('Disaggregation Records'!$D$59:$D$92,255),0))),"")</f>
        <v/>
      </c>
      <c r="D213" s="506" t="str">
        <f t="array" ref="D213">IFERROR(IF(INDEX('Disaggregation Records'!$F$59:$F$92,MATCH(LEFT(L213,255),LEFT('Disaggregation Records'!$D$59:$D$92,255),0))=0,"",INDEX('Disaggregation Records'!$F$59:$F$92,MATCH(LEFT(L213,255),LEFT('Disaggregation Records'!$D$59:$D$92,255),0))),"")</f>
        <v/>
      </c>
      <c r="E213" s="409" t="str">
        <f t="array" ref="E213">IFERROR(IF(INDEX('Disaggregation Data'!$K$159:$K$310,MATCH(LEFT(M213,255),LEFT('Disaggregation Data'!$J$159:$J$310,255),0))=0,"",INDEX('Disaggregation Data'!$K$159:$K$310,MATCH(LEFT(M213,255),LEFT('Disaggregation Data'!J$159:$J$310,255),0))),"")</f>
        <v/>
      </c>
      <c r="F213" s="409" t="str">
        <f t="array" ref="F213">IFERROR(IF(INDEX('Disaggregation Data'!$L$159:$L$310,MATCH(LEFT(M213,255),LEFT('Disaggregation Data'!$J$159:$J$310,255),0))=0,"",INDEX('Disaggregation Data'!$L$159:$L$310,MATCH(LEFT(M213,255),LEFT('Disaggregation Data'!J$159:$J$310,255),0))),"")</f>
        <v/>
      </c>
      <c r="G213" s="409" t="str">
        <f t="array" ref="G213">IFERROR(IF(INDEX('Disaggregation Data'!$M$159:$M$310,MATCH(LEFT(M213,255),LEFT('Disaggregation Data'!$J$159:$J$310,255),0))=0,"",INDEX('Disaggregation Data'!$M$159:$M$310,MATCH(LEFT(M213,255),LEFT('Disaggregation Data'!J$159:$J$310,255),0))),"")</f>
        <v/>
      </c>
      <c r="H213" s="408" t="str">
        <f t="array" ref="H213">IFERROR(IF(INDEX('Disaggregation Data'!$N$159:$N$310,MATCH(LEFT(M213,255),LEFT('Disaggregation Data'!$J$159:$J$310,255),0))=0,"",INDEX('Disaggregation Data'!$N$159:$N$310,MATCH(LEFT(M213,255),LEFT('Disaggregation Data'!J$159:$J$310,255),0))),"")</f>
        <v/>
      </c>
      <c r="I213" s="498" t="str">
        <f t="array" ref="I213">IFERROR(IF(INDEX('Disaggregation Records'!$G$59:$G$92,MATCH(LEFT(L213,255),LEFT('Disaggregation Records'!$D$59:$D$92,255),0))=0,"",INDEX('Disaggregation Records'!$G$59:$G$92,MATCH(LEFT(L213,255),LEFT('Disaggregation Records'!$D$59:$D$92,255),0))),"")</f>
        <v/>
      </c>
      <c r="J213" s="503" t="s">
        <v>719</v>
      </c>
      <c r="K213" s="503">
        <f t="shared" si="12"/>
        <v>5</v>
      </c>
      <c r="L213" s="503" t="str">
        <f t="shared" si="13"/>
        <v>TB O-4(M): Treatment success rate of RR TB and/or MDR-TB: Percentage of cases with RR and/or MDR-TB successfully treated-5</v>
      </c>
      <c r="M213" s="503" t="str">
        <f t="shared" si="14"/>
        <v>TB O-4(M): Treatment success rate of RR TB and/or MDR-TB: Percentage of cases with RR and/or MDR-TB successfully treated</v>
      </c>
      <c r="N213" s="503" t="b">
        <f t="shared" si="15"/>
        <v>1</v>
      </c>
      <c r="O213" s="507" t="s">
        <v>1725</v>
      </c>
      <c r="P213" s="202"/>
      <c r="Q213" s="179"/>
    </row>
    <row r="214" spans="1:17" ht="37.5" customHeight="1">
      <c r="A214" s="406">
        <v>5</v>
      </c>
      <c r="B214" s="423" t="str">
        <f>IFERROR(VLOOKUP(A214,'Outcome Indicators - Section C'!$A$10:$S$27,19,FALSE),"")</f>
        <v>TB O-4(M): Treatment success rate of RR TB and/or MDR-TB: Percentage of cases with RR and/or MDR-TB successfully treated</v>
      </c>
      <c r="C214" s="506" t="str">
        <f t="array" ref="C214">IFERROR(IF(INDEX('Disaggregation Records'!$E$59:$E$92,MATCH(LEFT(L214,255),LEFT('Disaggregation Records'!$D$59:$D$92,255),0))=0,"",INDEX('Disaggregation Records'!$E$59:$E$92,MATCH(LEFT(L214,255),LEFT('Disaggregation Records'!$D$59:$D$92,255),0))),"")</f>
        <v/>
      </c>
      <c r="D214" s="506" t="str">
        <f t="array" ref="D214">IFERROR(IF(INDEX('Disaggregation Records'!$F$59:$F$92,MATCH(LEFT(L214,255),LEFT('Disaggregation Records'!$D$59:$D$92,255),0))=0,"",INDEX('Disaggregation Records'!$F$59:$F$92,MATCH(LEFT(L214,255),LEFT('Disaggregation Records'!$D$59:$D$92,255),0))),"")</f>
        <v/>
      </c>
      <c r="E214" s="409" t="str">
        <f t="array" ref="E214">IFERROR(IF(INDEX('Disaggregation Data'!$K$159:$K$310,MATCH(LEFT(M214,255),LEFT('Disaggregation Data'!$J$159:$J$310,255),0))=0,"",INDEX('Disaggregation Data'!$K$159:$K$310,MATCH(LEFT(M214,255),LEFT('Disaggregation Data'!J$159:$J$310,255),0))),"")</f>
        <v/>
      </c>
      <c r="F214" s="409" t="str">
        <f t="array" ref="F214">IFERROR(IF(INDEX('Disaggregation Data'!$L$159:$L$310,MATCH(LEFT(M214,255),LEFT('Disaggregation Data'!$J$159:$J$310,255),0))=0,"",INDEX('Disaggregation Data'!$L$159:$L$310,MATCH(LEFT(M214,255),LEFT('Disaggregation Data'!J$159:$J$310,255),0))),"")</f>
        <v/>
      </c>
      <c r="G214" s="409" t="str">
        <f t="array" ref="G214">IFERROR(IF(INDEX('Disaggregation Data'!$M$159:$M$310,MATCH(LEFT(M214,255),LEFT('Disaggregation Data'!$J$159:$J$310,255),0))=0,"",INDEX('Disaggregation Data'!$M$159:$M$310,MATCH(LEFT(M214,255),LEFT('Disaggregation Data'!J$159:$J$310,255),0))),"")</f>
        <v/>
      </c>
      <c r="H214" s="408" t="str">
        <f t="array" ref="H214">IFERROR(IF(INDEX('Disaggregation Data'!$N$159:$N$310,MATCH(LEFT(M214,255),LEFT('Disaggregation Data'!$J$159:$J$310,255),0))=0,"",INDEX('Disaggregation Data'!$N$159:$N$310,MATCH(LEFT(M214,255),LEFT('Disaggregation Data'!J$159:$J$310,255),0))),"")</f>
        <v/>
      </c>
      <c r="I214" s="498" t="str">
        <f t="array" ref="I214">IFERROR(IF(INDEX('Disaggregation Records'!$G$59:$G$92,MATCH(LEFT(L214,255),LEFT('Disaggregation Records'!$D$59:$D$92,255),0))=0,"",INDEX('Disaggregation Records'!$G$59:$G$92,MATCH(LEFT(L214,255),LEFT('Disaggregation Records'!$D$59:$D$92,255),0))),"")</f>
        <v/>
      </c>
      <c r="J214" s="503" t="s">
        <v>719</v>
      </c>
      <c r="K214" s="503">
        <f t="shared" si="12"/>
        <v>6</v>
      </c>
      <c r="L214" s="503" t="str">
        <f t="shared" si="13"/>
        <v>TB O-4(M): Treatment success rate of RR TB and/or MDR-TB: Percentage of cases with RR and/or MDR-TB successfully treated-6</v>
      </c>
      <c r="M214" s="503" t="str">
        <f t="shared" si="14"/>
        <v>TB O-4(M): Treatment success rate of RR TB and/or MDR-TB: Percentage of cases with RR and/or MDR-TB successfully treated</v>
      </c>
      <c r="N214" s="503" t="b">
        <f t="shared" si="15"/>
        <v>1</v>
      </c>
      <c r="O214" s="507" t="s">
        <v>1726</v>
      </c>
      <c r="P214" s="202"/>
      <c r="Q214" s="179"/>
    </row>
    <row r="215" spans="1:17" ht="37.5" customHeight="1">
      <c r="A215" s="406">
        <v>5</v>
      </c>
      <c r="B215" s="423" t="str">
        <f>IFERROR(VLOOKUP(A215,'Outcome Indicators - Section C'!$A$10:$S$27,19,FALSE),"")</f>
        <v>TB O-4(M): Treatment success rate of RR TB and/or MDR-TB: Percentage of cases with RR and/or MDR-TB successfully treated</v>
      </c>
      <c r="C215" s="506" t="str">
        <f t="array" ref="C215">IFERROR(IF(INDEX('Disaggregation Records'!$E$59:$E$92,MATCH(LEFT(L215,255),LEFT('Disaggregation Records'!$D$59:$D$92,255),0))=0,"",INDEX('Disaggregation Records'!$E$59:$E$92,MATCH(LEFT(L215,255),LEFT('Disaggregation Records'!$D$59:$D$92,255),0))),"")</f>
        <v/>
      </c>
      <c r="D215" s="506" t="str">
        <f t="array" ref="D215">IFERROR(IF(INDEX('Disaggregation Records'!$F$59:$F$92,MATCH(LEFT(L215,255),LEFT('Disaggregation Records'!$D$59:$D$92,255),0))=0,"",INDEX('Disaggregation Records'!$F$59:$F$92,MATCH(LEFT(L215,255),LEFT('Disaggregation Records'!$D$59:$D$92,255),0))),"")</f>
        <v/>
      </c>
      <c r="E215" s="409" t="str">
        <f t="array" ref="E215">IFERROR(IF(INDEX('Disaggregation Data'!$K$159:$K$310,MATCH(LEFT(M215,255),LEFT('Disaggregation Data'!$J$159:$J$310,255),0))=0,"",INDEX('Disaggregation Data'!$K$159:$K$310,MATCH(LEFT(M215,255),LEFT('Disaggregation Data'!J$159:$J$310,255),0))),"")</f>
        <v/>
      </c>
      <c r="F215" s="409" t="str">
        <f t="array" ref="F215">IFERROR(IF(INDEX('Disaggregation Data'!$L$159:$L$310,MATCH(LEFT(M215,255),LEFT('Disaggregation Data'!$J$159:$J$310,255),0))=0,"",INDEX('Disaggregation Data'!$L$159:$L$310,MATCH(LEFT(M215,255),LEFT('Disaggregation Data'!J$159:$J$310,255),0))),"")</f>
        <v/>
      </c>
      <c r="G215" s="409" t="str">
        <f t="array" ref="G215">IFERROR(IF(INDEX('Disaggregation Data'!$M$159:$M$310,MATCH(LEFT(M215,255),LEFT('Disaggregation Data'!$J$159:$J$310,255),0))=0,"",INDEX('Disaggregation Data'!$M$159:$M$310,MATCH(LEFT(M215,255),LEFT('Disaggregation Data'!J$159:$J$310,255),0))),"")</f>
        <v/>
      </c>
      <c r="H215" s="408" t="str">
        <f t="array" ref="H215">IFERROR(IF(INDEX('Disaggregation Data'!$N$159:$N$310,MATCH(LEFT(M215,255),LEFT('Disaggregation Data'!$J$159:$J$310,255),0))=0,"",INDEX('Disaggregation Data'!$N$159:$N$310,MATCH(LEFT(M215,255),LEFT('Disaggregation Data'!J$159:$J$310,255),0))),"")</f>
        <v/>
      </c>
      <c r="I215" s="498" t="str">
        <f t="array" ref="I215">IFERROR(IF(INDEX('Disaggregation Records'!$G$59:$G$92,MATCH(LEFT(L215,255),LEFT('Disaggregation Records'!$D$59:$D$92,255),0))=0,"",INDEX('Disaggregation Records'!$G$59:$G$92,MATCH(LEFT(L215,255),LEFT('Disaggregation Records'!$D$59:$D$92,255),0))),"")</f>
        <v/>
      </c>
      <c r="J215" s="503" t="s">
        <v>719</v>
      </c>
      <c r="K215" s="503">
        <f t="shared" si="12"/>
        <v>7</v>
      </c>
      <c r="L215" s="503" t="str">
        <f t="shared" si="13"/>
        <v>TB O-4(M): Treatment success rate of RR TB and/or MDR-TB: Percentage of cases with RR and/or MDR-TB successfully treated-7</v>
      </c>
      <c r="M215" s="503" t="str">
        <f t="shared" si="14"/>
        <v>TB O-4(M): Treatment success rate of RR TB and/or MDR-TB: Percentage of cases with RR and/or MDR-TB successfully treated</v>
      </c>
      <c r="N215" s="503" t="b">
        <f t="shared" si="15"/>
        <v>1</v>
      </c>
      <c r="O215" s="507" t="s">
        <v>1727</v>
      </c>
      <c r="P215" s="202"/>
      <c r="Q215" s="179"/>
    </row>
    <row r="216" spans="1:17" ht="37.5" customHeight="1">
      <c r="A216" s="406">
        <v>5</v>
      </c>
      <c r="B216" s="423" t="str">
        <f>IFERROR(VLOOKUP(A216,'Outcome Indicators - Section C'!$A$10:$S$27,19,FALSE),"")</f>
        <v>TB O-4(M): Treatment success rate of RR TB and/or MDR-TB: Percentage of cases with RR and/or MDR-TB successfully treated</v>
      </c>
      <c r="C216" s="506" t="str">
        <f t="array" ref="C216">IFERROR(IF(INDEX('Disaggregation Records'!$E$59:$E$92,MATCH(LEFT(L216,255),LEFT('Disaggregation Records'!$D$59:$D$92,255),0))=0,"",INDEX('Disaggregation Records'!$E$59:$E$92,MATCH(LEFT(L216,255),LEFT('Disaggregation Records'!$D$59:$D$92,255),0))),"")</f>
        <v/>
      </c>
      <c r="D216" s="506" t="str">
        <f t="array" ref="D216">IFERROR(IF(INDEX('Disaggregation Records'!$F$59:$F$92,MATCH(LEFT(L216,255),LEFT('Disaggregation Records'!$D$59:$D$92,255),0))=0,"",INDEX('Disaggregation Records'!$F$59:$F$92,MATCH(LEFT(L216,255),LEFT('Disaggregation Records'!$D$59:$D$92,255),0))),"")</f>
        <v/>
      </c>
      <c r="E216" s="409" t="str">
        <f t="array" ref="E216">IFERROR(IF(INDEX('Disaggregation Data'!$K$159:$K$310,MATCH(LEFT(M216,255),LEFT('Disaggregation Data'!$J$159:$J$310,255),0))=0,"",INDEX('Disaggregation Data'!$K$159:$K$310,MATCH(LEFT(M216,255),LEFT('Disaggregation Data'!J$159:$J$310,255),0))),"")</f>
        <v/>
      </c>
      <c r="F216" s="409" t="str">
        <f t="array" ref="F216">IFERROR(IF(INDEX('Disaggregation Data'!$L$159:$L$310,MATCH(LEFT(M216,255),LEFT('Disaggregation Data'!$J$159:$J$310,255),0))=0,"",INDEX('Disaggregation Data'!$L$159:$L$310,MATCH(LEFT(M216,255),LEFT('Disaggregation Data'!J$159:$J$310,255),0))),"")</f>
        <v/>
      </c>
      <c r="G216" s="409" t="str">
        <f t="array" ref="G216">IFERROR(IF(INDEX('Disaggregation Data'!$M$159:$M$310,MATCH(LEFT(M216,255),LEFT('Disaggregation Data'!$J$159:$J$310,255),0))=0,"",INDEX('Disaggregation Data'!$M$159:$M$310,MATCH(LEFT(M216,255),LEFT('Disaggregation Data'!J$159:$J$310,255),0))),"")</f>
        <v/>
      </c>
      <c r="H216" s="408" t="str">
        <f t="array" ref="H216">IFERROR(IF(INDEX('Disaggregation Data'!$N$159:$N$310,MATCH(LEFT(M216,255),LEFT('Disaggregation Data'!$J$159:$J$310,255),0))=0,"",INDEX('Disaggregation Data'!$N$159:$N$310,MATCH(LEFT(M216,255),LEFT('Disaggregation Data'!J$159:$J$310,255),0))),"")</f>
        <v/>
      </c>
      <c r="I216" s="498" t="str">
        <f t="array" ref="I216">IFERROR(IF(INDEX('Disaggregation Records'!$G$59:$G$92,MATCH(LEFT(L216,255),LEFT('Disaggregation Records'!$D$59:$D$92,255),0))=0,"",INDEX('Disaggregation Records'!$G$59:$G$92,MATCH(LEFT(L216,255),LEFT('Disaggregation Records'!$D$59:$D$92,255),0))),"")</f>
        <v/>
      </c>
      <c r="J216" s="503" t="s">
        <v>719</v>
      </c>
      <c r="K216" s="503">
        <f t="shared" si="12"/>
        <v>8</v>
      </c>
      <c r="L216" s="503" t="str">
        <f t="shared" si="13"/>
        <v>TB O-4(M): Treatment success rate of RR TB and/or MDR-TB: Percentage of cases with RR and/or MDR-TB successfully treated-8</v>
      </c>
      <c r="M216" s="503" t="str">
        <f t="shared" si="14"/>
        <v>TB O-4(M): Treatment success rate of RR TB and/or MDR-TB: Percentage of cases with RR and/or MDR-TB successfully treated</v>
      </c>
      <c r="N216" s="503" t="b">
        <f t="shared" si="15"/>
        <v>1</v>
      </c>
      <c r="O216" s="507" t="s">
        <v>1728</v>
      </c>
      <c r="P216" s="202"/>
      <c r="Q216" s="179"/>
    </row>
    <row r="217" spans="1:17" ht="37.5" customHeight="1">
      <c r="A217" s="406">
        <v>5</v>
      </c>
      <c r="B217" s="423" t="str">
        <f>IFERROR(VLOOKUP(A217,'Outcome Indicators - Section C'!$A$10:$S$27,19,FALSE),"")</f>
        <v>TB O-4(M): Treatment success rate of RR TB and/or MDR-TB: Percentage of cases with RR and/or MDR-TB successfully treated</v>
      </c>
      <c r="C217" s="506" t="str">
        <f t="array" ref="C217">IFERROR(IF(INDEX('Disaggregation Records'!$E$59:$E$92,MATCH(LEFT(L217,255),LEFT('Disaggregation Records'!$D$59:$D$92,255),0))=0,"",INDEX('Disaggregation Records'!$E$59:$E$92,MATCH(LEFT(L217,255),LEFT('Disaggregation Records'!$D$59:$D$92,255),0))),"")</f>
        <v/>
      </c>
      <c r="D217" s="506" t="str">
        <f t="array" ref="D217">IFERROR(IF(INDEX('Disaggregation Records'!$F$59:$F$92,MATCH(LEFT(L217,255),LEFT('Disaggregation Records'!$D$59:$D$92,255),0))=0,"",INDEX('Disaggregation Records'!$F$59:$F$92,MATCH(LEFT(L217,255),LEFT('Disaggregation Records'!$D$59:$D$92,255),0))),"")</f>
        <v/>
      </c>
      <c r="E217" s="409" t="str">
        <f t="array" ref="E217">IFERROR(IF(INDEX('Disaggregation Data'!$K$159:$K$310,MATCH(LEFT(M217,255),LEFT('Disaggregation Data'!$J$159:$J$310,255),0))=0,"",INDEX('Disaggregation Data'!$K$159:$K$310,MATCH(LEFT(M217,255),LEFT('Disaggregation Data'!J$159:$J$310,255),0))),"")</f>
        <v/>
      </c>
      <c r="F217" s="409" t="str">
        <f t="array" ref="F217">IFERROR(IF(INDEX('Disaggregation Data'!$L$159:$L$310,MATCH(LEFT(M217,255),LEFT('Disaggregation Data'!$J$159:$J$310,255),0))=0,"",INDEX('Disaggregation Data'!$L$159:$L$310,MATCH(LEFT(M217,255),LEFT('Disaggregation Data'!J$159:$J$310,255),0))),"")</f>
        <v/>
      </c>
      <c r="G217" s="409" t="str">
        <f t="array" ref="G217">IFERROR(IF(INDEX('Disaggregation Data'!$M$159:$M$310,MATCH(LEFT(M217,255),LEFT('Disaggregation Data'!$J$159:$J$310,255),0))=0,"",INDEX('Disaggregation Data'!$M$159:$M$310,MATCH(LEFT(M217,255),LEFT('Disaggregation Data'!J$159:$J$310,255),0))),"")</f>
        <v/>
      </c>
      <c r="H217" s="408" t="str">
        <f t="array" ref="H217">IFERROR(IF(INDEX('Disaggregation Data'!$N$159:$N$310,MATCH(LEFT(M217,255),LEFT('Disaggregation Data'!$J$159:$J$310,255),0))=0,"",INDEX('Disaggregation Data'!$N$159:$N$310,MATCH(LEFT(M217,255),LEFT('Disaggregation Data'!J$159:$J$310,255),0))),"")</f>
        <v/>
      </c>
      <c r="I217" s="498" t="str">
        <f t="array" ref="I217">IFERROR(IF(INDEX('Disaggregation Records'!$G$59:$G$92,MATCH(LEFT(L217,255),LEFT('Disaggregation Records'!$D$59:$D$92,255),0))=0,"",INDEX('Disaggregation Records'!$G$59:$G$92,MATCH(LEFT(L217,255),LEFT('Disaggregation Records'!$D$59:$D$92,255),0))),"")</f>
        <v/>
      </c>
      <c r="J217" s="503" t="s">
        <v>719</v>
      </c>
      <c r="K217" s="503">
        <f t="shared" si="12"/>
        <v>9</v>
      </c>
      <c r="L217" s="503" t="str">
        <f t="shared" si="13"/>
        <v>TB O-4(M): Treatment success rate of RR TB and/or MDR-TB: Percentage of cases with RR and/or MDR-TB successfully treated-9</v>
      </c>
      <c r="M217" s="503" t="str">
        <f t="shared" si="14"/>
        <v>TB O-4(M): Treatment success rate of RR TB and/or MDR-TB: Percentage of cases with RR and/or MDR-TB successfully treated</v>
      </c>
      <c r="N217" s="503" t="b">
        <f t="shared" si="15"/>
        <v>1</v>
      </c>
      <c r="O217" s="507" t="s">
        <v>1729</v>
      </c>
      <c r="P217" s="202"/>
      <c r="Q217" s="179"/>
    </row>
    <row r="218" spans="1:17" ht="37.5" customHeight="1">
      <c r="A218" s="406">
        <v>6</v>
      </c>
      <c r="B218" s="423" t="str">
        <f>IFERROR(VLOOKUP(A218,'Outcome Indicators - Section C'!$A$10:$S$27,19,FALSE),"")</f>
        <v/>
      </c>
      <c r="C218" s="506" t="str">
        <f t="array" ref="C218">IFERROR(IF(INDEX('Disaggregation Records'!$E$59:$E$92,MATCH(LEFT(L218,255),LEFT('Disaggregation Records'!$D$59:$D$92,255),0))=0,"",INDEX('Disaggregation Records'!$E$59:$E$92,MATCH(LEFT(L218,255),LEFT('Disaggregation Records'!$D$59:$D$92,255),0))),"")</f>
        <v/>
      </c>
      <c r="D218" s="506" t="str">
        <f t="array" ref="D218">IFERROR(IF(INDEX('Disaggregation Records'!$F$59:$F$92,MATCH(LEFT(L218,255),LEFT('Disaggregation Records'!$D$59:$D$92,255),0))=0,"",INDEX('Disaggregation Records'!$F$59:$F$92,MATCH(LEFT(L218,255),LEFT('Disaggregation Records'!$D$59:$D$92,255),0))),"")</f>
        <v/>
      </c>
      <c r="E218" s="409" t="str">
        <f t="array" ref="E218">IFERROR(IF(INDEX('Disaggregation Data'!$K$159:$K$310,MATCH(LEFT(M218,255),LEFT('Disaggregation Data'!$J$159:$J$310,255),0))=0,"",INDEX('Disaggregation Data'!$K$159:$K$310,MATCH(LEFT(M218,255),LEFT('Disaggregation Data'!J$159:$J$310,255),0))),"")</f>
        <v/>
      </c>
      <c r="F218" s="409" t="str">
        <f t="array" ref="F218">IFERROR(IF(INDEX('Disaggregation Data'!$L$159:$L$310,MATCH(LEFT(M218,255),LEFT('Disaggregation Data'!$J$159:$J$310,255),0))=0,"",INDEX('Disaggregation Data'!$L$159:$L$310,MATCH(LEFT(M218,255),LEFT('Disaggregation Data'!J$159:$J$310,255),0))),"")</f>
        <v/>
      </c>
      <c r="G218" s="409" t="str">
        <f t="array" ref="G218">IFERROR(IF(INDEX('Disaggregation Data'!$M$159:$M$310,MATCH(LEFT(M218,255),LEFT('Disaggregation Data'!$J$159:$J$310,255),0))=0,"",INDEX('Disaggregation Data'!$M$159:$M$310,MATCH(LEFT(M218,255),LEFT('Disaggregation Data'!J$159:$J$310,255),0))),"")</f>
        <v/>
      </c>
      <c r="H218" s="408" t="str">
        <f t="array" ref="H218">IFERROR(IF(INDEX('Disaggregation Data'!$N$159:$N$310,MATCH(LEFT(M218,255),LEFT('Disaggregation Data'!$J$159:$J$310,255),0))=0,"",INDEX('Disaggregation Data'!$N$159:$N$310,MATCH(LEFT(M218,255),LEFT('Disaggregation Data'!J$159:$J$310,255),0))),"")</f>
        <v/>
      </c>
      <c r="I218" s="498" t="str">
        <f t="array" ref="I218">IFERROR(IF(INDEX('Disaggregation Records'!$G$59:$G$92,MATCH(LEFT(L218,255),LEFT('Disaggregation Records'!$D$59:$D$92,255),0))=0,"",INDEX('Disaggregation Records'!$G$59:$G$92,MATCH(LEFT(L218,255),LEFT('Disaggregation Records'!$D$59:$D$92,255),0))),"")</f>
        <v/>
      </c>
      <c r="J218" s="503" t="s">
        <v>722</v>
      </c>
      <c r="K218" s="503">
        <f t="shared" si="12"/>
        <v>0</v>
      </c>
      <c r="L218" s="503" t="str">
        <f t="shared" si="13"/>
        <v/>
      </c>
      <c r="M218" s="503" t="str">
        <f t="shared" si="14"/>
        <v/>
      </c>
      <c r="N218" s="503" t="b">
        <f t="shared" si="15"/>
        <v>0</v>
      </c>
      <c r="O218" s="507" t="s">
        <v>1730</v>
      </c>
      <c r="P218" s="202"/>
      <c r="Q218" s="179"/>
    </row>
    <row r="219" spans="1:17" ht="37.5" customHeight="1">
      <c r="A219" s="406">
        <v>6</v>
      </c>
      <c r="B219" s="423" t="str">
        <f>IFERROR(VLOOKUP(A219,'Outcome Indicators - Section C'!$A$10:$S$27,19,FALSE),"")</f>
        <v/>
      </c>
      <c r="C219" s="506" t="str">
        <f t="array" ref="C219">IFERROR(IF(INDEX('Disaggregation Records'!$E$59:$E$92,MATCH(LEFT(L219,255),LEFT('Disaggregation Records'!$D$59:$D$92,255),0))=0,"",INDEX('Disaggregation Records'!$E$59:$E$92,MATCH(LEFT(L219,255),LEFT('Disaggregation Records'!$D$59:$D$92,255),0))),"")</f>
        <v/>
      </c>
      <c r="D219" s="506" t="str">
        <f t="array" ref="D219">IFERROR(IF(INDEX('Disaggregation Records'!$F$59:$F$92,MATCH(LEFT(L219,255),LEFT('Disaggregation Records'!$D$59:$D$92,255),0))=0,"",INDEX('Disaggregation Records'!$F$59:$F$92,MATCH(LEFT(L219,255),LEFT('Disaggregation Records'!$D$59:$D$92,255),0))),"")</f>
        <v/>
      </c>
      <c r="E219" s="409" t="str">
        <f t="array" ref="E219">IFERROR(IF(INDEX('Disaggregation Data'!$K$159:$K$310,MATCH(LEFT(M219,255),LEFT('Disaggregation Data'!$J$159:$J$310,255),0))=0,"",INDEX('Disaggregation Data'!$K$159:$K$310,MATCH(LEFT(M219,255),LEFT('Disaggregation Data'!J$159:$J$310,255),0))),"")</f>
        <v/>
      </c>
      <c r="F219" s="409" t="str">
        <f t="array" ref="F219">IFERROR(IF(INDEX('Disaggregation Data'!$L$159:$L$310,MATCH(LEFT(M219,255),LEFT('Disaggregation Data'!$J$159:$J$310,255),0))=0,"",INDEX('Disaggregation Data'!$L$159:$L$310,MATCH(LEFT(M219,255),LEFT('Disaggregation Data'!J$159:$J$310,255),0))),"")</f>
        <v/>
      </c>
      <c r="G219" s="409" t="str">
        <f t="array" ref="G219">IFERROR(IF(INDEX('Disaggregation Data'!$M$159:$M$310,MATCH(LEFT(M219,255),LEFT('Disaggregation Data'!$J$159:$J$310,255),0))=0,"",INDEX('Disaggregation Data'!$M$159:$M$310,MATCH(LEFT(M219,255),LEFT('Disaggregation Data'!J$159:$J$310,255),0))),"")</f>
        <v/>
      </c>
      <c r="H219" s="408" t="str">
        <f t="array" ref="H219">IFERROR(IF(INDEX('Disaggregation Data'!$N$159:$N$310,MATCH(LEFT(M219,255),LEFT('Disaggregation Data'!$J$159:$J$310,255),0))=0,"",INDEX('Disaggregation Data'!$N$159:$N$310,MATCH(LEFT(M219,255),LEFT('Disaggregation Data'!J$159:$J$310,255),0))),"")</f>
        <v/>
      </c>
      <c r="I219" s="498" t="str">
        <f t="array" ref="I219">IFERROR(IF(INDEX('Disaggregation Records'!$G$59:$G$92,MATCH(LEFT(L219,255),LEFT('Disaggregation Records'!$D$59:$D$92,255),0))=0,"",INDEX('Disaggregation Records'!$G$59:$G$92,MATCH(LEFT(L219,255),LEFT('Disaggregation Records'!$D$59:$D$92,255),0))),"")</f>
        <v/>
      </c>
      <c r="J219" s="503" t="s">
        <v>722</v>
      </c>
      <c r="K219" s="503">
        <f t="shared" si="12"/>
        <v>1</v>
      </c>
      <c r="L219" s="503" t="str">
        <f t="shared" si="13"/>
        <v/>
      </c>
      <c r="M219" s="503" t="str">
        <f t="shared" si="14"/>
        <v/>
      </c>
      <c r="N219" s="503" t="b">
        <f t="shared" si="15"/>
        <v>0</v>
      </c>
      <c r="O219" s="507" t="s">
        <v>1731</v>
      </c>
      <c r="P219" s="202"/>
      <c r="Q219" s="179"/>
    </row>
    <row r="220" spans="1:17" ht="37.5" customHeight="1">
      <c r="A220" s="406">
        <v>6</v>
      </c>
      <c r="B220" s="423" t="str">
        <f>IFERROR(VLOOKUP(A220,'Outcome Indicators - Section C'!$A$10:$S$27,19,FALSE),"")</f>
        <v/>
      </c>
      <c r="C220" s="506" t="str">
        <f t="array" ref="C220">IFERROR(IF(INDEX('Disaggregation Records'!$E$59:$E$92,MATCH(LEFT(L220,255),LEFT('Disaggregation Records'!$D$59:$D$92,255),0))=0,"",INDEX('Disaggregation Records'!$E$59:$E$92,MATCH(LEFT(L220,255),LEFT('Disaggregation Records'!$D$59:$D$92,255),0))),"")</f>
        <v/>
      </c>
      <c r="D220" s="506" t="str">
        <f t="array" ref="D220">IFERROR(IF(INDEX('Disaggregation Records'!$F$59:$F$92,MATCH(LEFT(L220,255),LEFT('Disaggregation Records'!$D$59:$D$92,255),0))=0,"",INDEX('Disaggregation Records'!$F$59:$F$92,MATCH(LEFT(L220,255),LEFT('Disaggregation Records'!$D$59:$D$92,255),0))),"")</f>
        <v/>
      </c>
      <c r="E220" s="409" t="str">
        <f t="array" ref="E220">IFERROR(IF(INDEX('Disaggregation Data'!$K$159:$K$310,MATCH(LEFT(M220,255),LEFT('Disaggregation Data'!$J$159:$J$310,255),0))=0,"",INDEX('Disaggregation Data'!$K$159:$K$310,MATCH(LEFT(M220,255),LEFT('Disaggregation Data'!J$159:$J$310,255),0))),"")</f>
        <v/>
      </c>
      <c r="F220" s="409" t="str">
        <f t="array" ref="F220">IFERROR(IF(INDEX('Disaggregation Data'!$L$159:$L$310,MATCH(LEFT(M220,255),LEFT('Disaggregation Data'!$J$159:$J$310,255),0))=0,"",INDEX('Disaggregation Data'!$L$159:$L$310,MATCH(LEFT(M220,255),LEFT('Disaggregation Data'!J$159:$J$310,255),0))),"")</f>
        <v/>
      </c>
      <c r="G220" s="409" t="str">
        <f t="array" ref="G220">IFERROR(IF(INDEX('Disaggregation Data'!$M$159:$M$310,MATCH(LEFT(M220,255),LEFT('Disaggregation Data'!$J$159:$J$310,255),0))=0,"",INDEX('Disaggregation Data'!$M$159:$M$310,MATCH(LEFT(M220,255),LEFT('Disaggregation Data'!J$159:$J$310,255),0))),"")</f>
        <v/>
      </c>
      <c r="H220" s="408" t="str">
        <f t="array" ref="H220">IFERROR(IF(INDEX('Disaggregation Data'!$N$159:$N$310,MATCH(LEFT(M220,255),LEFT('Disaggregation Data'!$J$159:$J$310,255),0))=0,"",INDEX('Disaggregation Data'!$N$159:$N$310,MATCH(LEFT(M220,255),LEFT('Disaggregation Data'!J$159:$J$310,255),0))),"")</f>
        <v/>
      </c>
      <c r="I220" s="498" t="str">
        <f t="array" ref="I220">IFERROR(IF(INDEX('Disaggregation Records'!$G$59:$G$92,MATCH(LEFT(L220,255),LEFT('Disaggregation Records'!$D$59:$D$92,255),0))=0,"",INDEX('Disaggregation Records'!$G$59:$G$92,MATCH(LEFT(L220,255),LEFT('Disaggregation Records'!$D$59:$D$92,255),0))),"")</f>
        <v/>
      </c>
      <c r="J220" s="503" t="s">
        <v>722</v>
      </c>
      <c r="K220" s="503">
        <f t="shared" si="12"/>
        <v>2</v>
      </c>
      <c r="L220" s="503" t="str">
        <f t="shared" si="13"/>
        <v/>
      </c>
      <c r="M220" s="503" t="str">
        <f t="shared" si="14"/>
        <v/>
      </c>
      <c r="N220" s="503" t="b">
        <f t="shared" si="15"/>
        <v>0</v>
      </c>
      <c r="O220" s="507" t="s">
        <v>1732</v>
      </c>
      <c r="P220" s="202"/>
      <c r="Q220" s="179"/>
    </row>
    <row r="221" spans="1:17" ht="37.5" customHeight="1">
      <c r="A221" s="406">
        <v>6</v>
      </c>
      <c r="B221" s="423" t="str">
        <f>IFERROR(VLOOKUP(A221,'Outcome Indicators - Section C'!$A$10:$S$27,19,FALSE),"")</f>
        <v/>
      </c>
      <c r="C221" s="506" t="str">
        <f t="array" ref="C221">IFERROR(IF(INDEX('Disaggregation Records'!$E$59:$E$92,MATCH(LEFT(L221,255),LEFT('Disaggregation Records'!$D$59:$D$92,255),0))=0,"",INDEX('Disaggregation Records'!$E$59:$E$92,MATCH(LEFT(L221,255),LEFT('Disaggregation Records'!$D$59:$D$92,255),0))),"")</f>
        <v/>
      </c>
      <c r="D221" s="506" t="str">
        <f t="array" ref="D221">IFERROR(IF(INDEX('Disaggregation Records'!$F$59:$F$92,MATCH(LEFT(L221,255),LEFT('Disaggregation Records'!$D$59:$D$92,255),0))=0,"",INDEX('Disaggregation Records'!$F$59:$F$92,MATCH(LEFT(L221,255),LEFT('Disaggregation Records'!$D$59:$D$92,255),0))),"")</f>
        <v/>
      </c>
      <c r="E221" s="409" t="str">
        <f t="array" ref="E221">IFERROR(IF(INDEX('Disaggregation Data'!$K$159:$K$310,MATCH(LEFT(M221,255),LEFT('Disaggregation Data'!$J$159:$J$310,255),0))=0,"",INDEX('Disaggregation Data'!$K$159:$K$310,MATCH(LEFT(M221,255),LEFT('Disaggregation Data'!J$159:$J$310,255),0))),"")</f>
        <v/>
      </c>
      <c r="F221" s="409" t="str">
        <f t="array" ref="F221">IFERROR(IF(INDEX('Disaggregation Data'!$L$159:$L$310,MATCH(LEFT(M221,255),LEFT('Disaggregation Data'!$J$159:$J$310,255),0))=0,"",INDEX('Disaggregation Data'!$L$159:$L$310,MATCH(LEFT(M221,255),LEFT('Disaggregation Data'!J$159:$J$310,255),0))),"")</f>
        <v/>
      </c>
      <c r="G221" s="409" t="str">
        <f t="array" ref="G221">IFERROR(IF(INDEX('Disaggregation Data'!$M$159:$M$310,MATCH(LEFT(M221,255),LEFT('Disaggregation Data'!$J$159:$J$310,255),0))=0,"",INDEX('Disaggregation Data'!$M$159:$M$310,MATCH(LEFT(M221,255),LEFT('Disaggregation Data'!J$159:$J$310,255),0))),"")</f>
        <v/>
      </c>
      <c r="H221" s="408" t="str">
        <f t="array" ref="H221">IFERROR(IF(INDEX('Disaggregation Data'!$N$159:$N$310,MATCH(LEFT(M221,255),LEFT('Disaggregation Data'!$J$159:$J$310,255),0))=0,"",INDEX('Disaggregation Data'!$N$159:$N$310,MATCH(LEFT(M221,255),LEFT('Disaggregation Data'!J$159:$J$310,255),0))),"")</f>
        <v/>
      </c>
      <c r="I221" s="498" t="str">
        <f t="array" ref="I221">IFERROR(IF(INDEX('Disaggregation Records'!$G$59:$G$92,MATCH(LEFT(L221,255),LEFT('Disaggregation Records'!$D$59:$D$92,255),0))=0,"",INDEX('Disaggregation Records'!$G$59:$G$92,MATCH(LEFT(L221,255),LEFT('Disaggregation Records'!$D$59:$D$92,255),0))),"")</f>
        <v/>
      </c>
      <c r="J221" s="503" t="s">
        <v>722</v>
      </c>
      <c r="K221" s="503">
        <f t="shared" si="12"/>
        <v>3</v>
      </c>
      <c r="L221" s="503" t="str">
        <f t="shared" si="13"/>
        <v/>
      </c>
      <c r="M221" s="503" t="str">
        <f t="shared" si="14"/>
        <v/>
      </c>
      <c r="N221" s="503" t="b">
        <f t="shared" si="15"/>
        <v>0</v>
      </c>
      <c r="O221" s="507" t="s">
        <v>1733</v>
      </c>
      <c r="P221" s="202"/>
      <c r="Q221" s="179"/>
    </row>
    <row r="222" spans="1:17" ht="37.5" customHeight="1">
      <c r="A222" s="406">
        <v>6</v>
      </c>
      <c r="B222" s="423" t="str">
        <f>IFERROR(VLOOKUP(A222,'Outcome Indicators - Section C'!$A$10:$S$27,19,FALSE),"")</f>
        <v/>
      </c>
      <c r="C222" s="506" t="str">
        <f t="array" ref="C222">IFERROR(IF(INDEX('Disaggregation Records'!$E$59:$E$92,MATCH(LEFT(L222,255),LEFT('Disaggregation Records'!$D$59:$D$92,255),0))=0,"",INDEX('Disaggregation Records'!$E$59:$E$92,MATCH(LEFT(L222,255),LEFT('Disaggregation Records'!$D$59:$D$92,255),0))),"")</f>
        <v/>
      </c>
      <c r="D222" s="506" t="str">
        <f t="array" ref="D222">IFERROR(IF(INDEX('Disaggregation Records'!$F$59:$F$92,MATCH(LEFT(L222,255),LEFT('Disaggregation Records'!$D$59:$D$92,255),0))=0,"",INDEX('Disaggregation Records'!$F$59:$F$92,MATCH(LEFT(L222,255),LEFT('Disaggregation Records'!$D$59:$D$92,255),0))),"")</f>
        <v/>
      </c>
      <c r="E222" s="409" t="str">
        <f t="array" ref="E222">IFERROR(IF(INDEX('Disaggregation Data'!$K$159:$K$310,MATCH(LEFT(M222,255),LEFT('Disaggregation Data'!$J$159:$J$310,255),0))=0,"",INDEX('Disaggregation Data'!$K$159:$K$310,MATCH(LEFT(M222,255),LEFT('Disaggregation Data'!J$159:$J$310,255),0))),"")</f>
        <v/>
      </c>
      <c r="F222" s="409" t="str">
        <f t="array" ref="F222">IFERROR(IF(INDEX('Disaggregation Data'!$L$159:$L$310,MATCH(LEFT(M222,255),LEFT('Disaggregation Data'!$J$159:$J$310,255),0))=0,"",INDEX('Disaggregation Data'!$L$159:$L$310,MATCH(LEFT(M222,255),LEFT('Disaggregation Data'!J$159:$J$310,255),0))),"")</f>
        <v/>
      </c>
      <c r="G222" s="409" t="str">
        <f t="array" ref="G222">IFERROR(IF(INDEX('Disaggregation Data'!$M$159:$M$310,MATCH(LEFT(M222,255),LEFT('Disaggregation Data'!$J$159:$J$310,255),0))=0,"",INDEX('Disaggregation Data'!$M$159:$M$310,MATCH(LEFT(M222,255),LEFT('Disaggregation Data'!J$159:$J$310,255),0))),"")</f>
        <v/>
      </c>
      <c r="H222" s="408" t="str">
        <f t="array" ref="H222">IFERROR(IF(INDEX('Disaggregation Data'!$N$159:$N$310,MATCH(LEFT(M222,255),LEFT('Disaggregation Data'!$J$159:$J$310,255),0))=0,"",INDEX('Disaggregation Data'!$N$159:$N$310,MATCH(LEFT(M222,255),LEFT('Disaggregation Data'!J$159:$J$310,255),0))),"")</f>
        <v/>
      </c>
      <c r="I222" s="498" t="str">
        <f t="array" ref="I222">IFERROR(IF(INDEX('Disaggregation Records'!$G$59:$G$92,MATCH(LEFT(L222,255),LEFT('Disaggregation Records'!$D$59:$D$92,255),0))=0,"",INDEX('Disaggregation Records'!$G$59:$G$92,MATCH(LEFT(L222,255),LEFT('Disaggregation Records'!$D$59:$D$92,255),0))),"")</f>
        <v/>
      </c>
      <c r="J222" s="503" t="s">
        <v>722</v>
      </c>
      <c r="K222" s="503">
        <f t="shared" si="12"/>
        <v>4</v>
      </c>
      <c r="L222" s="503" t="str">
        <f t="shared" si="13"/>
        <v/>
      </c>
      <c r="M222" s="503" t="str">
        <f t="shared" si="14"/>
        <v/>
      </c>
      <c r="N222" s="503" t="b">
        <f t="shared" si="15"/>
        <v>0</v>
      </c>
      <c r="O222" s="507" t="s">
        <v>1734</v>
      </c>
      <c r="P222" s="202"/>
      <c r="Q222" s="179"/>
    </row>
    <row r="223" spans="1:17" ht="37.5" customHeight="1">
      <c r="A223" s="406">
        <v>6</v>
      </c>
      <c r="B223" s="423" t="str">
        <f>IFERROR(VLOOKUP(A223,'Outcome Indicators - Section C'!$A$10:$S$27,19,FALSE),"")</f>
        <v/>
      </c>
      <c r="C223" s="506" t="str">
        <f t="array" ref="C223">IFERROR(IF(INDEX('Disaggregation Records'!$E$59:$E$92,MATCH(LEFT(L223,255),LEFT('Disaggregation Records'!$D$59:$D$92,255),0))=0,"",INDEX('Disaggregation Records'!$E$59:$E$92,MATCH(LEFT(L223,255),LEFT('Disaggregation Records'!$D$59:$D$92,255),0))),"")</f>
        <v/>
      </c>
      <c r="D223" s="506" t="str">
        <f t="array" ref="D223">IFERROR(IF(INDEX('Disaggregation Records'!$F$59:$F$92,MATCH(LEFT(L223,255),LEFT('Disaggregation Records'!$D$59:$D$92,255),0))=0,"",INDEX('Disaggregation Records'!$F$59:$F$92,MATCH(LEFT(L223,255),LEFT('Disaggregation Records'!$D$59:$D$92,255),0))),"")</f>
        <v/>
      </c>
      <c r="E223" s="409" t="str">
        <f t="array" ref="E223">IFERROR(IF(INDEX('Disaggregation Data'!$K$159:$K$310,MATCH(LEFT(M223,255),LEFT('Disaggregation Data'!$J$159:$J$310,255),0))=0,"",INDEX('Disaggregation Data'!$K$159:$K$310,MATCH(LEFT(M223,255),LEFT('Disaggregation Data'!J$159:$J$310,255),0))),"")</f>
        <v/>
      </c>
      <c r="F223" s="409" t="str">
        <f t="array" ref="F223">IFERROR(IF(INDEX('Disaggregation Data'!$L$159:$L$310,MATCH(LEFT(M223,255),LEFT('Disaggregation Data'!$J$159:$J$310,255),0))=0,"",INDEX('Disaggregation Data'!$L$159:$L$310,MATCH(LEFT(M223,255),LEFT('Disaggregation Data'!J$159:$J$310,255),0))),"")</f>
        <v/>
      </c>
      <c r="G223" s="409" t="str">
        <f t="array" ref="G223">IFERROR(IF(INDEX('Disaggregation Data'!$M$159:$M$310,MATCH(LEFT(M223,255),LEFT('Disaggregation Data'!$J$159:$J$310,255),0))=0,"",INDEX('Disaggregation Data'!$M$159:$M$310,MATCH(LEFT(M223,255),LEFT('Disaggregation Data'!J$159:$J$310,255),0))),"")</f>
        <v/>
      </c>
      <c r="H223" s="408" t="str">
        <f t="array" ref="H223">IFERROR(IF(INDEX('Disaggregation Data'!$N$159:$N$310,MATCH(LEFT(M223,255),LEFT('Disaggregation Data'!$J$159:$J$310,255),0))=0,"",INDEX('Disaggregation Data'!$N$159:$N$310,MATCH(LEFT(M223,255),LEFT('Disaggregation Data'!J$159:$J$310,255),0))),"")</f>
        <v/>
      </c>
      <c r="I223" s="498" t="str">
        <f t="array" ref="I223">IFERROR(IF(INDEX('Disaggregation Records'!$G$59:$G$92,MATCH(LEFT(L223,255),LEFT('Disaggregation Records'!$D$59:$D$92,255),0))=0,"",INDEX('Disaggregation Records'!$G$59:$G$92,MATCH(LEFT(L223,255),LEFT('Disaggregation Records'!$D$59:$D$92,255),0))),"")</f>
        <v/>
      </c>
      <c r="J223" s="503" t="s">
        <v>722</v>
      </c>
      <c r="K223" s="503">
        <f t="shared" si="12"/>
        <v>5</v>
      </c>
      <c r="L223" s="503" t="str">
        <f t="shared" si="13"/>
        <v/>
      </c>
      <c r="M223" s="503" t="str">
        <f t="shared" si="14"/>
        <v/>
      </c>
      <c r="N223" s="503" t="b">
        <f t="shared" si="15"/>
        <v>0</v>
      </c>
      <c r="O223" s="507" t="s">
        <v>1735</v>
      </c>
      <c r="P223" s="202"/>
      <c r="Q223" s="179"/>
    </row>
    <row r="224" spans="1:17" ht="37.5" customHeight="1">
      <c r="A224" s="406">
        <v>6</v>
      </c>
      <c r="B224" s="423" t="str">
        <f>IFERROR(VLOOKUP(A224,'Outcome Indicators - Section C'!$A$10:$S$27,19,FALSE),"")</f>
        <v/>
      </c>
      <c r="C224" s="506" t="str">
        <f t="array" ref="C224">IFERROR(IF(INDEX('Disaggregation Records'!$E$59:$E$92,MATCH(LEFT(L224,255),LEFT('Disaggregation Records'!$D$59:$D$92,255),0))=0,"",INDEX('Disaggregation Records'!$E$59:$E$92,MATCH(LEFT(L224,255),LEFT('Disaggregation Records'!$D$59:$D$92,255),0))),"")</f>
        <v/>
      </c>
      <c r="D224" s="506" t="str">
        <f t="array" ref="D224">IFERROR(IF(INDEX('Disaggregation Records'!$F$59:$F$92,MATCH(LEFT(L224,255),LEFT('Disaggregation Records'!$D$59:$D$92,255),0))=0,"",INDEX('Disaggregation Records'!$F$59:$F$92,MATCH(LEFT(L224,255),LEFT('Disaggregation Records'!$D$59:$D$92,255),0))),"")</f>
        <v/>
      </c>
      <c r="E224" s="409" t="str">
        <f t="array" ref="E224">IFERROR(IF(INDEX('Disaggregation Data'!$K$159:$K$310,MATCH(LEFT(M224,255),LEFT('Disaggregation Data'!$J$159:$J$310,255),0))=0,"",INDEX('Disaggregation Data'!$K$159:$K$310,MATCH(LEFT(M224,255),LEFT('Disaggregation Data'!J$159:$J$310,255),0))),"")</f>
        <v/>
      </c>
      <c r="F224" s="409" t="str">
        <f t="array" ref="F224">IFERROR(IF(INDEX('Disaggregation Data'!$L$159:$L$310,MATCH(LEFT(M224,255),LEFT('Disaggregation Data'!$J$159:$J$310,255),0))=0,"",INDEX('Disaggregation Data'!$L$159:$L$310,MATCH(LEFT(M224,255),LEFT('Disaggregation Data'!J$159:$J$310,255),0))),"")</f>
        <v/>
      </c>
      <c r="G224" s="409" t="str">
        <f t="array" ref="G224">IFERROR(IF(INDEX('Disaggregation Data'!$M$159:$M$310,MATCH(LEFT(M224,255),LEFT('Disaggregation Data'!$J$159:$J$310,255),0))=0,"",INDEX('Disaggregation Data'!$M$159:$M$310,MATCH(LEFT(M224,255),LEFT('Disaggregation Data'!J$159:$J$310,255),0))),"")</f>
        <v/>
      </c>
      <c r="H224" s="408" t="str">
        <f t="array" ref="H224">IFERROR(IF(INDEX('Disaggregation Data'!$N$159:$N$310,MATCH(LEFT(M224,255),LEFT('Disaggregation Data'!$J$159:$J$310,255),0))=0,"",INDEX('Disaggregation Data'!$N$159:$N$310,MATCH(LEFT(M224,255),LEFT('Disaggregation Data'!J$159:$J$310,255),0))),"")</f>
        <v/>
      </c>
      <c r="I224" s="498" t="str">
        <f t="array" ref="I224">IFERROR(IF(INDEX('Disaggregation Records'!$G$59:$G$92,MATCH(LEFT(L224,255),LEFT('Disaggregation Records'!$D$59:$D$92,255),0))=0,"",INDEX('Disaggregation Records'!$G$59:$G$92,MATCH(LEFT(L224,255),LEFT('Disaggregation Records'!$D$59:$D$92,255),0))),"")</f>
        <v/>
      </c>
      <c r="J224" s="503" t="s">
        <v>722</v>
      </c>
      <c r="K224" s="503">
        <f t="shared" si="12"/>
        <v>6</v>
      </c>
      <c r="L224" s="503" t="str">
        <f t="shared" si="13"/>
        <v/>
      </c>
      <c r="M224" s="503" t="str">
        <f t="shared" si="14"/>
        <v/>
      </c>
      <c r="N224" s="503" t="b">
        <f t="shared" si="15"/>
        <v>0</v>
      </c>
      <c r="O224" s="507" t="s">
        <v>1736</v>
      </c>
      <c r="P224" s="202"/>
      <c r="Q224" s="179"/>
    </row>
    <row r="225" spans="1:17" ht="37.5" customHeight="1">
      <c r="A225" s="406">
        <v>6</v>
      </c>
      <c r="B225" s="423" t="str">
        <f>IFERROR(VLOOKUP(A225,'Outcome Indicators - Section C'!$A$10:$S$27,19,FALSE),"")</f>
        <v/>
      </c>
      <c r="C225" s="506" t="str">
        <f t="array" ref="C225">IFERROR(IF(INDEX('Disaggregation Records'!$E$59:$E$92,MATCH(LEFT(L225,255),LEFT('Disaggregation Records'!$D$59:$D$92,255),0))=0,"",INDEX('Disaggregation Records'!$E$59:$E$92,MATCH(LEFT(L225,255),LEFT('Disaggregation Records'!$D$59:$D$92,255),0))),"")</f>
        <v/>
      </c>
      <c r="D225" s="506" t="str">
        <f t="array" ref="D225">IFERROR(IF(INDEX('Disaggregation Records'!$F$59:$F$92,MATCH(LEFT(L225,255),LEFT('Disaggregation Records'!$D$59:$D$92,255),0))=0,"",INDEX('Disaggregation Records'!$F$59:$F$92,MATCH(LEFT(L225,255),LEFT('Disaggregation Records'!$D$59:$D$92,255),0))),"")</f>
        <v/>
      </c>
      <c r="E225" s="409" t="str">
        <f t="array" ref="E225">IFERROR(IF(INDEX('Disaggregation Data'!$K$159:$K$310,MATCH(LEFT(M225,255),LEFT('Disaggregation Data'!$J$159:$J$310,255),0))=0,"",INDEX('Disaggregation Data'!$K$159:$K$310,MATCH(LEFT(M225,255),LEFT('Disaggregation Data'!J$159:$J$310,255),0))),"")</f>
        <v/>
      </c>
      <c r="F225" s="409" t="str">
        <f t="array" ref="F225">IFERROR(IF(INDEX('Disaggregation Data'!$L$159:$L$310,MATCH(LEFT(M225,255),LEFT('Disaggregation Data'!$J$159:$J$310,255),0))=0,"",INDEX('Disaggregation Data'!$L$159:$L$310,MATCH(LEFT(M225,255),LEFT('Disaggregation Data'!J$159:$J$310,255),0))),"")</f>
        <v/>
      </c>
      <c r="G225" s="409" t="str">
        <f t="array" ref="G225">IFERROR(IF(INDEX('Disaggregation Data'!$M$159:$M$310,MATCH(LEFT(M225,255),LEFT('Disaggregation Data'!$J$159:$J$310,255),0))=0,"",INDEX('Disaggregation Data'!$M$159:$M$310,MATCH(LEFT(M225,255),LEFT('Disaggregation Data'!J$159:$J$310,255),0))),"")</f>
        <v/>
      </c>
      <c r="H225" s="408" t="str">
        <f t="array" ref="H225">IFERROR(IF(INDEX('Disaggregation Data'!$N$159:$N$310,MATCH(LEFT(M225,255),LEFT('Disaggregation Data'!$J$159:$J$310,255),0))=0,"",INDEX('Disaggregation Data'!$N$159:$N$310,MATCH(LEFT(M225,255),LEFT('Disaggregation Data'!J$159:$J$310,255),0))),"")</f>
        <v/>
      </c>
      <c r="I225" s="498" t="str">
        <f t="array" ref="I225">IFERROR(IF(INDEX('Disaggregation Records'!$G$59:$G$92,MATCH(LEFT(L225,255),LEFT('Disaggregation Records'!$D$59:$D$92,255),0))=0,"",INDEX('Disaggregation Records'!$G$59:$G$92,MATCH(LEFT(L225,255),LEFT('Disaggregation Records'!$D$59:$D$92,255),0))),"")</f>
        <v/>
      </c>
      <c r="J225" s="503" t="s">
        <v>722</v>
      </c>
      <c r="K225" s="503">
        <f t="shared" si="12"/>
        <v>7</v>
      </c>
      <c r="L225" s="503" t="str">
        <f t="shared" si="13"/>
        <v/>
      </c>
      <c r="M225" s="503" t="str">
        <f t="shared" si="14"/>
        <v/>
      </c>
      <c r="N225" s="503" t="b">
        <f t="shared" si="15"/>
        <v>0</v>
      </c>
      <c r="O225" s="507" t="s">
        <v>1737</v>
      </c>
      <c r="P225" s="202"/>
      <c r="Q225" s="179"/>
    </row>
    <row r="226" spans="1:17" ht="37.5" customHeight="1">
      <c r="A226" s="406">
        <v>6</v>
      </c>
      <c r="B226" s="423" t="str">
        <f>IFERROR(VLOOKUP(A226,'Outcome Indicators - Section C'!$A$10:$S$27,19,FALSE),"")</f>
        <v/>
      </c>
      <c r="C226" s="506" t="str">
        <f t="array" ref="C226">IFERROR(IF(INDEX('Disaggregation Records'!$E$59:$E$92,MATCH(LEFT(L226,255),LEFT('Disaggregation Records'!$D$59:$D$92,255),0))=0,"",INDEX('Disaggregation Records'!$E$59:$E$92,MATCH(LEFT(L226,255),LEFT('Disaggregation Records'!$D$59:$D$92,255),0))),"")</f>
        <v/>
      </c>
      <c r="D226" s="506" t="str">
        <f t="array" ref="D226">IFERROR(IF(INDEX('Disaggregation Records'!$F$59:$F$92,MATCH(LEFT(L226,255),LEFT('Disaggregation Records'!$D$59:$D$92,255),0))=0,"",INDEX('Disaggregation Records'!$F$59:$F$92,MATCH(LEFT(L226,255),LEFT('Disaggregation Records'!$D$59:$D$92,255),0))),"")</f>
        <v/>
      </c>
      <c r="E226" s="409" t="str">
        <f t="array" ref="E226">IFERROR(IF(INDEX('Disaggregation Data'!$K$159:$K$310,MATCH(LEFT(M226,255),LEFT('Disaggregation Data'!$J$159:$J$310,255),0))=0,"",INDEX('Disaggregation Data'!$K$159:$K$310,MATCH(LEFT(M226,255),LEFT('Disaggregation Data'!J$159:$J$310,255),0))),"")</f>
        <v/>
      </c>
      <c r="F226" s="409" t="str">
        <f t="array" ref="F226">IFERROR(IF(INDEX('Disaggregation Data'!$L$159:$L$310,MATCH(LEFT(M226,255),LEFT('Disaggregation Data'!$J$159:$J$310,255),0))=0,"",INDEX('Disaggregation Data'!$L$159:$L$310,MATCH(LEFT(M226,255),LEFT('Disaggregation Data'!J$159:$J$310,255),0))),"")</f>
        <v/>
      </c>
      <c r="G226" s="409" t="str">
        <f t="array" ref="G226">IFERROR(IF(INDEX('Disaggregation Data'!$M$159:$M$310,MATCH(LEFT(M226,255),LEFT('Disaggregation Data'!$J$159:$J$310,255),0))=0,"",INDEX('Disaggregation Data'!$M$159:$M$310,MATCH(LEFT(M226,255),LEFT('Disaggregation Data'!J$159:$J$310,255),0))),"")</f>
        <v/>
      </c>
      <c r="H226" s="408" t="str">
        <f t="array" ref="H226">IFERROR(IF(INDEX('Disaggregation Data'!$N$159:$N$310,MATCH(LEFT(M226,255),LEFT('Disaggregation Data'!$J$159:$J$310,255),0))=0,"",INDEX('Disaggregation Data'!$N$159:$N$310,MATCH(LEFT(M226,255),LEFT('Disaggregation Data'!J$159:$J$310,255),0))),"")</f>
        <v/>
      </c>
      <c r="I226" s="498" t="str">
        <f t="array" ref="I226">IFERROR(IF(INDEX('Disaggregation Records'!$G$59:$G$92,MATCH(LEFT(L226,255),LEFT('Disaggregation Records'!$D$59:$D$92,255),0))=0,"",INDEX('Disaggregation Records'!$G$59:$G$92,MATCH(LEFT(L226,255),LEFT('Disaggregation Records'!$D$59:$D$92,255),0))),"")</f>
        <v/>
      </c>
      <c r="J226" s="503" t="s">
        <v>722</v>
      </c>
      <c r="K226" s="503">
        <f t="shared" si="12"/>
        <v>8</v>
      </c>
      <c r="L226" s="503" t="str">
        <f t="shared" si="13"/>
        <v/>
      </c>
      <c r="M226" s="503" t="str">
        <f t="shared" si="14"/>
        <v/>
      </c>
      <c r="N226" s="503" t="b">
        <f t="shared" si="15"/>
        <v>0</v>
      </c>
      <c r="O226" s="507" t="s">
        <v>1738</v>
      </c>
      <c r="P226" s="202"/>
      <c r="Q226" s="179"/>
    </row>
    <row r="227" spans="1:17" ht="37.5" customHeight="1">
      <c r="A227" s="406">
        <v>6</v>
      </c>
      <c r="B227" s="423" t="str">
        <f>IFERROR(VLOOKUP(A227,'Outcome Indicators - Section C'!$A$10:$S$27,19,FALSE),"")</f>
        <v/>
      </c>
      <c r="C227" s="506" t="str">
        <f t="array" ref="C227">IFERROR(IF(INDEX('Disaggregation Records'!$E$59:$E$92,MATCH(LEFT(L227,255),LEFT('Disaggregation Records'!$D$59:$D$92,255),0))=0,"",INDEX('Disaggregation Records'!$E$59:$E$92,MATCH(LEFT(L227,255),LEFT('Disaggregation Records'!$D$59:$D$92,255),0))),"")</f>
        <v/>
      </c>
      <c r="D227" s="506" t="str">
        <f t="array" ref="D227">IFERROR(IF(INDEX('Disaggregation Records'!$F$59:$F$92,MATCH(LEFT(L227,255),LEFT('Disaggregation Records'!$D$59:$D$92,255),0))=0,"",INDEX('Disaggregation Records'!$F$59:$F$92,MATCH(LEFT(L227,255),LEFT('Disaggregation Records'!$D$59:$D$92,255),0))),"")</f>
        <v/>
      </c>
      <c r="E227" s="409" t="str">
        <f t="array" ref="E227">IFERROR(IF(INDEX('Disaggregation Data'!$K$159:$K$310,MATCH(LEFT(M227,255),LEFT('Disaggregation Data'!$J$159:$J$310,255),0))=0,"",INDEX('Disaggregation Data'!$K$159:$K$310,MATCH(LEFT(M227,255),LEFT('Disaggregation Data'!J$159:$J$310,255),0))),"")</f>
        <v/>
      </c>
      <c r="F227" s="409" t="str">
        <f t="array" ref="F227">IFERROR(IF(INDEX('Disaggregation Data'!$L$159:$L$310,MATCH(LEFT(M227,255),LEFT('Disaggregation Data'!$J$159:$J$310,255),0))=0,"",INDEX('Disaggregation Data'!$L$159:$L$310,MATCH(LEFT(M227,255),LEFT('Disaggregation Data'!J$159:$J$310,255),0))),"")</f>
        <v/>
      </c>
      <c r="G227" s="409" t="str">
        <f t="array" ref="G227">IFERROR(IF(INDEX('Disaggregation Data'!$M$159:$M$310,MATCH(LEFT(M227,255),LEFT('Disaggregation Data'!$J$159:$J$310,255),0))=0,"",INDEX('Disaggregation Data'!$M$159:$M$310,MATCH(LEFT(M227,255),LEFT('Disaggregation Data'!J$159:$J$310,255),0))),"")</f>
        <v/>
      </c>
      <c r="H227" s="408" t="str">
        <f t="array" ref="H227">IFERROR(IF(INDEX('Disaggregation Data'!$N$159:$N$310,MATCH(LEFT(M227,255),LEFT('Disaggregation Data'!$J$159:$J$310,255),0))=0,"",INDEX('Disaggregation Data'!$N$159:$N$310,MATCH(LEFT(M227,255),LEFT('Disaggregation Data'!J$159:$J$310,255),0))),"")</f>
        <v/>
      </c>
      <c r="I227" s="498" t="str">
        <f t="array" ref="I227">IFERROR(IF(INDEX('Disaggregation Records'!$G$59:$G$92,MATCH(LEFT(L227,255),LEFT('Disaggregation Records'!$D$59:$D$92,255),0))=0,"",INDEX('Disaggregation Records'!$G$59:$G$92,MATCH(LEFT(L227,255),LEFT('Disaggregation Records'!$D$59:$D$92,255),0))),"")</f>
        <v/>
      </c>
      <c r="J227" s="503" t="s">
        <v>722</v>
      </c>
      <c r="K227" s="503">
        <f t="shared" si="12"/>
        <v>9</v>
      </c>
      <c r="L227" s="503" t="str">
        <f t="shared" si="13"/>
        <v/>
      </c>
      <c r="M227" s="503" t="str">
        <f t="shared" si="14"/>
        <v/>
      </c>
      <c r="N227" s="503" t="b">
        <f t="shared" si="15"/>
        <v>0</v>
      </c>
      <c r="O227" s="507" t="s">
        <v>1739</v>
      </c>
      <c r="P227" s="202"/>
      <c r="Q227" s="179"/>
    </row>
    <row r="228" spans="1:17" ht="37.5" customHeight="1">
      <c r="A228" s="406">
        <v>7</v>
      </c>
      <c r="B228" s="423" t="str">
        <f>IFERROR(VLOOKUP(A228,'Outcome Indicators - Section C'!$A$10:$S$27,19,FALSE),"")</f>
        <v/>
      </c>
      <c r="C228" s="506" t="str">
        <f t="array" ref="C228">IFERROR(IF(INDEX('Disaggregation Records'!$E$59:$E$92,MATCH(LEFT(L228,255),LEFT('Disaggregation Records'!$D$59:$D$92,255),0))=0,"",INDEX('Disaggregation Records'!$E$59:$E$92,MATCH(LEFT(L228,255),LEFT('Disaggregation Records'!$D$59:$D$92,255),0))),"")</f>
        <v/>
      </c>
      <c r="D228" s="506" t="str">
        <f t="array" ref="D228">IFERROR(IF(INDEX('Disaggregation Records'!$F$59:$F$92,MATCH(LEFT(L228,255),LEFT('Disaggregation Records'!$D$59:$D$92,255),0))=0,"",INDEX('Disaggregation Records'!$F$59:$F$92,MATCH(LEFT(L228,255),LEFT('Disaggregation Records'!$D$59:$D$92,255),0))),"")</f>
        <v/>
      </c>
      <c r="E228" s="409" t="str">
        <f t="array" ref="E228">IFERROR(IF(INDEX('Disaggregation Data'!$K$159:$K$310,MATCH(LEFT(M228,255),LEFT('Disaggregation Data'!$J$159:$J$310,255),0))=0,"",INDEX('Disaggregation Data'!$K$159:$K$310,MATCH(LEFT(M228,255),LEFT('Disaggregation Data'!J$159:$J$310,255),0))),"")</f>
        <v/>
      </c>
      <c r="F228" s="409" t="str">
        <f t="array" ref="F228">IFERROR(IF(INDEX('Disaggregation Data'!$L$159:$L$310,MATCH(LEFT(M228,255),LEFT('Disaggregation Data'!$J$159:$J$310,255),0))=0,"",INDEX('Disaggregation Data'!$L$159:$L$310,MATCH(LEFT(M228,255),LEFT('Disaggregation Data'!J$159:$J$310,255),0))),"")</f>
        <v/>
      </c>
      <c r="G228" s="409" t="str">
        <f t="array" ref="G228">IFERROR(IF(INDEX('Disaggregation Data'!$M$159:$M$310,MATCH(LEFT(M228,255),LEFT('Disaggregation Data'!$J$159:$J$310,255),0))=0,"",INDEX('Disaggregation Data'!$M$159:$M$310,MATCH(LEFT(M228,255),LEFT('Disaggregation Data'!J$159:$J$310,255),0))),"")</f>
        <v/>
      </c>
      <c r="H228" s="408" t="str">
        <f t="array" ref="H228">IFERROR(IF(INDEX('Disaggregation Data'!$N$159:$N$310,MATCH(LEFT(M228,255),LEFT('Disaggregation Data'!$J$159:$J$310,255),0))=0,"",INDEX('Disaggregation Data'!$N$159:$N$310,MATCH(LEFT(M228,255),LEFT('Disaggregation Data'!J$159:$J$310,255),0))),"")</f>
        <v/>
      </c>
      <c r="I228" s="498" t="str">
        <f t="array" ref="I228">IFERROR(IF(INDEX('Disaggregation Records'!$G$59:$G$92,MATCH(LEFT(L228,255),LEFT('Disaggregation Records'!$D$59:$D$92,255),0))=0,"",INDEX('Disaggregation Records'!$G$59:$G$92,MATCH(LEFT(L228,255),LEFT('Disaggregation Records'!$D$59:$D$92,255),0))),"")</f>
        <v/>
      </c>
      <c r="J228" s="503" t="s">
        <v>723</v>
      </c>
      <c r="K228" s="503">
        <f t="shared" si="12"/>
        <v>10</v>
      </c>
      <c r="L228" s="503" t="str">
        <f t="shared" si="13"/>
        <v/>
      </c>
      <c r="M228" s="503" t="str">
        <f t="shared" si="14"/>
        <v/>
      </c>
      <c r="N228" s="503" t="b">
        <f t="shared" si="15"/>
        <v>0</v>
      </c>
      <c r="O228" s="507" t="s">
        <v>1740</v>
      </c>
      <c r="P228" s="202"/>
      <c r="Q228" s="179"/>
    </row>
    <row r="229" spans="1:17" ht="37.5" customHeight="1">
      <c r="A229" s="406">
        <v>7</v>
      </c>
      <c r="B229" s="423" t="str">
        <f>IFERROR(VLOOKUP(A229,'Outcome Indicators - Section C'!$A$10:$S$27,19,FALSE),"")</f>
        <v/>
      </c>
      <c r="C229" s="506" t="str">
        <f t="array" ref="C229">IFERROR(IF(INDEX('Disaggregation Records'!$E$59:$E$92,MATCH(LEFT(L229,255),LEFT('Disaggregation Records'!$D$59:$D$92,255),0))=0,"",INDEX('Disaggregation Records'!$E$59:$E$92,MATCH(LEFT(L229,255),LEFT('Disaggregation Records'!$D$59:$D$92,255),0))),"")</f>
        <v/>
      </c>
      <c r="D229" s="506" t="str">
        <f t="array" ref="D229">IFERROR(IF(INDEX('Disaggregation Records'!$F$59:$F$92,MATCH(LEFT(L229,255),LEFT('Disaggregation Records'!$D$59:$D$92,255),0))=0,"",INDEX('Disaggregation Records'!$F$59:$F$92,MATCH(LEFT(L229,255),LEFT('Disaggregation Records'!$D$59:$D$92,255),0))),"")</f>
        <v/>
      </c>
      <c r="E229" s="409" t="str">
        <f t="array" ref="E229">IFERROR(IF(INDEX('Disaggregation Data'!$K$159:$K$310,MATCH(LEFT(M229,255),LEFT('Disaggregation Data'!$J$159:$J$310,255),0))=0,"",INDEX('Disaggregation Data'!$K$159:$K$310,MATCH(LEFT(M229,255),LEFT('Disaggregation Data'!J$159:$J$310,255),0))),"")</f>
        <v/>
      </c>
      <c r="F229" s="409" t="str">
        <f t="array" ref="F229">IFERROR(IF(INDEX('Disaggregation Data'!$L$159:$L$310,MATCH(LEFT(M229,255),LEFT('Disaggregation Data'!$J$159:$J$310,255),0))=0,"",INDEX('Disaggregation Data'!$L$159:$L$310,MATCH(LEFT(M229,255),LEFT('Disaggregation Data'!J$159:$J$310,255),0))),"")</f>
        <v/>
      </c>
      <c r="G229" s="409" t="str">
        <f t="array" ref="G229">IFERROR(IF(INDEX('Disaggregation Data'!$M$159:$M$310,MATCH(LEFT(M229,255),LEFT('Disaggregation Data'!$J$159:$J$310,255),0))=0,"",INDEX('Disaggregation Data'!$M$159:$M$310,MATCH(LEFT(M229,255),LEFT('Disaggregation Data'!J$159:$J$310,255),0))),"")</f>
        <v/>
      </c>
      <c r="H229" s="408" t="str">
        <f t="array" ref="H229">IFERROR(IF(INDEX('Disaggregation Data'!$N$159:$N$310,MATCH(LEFT(M229,255),LEFT('Disaggregation Data'!$J$159:$J$310,255),0))=0,"",INDEX('Disaggregation Data'!$N$159:$N$310,MATCH(LEFT(M229,255),LEFT('Disaggregation Data'!J$159:$J$310,255),0))),"")</f>
        <v/>
      </c>
      <c r="I229" s="498" t="str">
        <f t="array" ref="I229">IFERROR(IF(INDEX('Disaggregation Records'!$G$59:$G$92,MATCH(LEFT(L229,255),LEFT('Disaggregation Records'!$D$59:$D$92,255),0))=0,"",INDEX('Disaggregation Records'!$G$59:$G$92,MATCH(LEFT(L229,255),LEFT('Disaggregation Records'!$D$59:$D$92,255),0))),"")</f>
        <v/>
      </c>
      <c r="J229" s="503" t="s">
        <v>723</v>
      </c>
      <c r="K229" s="503">
        <f t="shared" si="12"/>
        <v>11</v>
      </c>
      <c r="L229" s="503" t="str">
        <f t="shared" si="13"/>
        <v/>
      </c>
      <c r="M229" s="503" t="str">
        <f t="shared" si="14"/>
        <v/>
      </c>
      <c r="N229" s="503" t="b">
        <f t="shared" si="15"/>
        <v>0</v>
      </c>
      <c r="O229" s="507" t="s">
        <v>1741</v>
      </c>
      <c r="P229" s="202"/>
      <c r="Q229" s="179"/>
    </row>
    <row r="230" spans="1:17" ht="37.5" customHeight="1">
      <c r="A230" s="406">
        <v>7</v>
      </c>
      <c r="B230" s="423" t="str">
        <f>IFERROR(VLOOKUP(A230,'Outcome Indicators - Section C'!$A$10:$S$27,19,FALSE),"")</f>
        <v/>
      </c>
      <c r="C230" s="506" t="str">
        <f t="array" ref="C230">IFERROR(IF(INDEX('Disaggregation Records'!$E$59:$E$92,MATCH(LEFT(L230,255),LEFT('Disaggregation Records'!$D$59:$D$92,255),0))=0,"",INDEX('Disaggregation Records'!$E$59:$E$92,MATCH(LEFT(L230,255),LEFT('Disaggregation Records'!$D$59:$D$92,255),0))),"")</f>
        <v/>
      </c>
      <c r="D230" s="506" t="str">
        <f t="array" ref="D230">IFERROR(IF(INDEX('Disaggregation Records'!$F$59:$F$92,MATCH(LEFT(L230,255),LEFT('Disaggregation Records'!$D$59:$D$92,255),0))=0,"",INDEX('Disaggregation Records'!$F$59:$F$92,MATCH(LEFT(L230,255),LEFT('Disaggregation Records'!$D$59:$D$92,255),0))),"")</f>
        <v/>
      </c>
      <c r="E230" s="409" t="str">
        <f t="array" ref="E230">IFERROR(IF(INDEX('Disaggregation Data'!$K$159:$K$310,MATCH(LEFT(M230,255),LEFT('Disaggregation Data'!$J$159:$J$310,255),0))=0,"",INDEX('Disaggregation Data'!$K$159:$K$310,MATCH(LEFT(M230,255),LEFT('Disaggregation Data'!J$159:$J$310,255),0))),"")</f>
        <v/>
      </c>
      <c r="F230" s="409" t="str">
        <f t="array" ref="F230">IFERROR(IF(INDEX('Disaggregation Data'!$L$159:$L$310,MATCH(LEFT(M230,255),LEFT('Disaggregation Data'!$J$159:$J$310,255),0))=0,"",INDEX('Disaggregation Data'!$L$159:$L$310,MATCH(LEFT(M230,255),LEFT('Disaggregation Data'!J$159:$J$310,255),0))),"")</f>
        <v/>
      </c>
      <c r="G230" s="409" t="str">
        <f t="array" ref="G230">IFERROR(IF(INDEX('Disaggregation Data'!$M$159:$M$310,MATCH(LEFT(M230,255),LEFT('Disaggregation Data'!$J$159:$J$310,255),0))=0,"",INDEX('Disaggregation Data'!$M$159:$M$310,MATCH(LEFT(M230,255),LEFT('Disaggregation Data'!J$159:$J$310,255),0))),"")</f>
        <v/>
      </c>
      <c r="H230" s="408" t="str">
        <f t="array" ref="H230">IFERROR(IF(INDEX('Disaggregation Data'!$N$159:$N$310,MATCH(LEFT(M230,255),LEFT('Disaggregation Data'!$J$159:$J$310,255),0))=0,"",INDEX('Disaggregation Data'!$N$159:$N$310,MATCH(LEFT(M230,255),LEFT('Disaggregation Data'!J$159:$J$310,255),0))),"")</f>
        <v/>
      </c>
      <c r="I230" s="498" t="str">
        <f t="array" ref="I230">IFERROR(IF(INDEX('Disaggregation Records'!$G$59:$G$92,MATCH(LEFT(L230,255),LEFT('Disaggregation Records'!$D$59:$D$92,255),0))=0,"",INDEX('Disaggregation Records'!$G$59:$G$92,MATCH(LEFT(L230,255),LEFT('Disaggregation Records'!$D$59:$D$92,255),0))),"")</f>
        <v/>
      </c>
      <c r="J230" s="503" t="s">
        <v>723</v>
      </c>
      <c r="K230" s="503">
        <f t="shared" si="12"/>
        <v>12</v>
      </c>
      <c r="L230" s="503" t="str">
        <f t="shared" si="13"/>
        <v/>
      </c>
      <c r="M230" s="503" t="str">
        <f t="shared" si="14"/>
        <v/>
      </c>
      <c r="N230" s="503" t="b">
        <f t="shared" si="15"/>
        <v>0</v>
      </c>
      <c r="O230" s="507" t="s">
        <v>1742</v>
      </c>
      <c r="P230" s="202"/>
      <c r="Q230" s="179"/>
    </row>
    <row r="231" spans="1:17" ht="37.5" customHeight="1">
      <c r="A231" s="406">
        <v>7</v>
      </c>
      <c r="B231" s="423" t="str">
        <f>IFERROR(VLOOKUP(A231,'Outcome Indicators - Section C'!$A$10:$S$27,19,FALSE),"")</f>
        <v/>
      </c>
      <c r="C231" s="506" t="str">
        <f t="array" ref="C231">IFERROR(IF(INDEX('Disaggregation Records'!$E$59:$E$92,MATCH(LEFT(L231,255),LEFT('Disaggregation Records'!$D$59:$D$92,255),0))=0,"",INDEX('Disaggregation Records'!$E$59:$E$92,MATCH(LEFT(L231,255),LEFT('Disaggregation Records'!$D$59:$D$92,255),0))),"")</f>
        <v/>
      </c>
      <c r="D231" s="506" t="str">
        <f t="array" ref="D231">IFERROR(IF(INDEX('Disaggregation Records'!$F$59:$F$92,MATCH(LEFT(L231,255),LEFT('Disaggregation Records'!$D$59:$D$92,255),0))=0,"",INDEX('Disaggregation Records'!$F$59:$F$92,MATCH(LEFT(L231,255),LEFT('Disaggregation Records'!$D$59:$D$92,255),0))),"")</f>
        <v/>
      </c>
      <c r="E231" s="409" t="str">
        <f t="array" ref="E231">IFERROR(IF(INDEX('Disaggregation Data'!$K$159:$K$310,MATCH(LEFT(M231,255),LEFT('Disaggregation Data'!$J$159:$J$310,255),0))=0,"",INDEX('Disaggregation Data'!$K$159:$K$310,MATCH(LEFT(M231,255),LEFT('Disaggregation Data'!J$159:$J$310,255),0))),"")</f>
        <v/>
      </c>
      <c r="F231" s="409" t="str">
        <f t="array" ref="F231">IFERROR(IF(INDEX('Disaggregation Data'!$L$159:$L$310,MATCH(LEFT(M231,255),LEFT('Disaggregation Data'!$J$159:$J$310,255),0))=0,"",INDEX('Disaggregation Data'!$L$159:$L$310,MATCH(LEFT(M231,255),LEFT('Disaggregation Data'!J$159:$J$310,255),0))),"")</f>
        <v/>
      </c>
      <c r="G231" s="409" t="str">
        <f t="array" ref="G231">IFERROR(IF(INDEX('Disaggregation Data'!$M$159:$M$310,MATCH(LEFT(M231,255),LEFT('Disaggregation Data'!$J$159:$J$310,255),0))=0,"",INDEX('Disaggregation Data'!$M$159:$M$310,MATCH(LEFT(M231,255),LEFT('Disaggregation Data'!J$159:$J$310,255),0))),"")</f>
        <v/>
      </c>
      <c r="H231" s="408" t="str">
        <f t="array" ref="H231">IFERROR(IF(INDEX('Disaggregation Data'!$N$159:$N$310,MATCH(LEFT(M231,255),LEFT('Disaggregation Data'!$J$159:$J$310,255),0))=0,"",INDEX('Disaggregation Data'!$N$159:$N$310,MATCH(LEFT(M231,255),LEFT('Disaggregation Data'!J$159:$J$310,255),0))),"")</f>
        <v/>
      </c>
      <c r="I231" s="498" t="str">
        <f t="array" ref="I231">IFERROR(IF(INDEX('Disaggregation Records'!$G$59:$G$92,MATCH(LEFT(L231,255),LEFT('Disaggregation Records'!$D$59:$D$92,255),0))=0,"",INDEX('Disaggregation Records'!$G$59:$G$92,MATCH(LEFT(L231,255),LEFT('Disaggregation Records'!$D$59:$D$92,255),0))),"")</f>
        <v/>
      </c>
      <c r="J231" s="503" t="s">
        <v>723</v>
      </c>
      <c r="K231" s="503">
        <f t="shared" si="12"/>
        <v>13</v>
      </c>
      <c r="L231" s="503" t="str">
        <f t="shared" si="13"/>
        <v/>
      </c>
      <c r="M231" s="503" t="str">
        <f t="shared" si="14"/>
        <v/>
      </c>
      <c r="N231" s="503" t="b">
        <f t="shared" si="15"/>
        <v>0</v>
      </c>
      <c r="O231" s="507" t="s">
        <v>1743</v>
      </c>
      <c r="P231" s="202"/>
      <c r="Q231" s="179"/>
    </row>
    <row r="232" spans="1:17" ht="37.5" customHeight="1">
      <c r="A232" s="406">
        <v>7</v>
      </c>
      <c r="B232" s="423" t="str">
        <f>IFERROR(VLOOKUP(A232,'Outcome Indicators - Section C'!$A$10:$S$27,19,FALSE),"")</f>
        <v/>
      </c>
      <c r="C232" s="506" t="str">
        <f t="array" ref="C232">IFERROR(IF(INDEX('Disaggregation Records'!$E$59:$E$92,MATCH(LEFT(L232,255),LEFT('Disaggregation Records'!$D$59:$D$92,255),0))=0,"",INDEX('Disaggregation Records'!$E$59:$E$92,MATCH(LEFT(L232,255),LEFT('Disaggregation Records'!$D$59:$D$92,255),0))),"")</f>
        <v/>
      </c>
      <c r="D232" s="506" t="str">
        <f t="array" ref="D232">IFERROR(IF(INDEX('Disaggregation Records'!$F$59:$F$92,MATCH(LEFT(L232,255),LEFT('Disaggregation Records'!$D$59:$D$92,255),0))=0,"",INDEX('Disaggregation Records'!$F$59:$F$92,MATCH(LEFT(L232,255),LEFT('Disaggregation Records'!$D$59:$D$92,255),0))),"")</f>
        <v/>
      </c>
      <c r="E232" s="409" t="str">
        <f t="array" ref="E232">IFERROR(IF(INDEX('Disaggregation Data'!$K$159:$K$310,MATCH(LEFT(M232,255),LEFT('Disaggregation Data'!$J$159:$J$310,255),0))=0,"",INDEX('Disaggregation Data'!$K$159:$K$310,MATCH(LEFT(M232,255),LEFT('Disaggregation Data'!J$159:$J$310,255),0))),"")</f>
        <v/>
      </c>
      <c r="F232" s="409" t="str">
        <f t="array" ref="F232">IFERROR(IF(INDEX('Disaggregation Data'!$L$159:$L$310,MATCH(LEFT(M232,255),LEFT('Disaggregation Data'!$J$159:$J$310,255),0))=0,"",INDEX('Disaggregation Data'!$L$159:$L$310,MATCH(LEFT(M232,255),LEFT('Disaggregation Data'!J$159:$J$310,255),0))),"")</f>
        <v/>
      </c>
      <c r="G232" s="409" t="str">
        <f t="array" ref="G232">IFERROR(IF(INDEX('Disaggregation Data'!$M$159:$M$310,MATCH(LEFT(M232,255),LEFT('Disaggregation Data'!$J$159:$J$310,255),0))=0,"",INDEX('Disaggregation Data'!$M$159:$M$310,MATCH(LEFT(M232,255),LEFT('Disaggregation Data'!J$159:$J$310,255),0))),"")</f>
        <v/>
      </c>
      <c r="H232" s="408" t="str">
        <f t="array" ref="H232">IFERROR(IF(INDEX('Disaggregation Data'!$N$159:$N$310,MATCH(LEFT(M232,255),LEFT('Disaggregation Data'!$J$159:$J$310,255),0))=0,"",INDEX('Disaggregation Data'!$N$159:$N$310,MATCH(LEFT(M232,255),LEFT('Disaggregation Data'!J$159:$J$310,255),0))),"")</f>
        <v/>
      </c>
      <c r="I232" s="498" t="str">
        <f t="array" ref="I232">IFERROR(IF(INDEX('Disaggregation Records'!$G$59:$G$92,MATCH(LEFT(L232,255),LEFT('Disaggregation Records'!$D$59:$D$92,255),0))=0,"",INDEX('Disaggregation Records'!$G$59:$G$92,MATCH(LEFT(L232,255),LEFT('Disaggregation Records'!$D$59:$D$92,255),0))),"")</f>
        <v/>
      </c>
      <c r="J232" s="503" t="s">
        <v>723</v>
      </c>
      <c r="K232" s="503">
        <f t="shared" ref="K232:K295" si="16">IF(B232=B231,K231+1,0)</f>
        <v>14</v>
      </c>
      <c r="L232" s="503" t="str">
        <f t="shared" ref="L232:L295" si="17">IF(B232&lt;&gt;"",B232&amp;"-"&amp;K232,"")</f>
        <v/>
      </c>
      <c r="M232" s="503" t="str">
        <f t="shared" ref="M232:M295" si="18">IF(B232&lt;&gt;"",B232&amp;C232&amp;D232,"")</f>
        <v/>
      </c>
      <c r="N232" s="503" t="b">
        <f t="shared" ref="N232:N295" si="19">IFERROR(IF(B232&lt;&gt;"",TRUE,FALSE),"")</f>
        <v>0</v>
      </c>
      <c r="O232" s="507" t="s">
        <v>1744</v>
      </c>
      <c r="P232" s="202"/>
      <c r="Q232" s="179"/>
    </row>
    <row r="233" spans="1:17" ht="37.5" customHeight="1">
      <c r="A233" s="406">
        <v>7</v>
      </c>
      <c r="B233" s="423" t="str">
        <f>IFERROR(VLOOKUP(A233,'Outcome Indicators - Section C'!$A$10:$S$27,19,FALSE),"")</f>
        <v/>
      </c>
      <c r="C233" s="506" t="str">
        <f t="array" ref="C233">IFERROR(IF(INDEX('Disaggregation Records'!$E$59:$E$92,MATCH(LEFT(L233,255),LEFT('Disaggregation Records'!$D$59:$D$92,255),0))=0,"",INDEX('Disaggregation Records'!$E$59:$E$92,MATCH(LEFT(L233,255),LEFT('Disaggregation Records'!$D$59:$D$92,255),0))),"")</f>
        <v/>
      </c>
      <c r="D233" s="506" t="str">
        <f t="array" ref="D233">IFERROR(IF(INDEX('Disaggregation Records'!$F$59:$F$92,MATCH(LEFT(L233,255),LEFT('Disaggregation Records'!$D$59:$D$92,255),0))=0,"",INDEX('Disaggregation Records'!$F$59:$F$92,MATCH(LEFT(L233,255),LEFT('Disaggregation Records'!$D$59:$D$92,255),0))),"")</f>
        <v/>
      </c>
      <c r="E233" s="409" t="str">
        <f t="array" ref="E233">IFERROR(IF(INDEX('Disaggregation Data'!$K$159:$K$310,MATCH(LEFT(M233,255),LEFT('Disaggregation Data'!$J$159:$J$310,255),0))=0,"",INDEX('Disaggregation Data'!$K$159:$K$310,MATCH(LEFT(M233,255),LEFT('Disaggregation Data'!J$159:$J$310,255),0))),"")</f>
        <v/>
      </c>
      <c r="F233" s="409" t="str">
        <f t="array" ref="F233">IFERROR(IF(INDEX('Disaggregation Data'!$L$159:$L$310,MATCH(LEFT(M233,255),LEFT('Disaggregation Data'!$J$159:$J$310,255),0))=0,"",INDEX('Disaggregation Data'!$L$159:$L$310,MATCH(LEFT(M233,255),LEFT('Disaggregation Data'!J$159:$J$310,255),0))),"")</f>
        <v/>
      </c>
      <c r="G233" s="409" t="str">
        <f t="array" ref="G233">IFERROR(IF(INDEX('Disaggregation Data'!$M$159:$M$310,MATCH(LEFT(M233,255),LEFT('Disaggregation Data'!$J$159:$J$310,255),0))=0,"",INDEX('Disaggregation Data'!$M$159:$M$310,MATCH(LEFT(M233,255),LEFT('Disaggregation Data'!J$159:$J$310,255),0))),"")</f>
        <v/>
      </c>
      <c r="H233" s="408" t="str">
        <f t="array" ref="H233">IFERROR(IF(INDEX('Disaggregation Data'!$N$159:$N$310,MATCH(LEFT(M233,255),LEFT('Disaggregation Data'!$J$159:$J$310,255),0))=0,"",INDEX('Disaggregation Data'!$N$159:$N$310,MATCH(LEFT(M233,255),LEFT('Disaggregation Data'!J$159:$J$310,255),0))),"")</f>
        <v/>
      </c>
      <c r="I233" s="498" t="str">
        <f t="array" ref="I233">IFERROR(IF(INDEX('Disaggregation Records'!$G$59:$G$92,MATCH(LEFT(L233,255),LEFT('Disaggregation Records'!$D$59:$D$92,255),0))=0,"",INDEX('Disaggregation Records'!$G$59:$G$92,MATCH(LEFT(L233,255),LEFT('Disaggregation Records'!$D$59:$D$92,255),0))),"")</f>
        <v/>
      </c>
      <c r="J233" s="503" t="s">
        <v>723</v>
      </c>
      <c r="K233" s="503">
        <f t="shared" si="16"/>
        <v>15</v>
      </c>
      <c r="L233" s="503" t="str">
        <f t="shared" si="17"/>
        <v/>
      </c>
      <c r="M233" s="503" t="str">
        <f t="shared" si="18"/>
        <v/>
      </c>
      <c r="N233" s="503" t="b">
        <f t="shared" si="19"/>
        <v>0</v>
      </c>
      <c r="O233" s="507" t="s">
        <v>1745</v>
      </c>
      <c r="P233" s="202"/>
      <c r="Q233" s="179"/>
    </row>
    <row r="234" spans="1:17" ht="37.5" customHeight="1">
      <c r="A234" s="406">
        <v>7</v>
      </c>
      <c r="B234" s="423" t="str">
        <f>IFERROR(VLOOKUP(A234,'Outcome Indicators - Section C'!$A$10:$S$27,19,FALSE),"")</f>
        <v/>
      </c>
      <c r="C234" s="506" t="str">
        <f t="array" ref="C234">IFERROR(IF(INDEX('Disaggregation Records'!$E$59:$E$92,MATCH(LEFT(L234,255),LEFT('Disaggregation Records'!$D$59:$D$92,255),0))=0,"",INDEX('Disaggregation Records'!$E$59:$E$92,MATCH(LEFT(L234,255),LEFT('Disaggregation Records'!$D$59:$D$92,255),0))),"")</f>
        <v/>
      </c>
      <c r="D234" s="506" t="str">
        <f t="array" ref="D234">IFERROR(IF(INDEX('Disaggregation Records'!$F$59:$F$92,MATCH(LEFT(L234,255),LEFT('Disaggregation Records'!$D$59:$D$92,255),0))=0,"",INDEX('Disaggregation Records'!$F$59:$F$92,MATCH(LEFT(L234,255),LEFT('Disaggregation Records'!$D$59:$D$92,255),0))),"")</f>
        <v/>
      </c>
      <c r="E234" s="409" t="str">
        <f t="array" ref="E234">IFERROR(IF(INDEX('Disaggregation Data'!$K$159:$K$310,MATCH(LEFT(M234,255),LEFT('Disaggregation Data'!$J$159:$J$310,255),0))=0,"",INDEX('Disaggregation Data'!$K$159:$K$310,MATCH(LEFT(M234,255),LEFT('Disaggregation Data'!J$159:$J$310,255),0))),"")</f>
        <v/>
      </c>
      <c r="F234" s="409" t="str">
        <f t="array" ref="F234">IFERROR(IF(INDEX('Disaggregation Data'!$L$159:$L$310,MATCH(LEFT(M234,255),LEFT('Disaggregation Data'!$J$159:$J$310,255),0))=0,"",INDEX('Disaggregation Data'!$L$159:$L$310,MATCH(LEFT(M234,255),LEFT('Disaggregation Data'!J$159:$J$310,255),0))),"")</f>
        <v/>
      </c>
      <c r="G234" s="409" t="str">
        <f t="array" ref="G234">IFERROR(IF(INDEX('Disaggregation Data'!$M$159:$M$310,MATCH(LEFT(M234,255),LEFT('Disaggregation Data'!$J$159:$J$310,255),0))=0,"",INDEX('Disaggregation Data'!$M$159:$M$310,MATCH(LEFT(M234,255),LEFT('Disaggregation Data'!J$159:$J$310,255),0))),"")</f>
        <v/>
      </c>
      <c r="H234" s="408" t="str">
        <f t="array" ref="H234">IFERROR(IF(INDEX('Disaggregation Data'!$N$159:$N$310,MATCH(LEFT(M234,255),LEFT('Disaggregation Data'!$J$159:$J$310,255),0))=0,"",INDEX('Disaggregation Data'!$N$159:$N$310,MATCH(LEFT(M234,255),LEFT('Disaggregation Data'!J$159:$J$310,255),0))),"")</f>
        <v/>
      </c>
      <c r="I234" s="498" t="str">
        <f t="array" ref="I234">IFERROR(IF(INDEX('Disaggregation Records'!$G$59:$G$92,MATCH(LEFT(L234,255),LEFT('Disaggregation Records'!$D$59:$D$92,255),0))=0,"",INDEX('Disaggregation Records'!$G$59:$G$92,MATCH(LEFT(L234,255),LEFT('Disaggregation Records'!$D$59:$D$92,255),0))),"")</f>
        <v/>
      </c>
      <c r="J234" s="503" t="s">
        <v>723</v>
      </c>
      <c r="K234" s="503">
        <f t="shared" si="16"/>
        <v>16</v>
      </c>
      <c r="L234" s="503" t="str">
        <f t="shared" si="17"/>
        <v/>
      </c>
      <c r="M234" s="503" t="str">
        <f t="shared" si="18"/>
        <v/>
      </c>
      <c r="N234" s="503" t="b">
        <f t="shared" si="19"/>
        <v>0</v>
      </c>
      <c r="O234" s="507" t="s">
        <v>1746</v>
      </c>
      <c r="P234" s="202"/>
      <c r="Q234" s="179"/>
    </row>
    <row r="235" spans="1:17" ht="37.5" customHeight="1">
      <c r="A235" s="406">
        <v>7</v>
      </c>
      <c r="B235" s="423" t="str">
        <f>IFERROR(VLOOKUP(A235,'Outcome Indicators - Section C'!$A$10:$S$27,19,FALSE),"")</f>
        <v/>
      </c>
      <c r="C235" s="506" t="str">
        <f t="array" ref="C235">IFERROR(IF(INDEX('Disaggregation Records'!$E$59:$E$92,MATCH(LEFT(L235,255),LEFT('Disaggregation Records'!$D$59:$D$92,255),0))=0,"",INDEX('Disaggregation Records'!$E$59:$E$92,MATCH(LEFT(L235,255),LEFT('Disaggregation Records'!$D$59:$D$92,255),0))),"")</f>
        <v/>
      </c>
      <c r="D235" s="506" t="str">
        <f t="array" ref="D235">IFERROR(IF(INDEX('Disaggregation Records'!$F$59:$F$92,MATCH(LEFT(L235,255),LEFT('Disaggregation Records'!$D$59:$D$92,255),0))=0,"",INDEX('Disaggregation Records'!$F$59:$F$92,MATCH(LEFT(L235,255),LEFT('Disaggregation Records'!$D$59:$D$92,255),0))),"")</f>
        <v/>
      </c>
      <c r="E235" s="409" t="str">
        <f t="array" ref="E235">IFERROR(IF(INDEX('Disaggregation Data'!$K$159:$K$310,MATCH(LEFT(M235,255),LEFT('Disaggregation Data'!$J$159:$J$310,255),0))=0,"",INDEX('Disaggregation Data'!$K$159:$K$310,MATCH(LEFT(M235,255),LEFT('Disaggregation Data'!J$159:$J$310,255),0))),"")</f>
        <v/>
      </c>
      <c r="F235" s="409" t="str">
        <f t="array" ref="F235">IFERROR(IF(INDEX('Disaggregation Data'!$L$159:$L$310,MATCH(LEFT(M235,255),LEFT('Disaggregation Data'!$J$159:$J$310,255),0))=0,"",INDEX('Disaggregation Data'!$L$159:$L$310,MATCH(LEFT(M235,255),LEFT('Disaggregation Data'!J$159:$J$310,255),0))),"")</f>
        <v/>
      </c>
      <c r="G235" s="409" t="str">
        <f t="array" ref="G235">IFERROR(IF(INDEX('Disaggregation Data'!$M$159:$M$310,MATCH(LEFT(M235,255),LEFT('Disaggregation Data'!$J$159:$J$310,255),0))=0,"",INDEX('Disaggregation Data'!$M$159:$M$310,MATCH(LEFT(M235,255),LEFT('Disaggregation Data'!J$159:$J$310,255),0))),"")</f>
        <v/>
      </c>
      <c r="H235" s="408" t="str">
        <f t="array" ref="H235">IFERROR(IF(INDEX('Disaggregation Data'!$N$159:$N$310,MATCH(LEFT(M235,255),LEFT('Disaggregation Data'!$J$159:$J$310,255),0))=0,"",INDEX('Disaggregation Data'!$N$159:$N$310,MATCH(LEFT(M235,255),LEFT('Disaggregation Data'!J$159:$J$310,255),0))),"")</f>
        <v/>
      </c>
      <c r="I235" s="498" t="str">
        <f t="array" ref="I235">IFERROR(IF(INDEX('Disaggregation Records'!$G$59:$G$92,MATCH(LEFT(L235,255),LEFT('Disaggregation Records'!$D$59:$D$92,255),0))=0,"",INDEX('Disaggregation Records'!$G$59:$G$92,MATCH(LEFT(L235,255),LEFT('Disaggregation Records'!$D$59:$D$92,255),0))),"")</f>
        <v/>
      </c>
      <c r="J235" s="503" t="s">
        <v>723</v>
      </c>
      <c r="K235" s="503">
        <f t="shared" si="16"/>
        <v>17</v>
      </c>
      <c r="L235" s="503" t="str">
        <f t="shared" si="17"/>
        <v/>
      </c>
      <c r="M235" s="503" t="str">
        <f t="shared" si="18"/>
        <v/>
      </c>
      <c r="N235" s="503" t="b">
        <f t="shared" si="19"/>
        <v>0</v>
      </c>
      <c r="O235" s="507" t="s">
        <v>1747</v>
      </c>
      <c r="P235" s="202"/>
      <c r="Q235" s="179"/>
    </row>
    <row r="236" spans="1:17" ht="37.5" customHeight="1">
      <c r="A236" s="406">
        <v>7</v>
      </c>
      <c r="B236" s="423" t="str">
        <f>IFERROR(VLOOKUP(A236,'Outcome Indicators - Section C'!$A$10:$S$27,19,FALSE),"")</f>
        <v/>
      </c>
      <c r="C236" s="506" t="str">
        <f t="array" ref="C236">IFERROR(IF(INDEX('Disaggregation Records'!$E$59:$E$92,MATCH(LEFT(L236,255),LEFT('Disaggregation Records'!$D$59:$D$92,255),0))=0,"",INDEX('Disaggregation Records'!$E$59:$E$92,MATCH(LEFT(L236,255),LEFT('Disaggregation Records'!$D$59:$D$92,255),0))),"")</f>
        <v/>
      </c>
      <c r="D236" s="506" t="str">
        <f t="array" ref="D236">IFERROR(IF(INDEX('Disaggregation Records'!$F$59:$F$92,MATCH(LEFT(L236,255),LEFT('Disaggregation Records'!$D$59:$D$92,255),0))=0,"",INDEX('Disaggregation Records'!$F$59:$F$92,MATCH(LEFT(L236,255),LEFT('Disaggregation Records'!$D$59:$D$92,255),0))),"")</f>
        <v/>
      </c>
      <c r="E236" s="409" t="str">
        <f t="array" ref="E236">IFERROR(IF(INDEX('Disaggregation Data'!$K$159:$K$310,MATCH(LEFT(M236,255),LEFT('Disaggregation Data'!$J$159:$J$310,255),0))=0,"",INDEX('Disaggregation Data'!$K$159:$K$310,MATCH(LEFT(M236,255),LEFT('Disaggregation Data'!J$159:$J$310,255),0))),"")</f>
        <v/>
      </c>
      <c r="F236" s="409" t="str">
        <f t="array" ref="F236">IFERROR(IF(INDEX('Disaggregation Data'!$L$159:$L$310,MATCH(LEFT(M236,255),LEFT('Disaggregation Data'!$J$159:$J$310,255),0))=0,"",INDEX('Disaggregation Data'!$L$159:$L$310,MATCH(LEFT(M236,255),LEFT('Disaggregation Data'!J$159:$J$310,255),0))),"")</f>
        <v/>
      </c>
      <c r="G236" s="409" t="str">
        <f t="array" ref="G236">IFERROR(IF(INDEX('Disaggregation Data'!$M$159:$M$310,MATCH(LEFT(M236,255),LEFT('Disaggregation Data'!$J$159:$J$310,255),0))=0,"",INDEX('Disaggregation Data'!$M$159:$M$310,MATCH(LEFT(M236,255),LEFT('Disaggregation Data'!J$159:$J$310,255),0))),"")</f>
        <v/>
      </c>
      <c r="H236" s="408" t="str">
        <f t="array" ref="H236">IFERROR(IF(INDEX('Disaggregation Data'!$N$159:$N$310,MATCH(LEFT(M236,255),LEFT('Disaggregation Data'!$J$159:$J$310,255),0))=0,"",INDEX('Disaggregation Data'!$N$159:$N$310,MATCH(LEFT(M236,255),LEFT('Disaggregation Data'!J$159:$J$310,255),0))),"")</f>
        <v/>
      </c>
      <c r="I236" s="498" t="str">
        <f t="array" ref="I236">IFERROR(IF(INDEX('Disaggregation Records'!$G$59:$G$92,MATCH(LEFT(L236,255),LEFT('Disaggregation Records'!$D$59:$D$92,255),0))=0,"",INDEX('Disaggregation Records'!$G$59:$G$92,MATCH(LEFT(L236,255),LEFT('Disaggregation Records'!$D$59:$D$92,255),0))),"")</f>
        <v/>
      </c>
      <c r="J236" s="503" t="s">
        <v>723</v>
      </c>
      <c r="K236" s="503">
        <f t="shared" si="16"/>
        <v>18</v>
      </c>
      <c r="L236" s="503" t="str">
        <f t="shared" si="17"/>
        <v/>
      </c>
      <c r="M236" s="503" t="str">
        <f t="shared" si="18"/>
        <v/>
      </c>
      <c r="N236" s="503" t="b">
        <f t="shared" si="19"/>
        <v>0</v>
      </c>
      <c r="O236" s="507" t="s">
        <v>1748</v>
      </c>
      <c r="P236" s="202"/>
      <c r="Q236" s="179"/>
    </row>
    <row r="237" spans="1:17" ht="37.5" customHeight="1">
      <c r="A237" s="406">
        <v>7</v>
      </c>
      <c r="B237" s="423" t="str">
        <f>IFERROR(VLOOKUP(A237,'Outcome Indicators - Section C'!$A$10:$S$27,19,FALSE),"")</f>
        <v/>
      </c>
      <c r="C237" s="506" t="str">
        <f t="array" ref="C237">IFERROR(IF(INDEX('Disaggregation Records'!$E$59:$E$92,MATCH(LEFT(L237,255),LEFT('Disaggregation Records'!$D$59:$D$92,255),0))=0,"",INDEX('Disaggregation Records'!$E$59:$E$92,MATCH(LEFT(L237,255),LEFT('Disaggregation Records'!$D$59:$D$92,255),0))),"")</f>
        <v/>
      </c>
      <c r="D237" s="506" t="str">
        <f t="array" ref="D237">IFERROR(IF(INDEX('Disaggregation Records'!$F$59:$F$92,MATCH(LEFT(L237,255),LEFT('Disaggregation Records'!$D$59:$D$92,255),0))=0,"",INDEX('Disaggregation Records'!$F$59:$F$92,MATCH(LEFT(L237,255),LEFT('Disaggregation Records'!$D$59:$D$92,255),0))),"")</f>
        <v/>
      </c>
      <c r="E237" s="409" t="str">
        <f t="array" ref="E237">IFERROR(IF(INDEX('Disaggregation Data'!$K$159:$K$310,MATCH(LEFT(M237,255),LEFT('Disaggregation Data'!$J$159:$J$310,255),0))=0,"",INDEX('Disaggregation Data'!$K$159:$K$310,MATCH(LEFT(M237,255),LEFT('Disaggregation Data'!J$159:$J$310,255),0))),"")</f>
        <v/>
      </c>
      <c r="F237" s="409" t="str">
        <f t="array" ref="F237">IFERROR(IF(INDEX('Disaggregation Data'!$L$159:$L$310,MATCH(LEFT(M237,255),LEFT('Disaggregation Data'!$J$159:$J$310,255),0))=0,"",INDEX('Disaggregation Data'!$L$159:$L$310,MATCH(LEFT(M237,255),LEFT('Disaggregation Data'!J$159:$J$310,255),0))),"")</f>
        <v/>
      </c>
      <c r="G237" s="409" t="str">
        <f t="array" ref="G237">IFERROR(IF(INDEX('Disaggregation Data'!$M$159:$M$310,MATCH(LEFT(M237,255),LEFT('Disaggregation Data'!$J$159:$J$310,255),0))=0,"",INDEX('Disaggregation Data'!$M$159:$M$310,MATCH(LEFT(M237,255),LEFT('Disaggregation Data'!J$159:$J$310,255),0))),"")</f>
        <v/>
      </c>
      <c r="H237" s="408" t="str">
        <f t="array" ref="H237">IFERROR(IF(INDEX('Disaggregation Data'!$N$159:$N$310,MATCH(LEFT(M237,255),LEFT('Disaggregation Data'!$J$159:$J$310,255),0))=0,"",INDEX('Disaggregation Data'!$N$159:$N$310,MATCH(LEFT(M237,255),LEFT('Disaggregation Data'!J$159:$J$310,255),0))),"")</f>
        <v/>
      </c>
      <c r="I237" s="498" t="str">
        <f t="array" ref="I237">IFERROR(IF(INDEX('Disaggregation Records'!$G$59:$G$92,MATCH(LEFT(L237,255),LEFT('Disaggregation Records'!$D$59:$D$92,255),0))=0,"",INDEX('Disaggregation Records'!$G$59:$G$92,MATCH(LEFT(L237,255),LEFT('Disaggregation Records'!$D$59:$D$92,255),0))),"")</f>
        <v/>
      </c>
      <c r="J237" s="503" t="s">
        <v>723</v>
      </c>
      <c r="K237" s="503">
        <f t="shared" si="16"/>
        <v>19</v>
      </c>
      <c r="L237" s="503" t="str">
        <f t="shared" si="17"/>
        <v/>
      </c>
      <c r="M237" s="503" t="str">
        <f t="shared" si="18"/>
        <v/>
      </c>
      <c r="N237" s="503" t="b">
        <f t="shared" si="19"/>
        <v>0</v>
      </c>
      <c r="O237" s="507" t="s">
        <v>1749</v>
      </c>
      <c r="P237" s="202"/>
      <c r="Q237" s="179"/>
    </row>
    <row r="238" spans="1:17" ht="37.5" customHeight="1">
      <c r="A238" s="406">
        <v>8</v>
      </c>
      <c r="B238" s="423" t="str">
        <f>IFERROR(VLOOKUP(A238,'Outcome Indicators - Section C'!$A$10:$S$27,19,FALSE),"")</f>
        <v/>
      </c>
      <c r="C238" s="506" t="str">
        <f t="array" ref="C238">IFERROR(IF(INDEX('Disaggregation Records'!$E$59:$E$92,MATCH(LEFT(L238,255),LEFT('Disaggregation Records'!$D$59:$D$92,255),0))=0,"",INDEX('Disaggregation Records'!$E$59:$E$92,MATCH(LEFT(L238,255),LEFT('Disaggregation Records'!$D$59:$D$92,255),0))),"")</f>
        <v/>
      </c>
      <c r="D238" s="506" t="str">
        <f t="array" ref="D238">IFERROR(IF(INDEX('Disaggregation Records'!$F$59:$F$92,MATCH(LEFT(L238,255),LEFT('Disaggregation Records'!$D$59:$D$92,255),0))=0,"",INDEX('Disaggregation Records'!$F$59:$F$92,MATCH(LEFT(L238,255),LEFT('Disaggregation Records'!$D$59:$D$92,255),0))),"")</f>
        <v/>
      </c>
      <c r="E238" s="409" t="str">
        <f t="array" ref="E238">IFERROR(IF(INDEX('Disaggregation Data'!$K$159:$K$310,MATCH(LEFT(M238,255),LEFT('Disaggregation Data'!$J$159:$J$310,255),0))=0,"",INDEX('Disaggregation Data'!$K$159:$K$310,MATCH(LEFT(M238,255),LEFT('Disaggregation Data'!J$159:$J$310,255),0))),"")</f>
        <v/>
      </c>
      <c r="F238" s="409" t="str">
        <f t="array" ref="F238">IFERROR(IF(INDEX('Disaggregation Data'!$L$159:$L$310,MATCH(LEFT(M238,255),LEFT('Disaggregation Data'!$J$159:$J$310,255),0))=0,"",INDEX('Disaggregation Data'!$L$159:$L$310,MATCH(LEFT(M238,255),LEFT('Disaggregation Data'!J$159:$J$310,255),0))),"")</f>
        <v/>
      </c>
      <c r="G238" s="409" t="str">
        <f t="array" ref="G238">IFERROR(IF(INDEX('Disaggregation Data'!$M$159:$M$310,MATCH(LEFT(M238,255),LEFT('Disaggregation Data'!$J$159:$J$310,255),0))=0,"",INDEX('Disaggregation Data'!$M$159:$M$310,MATCH(LEFT(M238,255),LEFT('Disaggregation Data'!J$159:$J$310,255),0))),"")</f>
        <v/>
      </c>
      <c r="H238" s="408" t="str">
        <f t="array" ref="H238">IFERROR(IF(INDEX('Disaggregation Data'!$N$159:$N$310,MATCH(LEFT(M238,255),LEFT('Disaggregation Data'!$J$159:$J$310,255),0))=0,"",INDEX('Disaggregation Data'!$N$159:$N$310,MATCH(LEFT(M238,255),LEFT('Disaggregation Data'!J$159:$J$310,255),0))),"")</f>
        <v/>
      </c>
      <c r="I238" s="498" t="str">
        <f t="array" ref="I238">IFERROR(IF(INDEX('Disaggregation Records'!$G$59:$G$92,MATCH(LEFT(L238,255),LEFT('Disaggregation Records'!$D$59:$D$92,255),0))=0,"",INDEX('Disaggregation Records'!$G$59:$G$92,MATCH(LEFT(L238,255),LEFT('Disaggregation Records'!$D$59:$D$92,255),0))),"")</f>
        <v/>
      </c>
      <c r="J238" s="503" t="s">
        <v>724</v>
      </c>
      <c r="K238" s="503">
        <f t="shared" si="16"/>
        <v>20</v>
      </c>
      <c r="L238" s="503" t="str">
        <f t="shared" si="17"/>
        <v/>
      </c>
      <c r="M238" s="503" t="str">
        <f t="shared" si="18"/>
        <v/>
      </c>
      <c r="N238" s="503" t="b">
        <f t="shared" si="19"/>
        <v>0</v>
      </c>
      <c r="O238" s="507" t="s">
        <v>1750</v>
      </c>
      <c r="P238" s="202"/>
      <c r="Q238" s="179"/>
    </row>
    <row r="239" spans="1:17" ht="37.5" customHeight="1">
      <c r="A239" s="406">
        <v>8</v>
      </c>
      <c r="B239" s="423" t="str">
        <f>IFERROR(VLOOKUP(A239,'Outcome Indicators - Section C'!$A$10:$S$27,19,FALSE),"")</f>
        <v/>
      </c>
      <c r="C239" s="506" t="str">
        <f t="array" ref="C239">IFERROR(IF(INDEX('Disaggregation Records'!$E$59:$E$92,MATCH(LEFT(L239,255),LEFT('Disaggregation Records'!$D$59:$D$92,255),0))=0,"",INDEX('Disaggregation Records'!$E$59:$E$92,MATCH(LEFT(L239,255),LEFT('Disaggregation Records'!$D$59:$D$92,255),0))),"")</f>
        <v/>
      </c>
      <c r="D239" s="506" t="str">
        <f t="array" ref="D239">IFERROR(IF(INDEX('Disaggregation Records'!$F$59:$F$92,MATCH(LEFT(L239,255),LEFT('Disaggregation Records'!$D$59:$D$92,255),0))=0,"",INDEX('Disaggregation Records'!$F$59:$F$92,MATCH(LEFT(L239,255),LEFT('Disaggregation Records'!$D$59:$D$92,255),0))),"")</f>
        <v/>
      </c>
      <c r="E239" s="409" t="str">
        <f t="array" ref="E239">IFERROR(IF(INDEX('Disaggregation Data'!$K$159:$K$310,MATCH(LEFT(M239,255),LEFT('Disaggregation Data'!$J$159:$J$310,255),0))=0,"",INDEX('Disaggregation Data'!$K$159:$K$310,MATCH(LEFT(M239,255),LEFT('Disaggregation Data'!J$159:$J$310,255),0))),"")</f>
        <v/>
      </c>
      <c r="F239" s="409" t="str">
        <f t="array" ref="F239">IFERROR(IF(INDEX('Disaggregation Data'!$L$159:$L$310,MATCH(LEFT(M239,255),LEFT('Disaggregation Data'!$J$159:$J$310,255),0))=0,"",INDEX('Disaggregation Data'!$L$159:$L$310,MATCH(LEFT(M239,255),LEFT('Disaggregation Data'!J$159:$J$310,255),0))),"")</f>
        <v/>
      </c>
      <c r="G239" s="409" t="str">
        <f t="array" ref="G239">IFERROR(IF(INDEX('Disaggregation Data'!$M$159:$M$310,MATCH(LEFT(M239,255),LEFT('Disaggregation Data'!$J$159:$J$310,255),0))=0,"",INDEX('Disaggregation Data'!$M$159:$M$310,MATCH(LEFT(M239,255),LEFT('Disaggregation Data'!J$159:$J$310,255),0))),"")</f>
        <v/>
      </c>
      <c r="H239" s="408" t="str">
        <f t="array" ref="H239">IFERROR(IF(INDEX('Disaggregation Data'!$N$159:$N$310,MATCH(LEFT(M239,255),LEFT('Disaggregation Data'!$J$159:$J$310,255),0))=0,"",INDEX('Disaggregation Data'!$N$159:$N$310,MATCH(LEFT(M239,255),LEFT('Disaggregation Data'!J$159:$J$310,255),0))),"")</f>
        <v/>
      </c>
      <c r="I239" s="498" t="str">
        <f t="array" ref="I239">IFERROR(IF(INDEX('Disaggregation Records'!$G$59:$G$92,MATCH(LEFT(L239,255),LEFT('Disaggregation Records'!$D$59:$D$92,255),0))=0,"",INDEX('Disaggregation Records'!$G$59:$G$92,MATCH(LEFT(L239,255),LEFT('Disaggregation Records'!$D$59:$D$92,255),0))),"")</f>
        <v/>
      </c>
      <c r="J239" s="503" t="s">
        <v>724</v>
      </c>
      <c r="K239" s="503">
        <f t="shared" si="16"/>
        <v>21</v>
      </c>
      <c r="L239" s="503" t="str">
        <f t="shared" si="17"/>
        <v/>
      </c>
      <c r="M239" s="503" t="str">
        <f t="shared" si="18"/>
        <v/>
      </c>
      <c r="N239" s="503" t="b">
        <f t="shared" si="19"/>
        <v>0</v>
      </c>
      <c r="O239" s="507" t="s">
        <v>1751</v>
      </c>
      <c r="P239" s="202"/>
      <c r="Q239" s="179"/>
    </row>
    <row r="240" spans="1:17" ht="37.5" customHeight="1">
      <c r="A240" s="406">
        <v>8</v>
      </c>
      <c r="B240" s="423" t="str">
        <f>IFERROR(VLOOKUP(A240,'Outcome Indicators - Section C'!$A$10:$S$27,19,FALSE),"")</f>
        <v/>
      </c>
      <c r="C240" s="506" t="str">
        <f t="array" ref="C240">IFERROR(IF(INDEX('Disaggregation Records'!$E$59:$E$92,MATCH(LEFT(L240,255),LEFT('Disaggregation Records'!$D$59:$D$92,255),0))=0,"",INDEX('Disaggregation Records'!$E$59:$E$92,MATCH(LEFT(L240,255),LEFT('Disaggregation Records'!$D$59:$D$92,255),0))),"")</f>
        <v/>
      </c>
      <c r="D240" s="506" t="str">
        <f t="array" ref="D240">IFERROR(IF(INDEX('Disaggregation Records'!$F$59:$F$92,MATCH(LEFT(L240,255),LEFT('Disaggregation Records'!$D$59:$D$92,255),0))=0,"",INDEX('Disaggregation Records'!$F$59:$F$92,MATCH(LEFT(L240,255),LEFT('Disaggregation Records'!$D$59:$D$92,255),0))),"")</f>
        <v/>
      </c>
      <c r="E240" s="409" t="str">
        <f t="array" ref="E240">IFERROR(IF(INDEX('Disaggregation Data'!$K$159:$K$310,MATCH(LEFT(M240,255),LEFT('Disaggregation Data'!$J$159:$J$310,255),0))=0,"",INDEX('Disaggregation Data'!$K$159:$K$310,MATCH(LEFT(M240,255),LEFT('Disaggregation Data'!J$159:$J$310,255),0))),"")</f>
        <v/>
      </c>
      <c r="F240" s="409" t="str">
        <f t="array" ref="F240">IFERROR(IF(INDEX('Disaggregation Data'!$L$159:$L$310,MATCH(LEFT(M240,255),LEFT('Disaggregation Data'!$J$159:$J$310,255),0))=0,"",INDEX('Disaggregation Data'!$L$159:$L$310,MATCH(LEFT(M240,255),LEFT('Disaggregation Data'!J$159:$J$310,255),0))),"")</f>
        <v/>
      </c>
      <c r="G240" s="409" t="str">
        <f t="array" ref="G240">IFERROR(IF(INDEX('Disaggregation Data'!$M$159:$M$310,MATCH(LEFT(M240,255),LEFT('Disaggregation Data'!$J$159:$J$310,255),0))=0,"",INDEX('Disaggregation Data'!$M$159:$M$310,MATCH(LEFT(M240,255),LEFT('Disaggregation Data'!J$159:$J$310,255),0))),"")</f>
        <v/>
      </c>
      <c r="H240" s="408" t="str">
        <f t="array" ref="H240">IFERROR(IF(INDEX('Disaggregation Data'!$N$159:$N$310,MATCH(LEFT(M240,255),LEFT('Disaggregation Data'!$J$159:$J$310,255),0))=0,"",INDEX('Disaggregation Data'!$N$159:$N$310,MATCH(LEFT(M240,255),LEFT('Disaggregation Data'!J$159:$J$310,255),0))),"")</f>
        <v/>
      </c>
      <c r="I240" s="498" t="str">
        <f t="array" ref="I240">IFERROR(IF(INDEX('Disaggregation Records'!$G$59:$G$92,MATCH(LEFT(L240,255),LEFT('Disaggregation Records'!$D$59:$D$92,255),0))=0,"",INDEX('Disaggregation Records'!$G$59:$G$92,MATCH(LEFT(L240,255),LEFT('Disaggregation Records'!$D$59:$D$92,255),0))),"")</f>
        <v/>
      </c>
      <c r="J240" s="503" t="s">
        <v>724</v>
      </c>
      <c r="K240" s="503">
        <f t="shared" si="16"/>
        <v>22</v>
      </c>
      <c r="L240" s="503" t="str">
        <f t="shared" si="17"/>
        <v/>
      </c>
      <c r="M240" s="503" t="str">
        <f t="shared" si="18"/>
        <v/>
      </c>
      <c r="N240" s="503" t="b">
        <f t="shared" si="19"/>
        <v>0</v>
      </c>
      <c r="O240" s="507" t="s">
        <v>1752</v>
      </c>
      <c r="P240" s="202"/>
      <c r="Q240" s="179"/>
    </row>
    <row r="241" spans="1:17" ht="37.5" customHeight="1">
      <c r="A241" s="406">
        <v>8</v>
      </c>
      <c r="B241" s="423" t="str">
        <f>IFERROR(VLOOKUP(A241,'Outcome Indicators - Section C'!$A$10:$S$27,19,FALSE),"")</f>
        <v/>
      </c>
      <c r="C241" s="506" t="str">
        <f t="array" ref="C241">IFERROR(IF(INDEX('Disaggregation Records'!$E$59:$E$92,MATCH(LEFT(L241,255),LEFT('Disaggregation Records'!$D$59:$D$92,255),0))=0,"",INDEX('Disaggregation Records'!$E$59:$E$92,MATCH(LEFT(L241,255),LEFT('Disaggregation Records'!$D$59:$D$92,255),0))),"")</f>
        <v/>
      </c>
      <c r="D241" s="506" t="str">
        <f t="array" ref="D241">IFERROR(IF(INDEX('Disaggregation Records'!$F$59:$F$92,MATCH(LEFT(L241,255),LEFT('Disaggregation Records'!$D$59:$D$92,255),0))=0,"",INDEX('Disaggregation Records'!$F$59:$F$92,MATCH(LEFT(L241,255),LEFT('Disaggregation Records'!$D$59:$D$92,255),0))),"")</f>
        <v/>
      </c>
      <c r="E241" s="409" t="str">
        <f t="array" ref="E241">IFERROR(IF(INDEX('Disaggregation Data'!$K$159:$K$310,MATCH(LEFT(M241,255),LEFT('Disaggregation Data'!$J$159:$J$310,255),0))=0,"",INDEX('Disaggregation Data'!$K$159:$K$310,MATCH(LEFT(M241,255),LEFT('Disaggregation Data'!J$159:$J$310,255),0))),"")</f>
        <v/>
      </c>
      <c r="F241" s="409" t="str">
        <f t="array" ref="F241">IFERROR(IF(INDEX('Disaggregation Data'!$L$159:$L$310,MATCH(LEFT(M241,255),LEFT('Disaggregation Data'!$J$159:$J$310,255),0))=0,"",INDEX('Disaggregation Data'!$L$159:$L$310,MATCH(LEFT(M241,255),LEFT('Disaggregation Data'!J$159:$J$310,255),0))),"")</f>
        <v/>
      </c>
      <c r="G241" s="409" t="str">
        <f t="array" ref="G241">IFERROR(IF(INDEX('Disaggregation Data'!$M$159:$M$310,MATCH(LEFT(M241,255),LEFT('Disaggregation Data'!$J$159:$J$310,255),0))=0,"",INDEX('Disaggregation Data'!$M$159:$M$310,MATCH(LEFT(M241,255),LEFT('Disaggregation Data'!J$159:$J$310,255),0))),"")</f>
        <v/>
      </c>
      <c r="H241" s="408" t="str">
        <f t="array" ref="H241">IFERROR(IF(INDEX('Disaggregation Data'!$N$159:$N$310,MATCH(LEFT(M241,255),LEFT('Disaggregation Data'!$J$159:$J$310,255),0))=0,"",INDEX('Disaggregation Data'!$N$159:$N$310,MATCH(LEFT(M241,255),LEFT('Disaggregation Data'!J$159:$J$310,255),0))),"")</f>
        <v/>
      </c>
      <c r="I241" s="498" t="str">
        <f t="array" ref="I241">IFERROR(IF(INDEX('Disaggregation Records'!$G$59:$G$92,MATCH(LEFT(L241,255),LEFT('Disaggregation Records'!$D$59:$D$92,255),0))=0,"",INDEX('Disaggregation Records'!$G$59:$G$92,MATCH(LEFT(L241,255),LEFT('Disaggregation Records'!$D$59:$D$92,255),0))),"")</f>
        <v/>
      </c>
      <c r="J241" s="503" t="s">
        <v>724</v>
      </c>
      <c r="K241" s="503">
        <f t="shared" si="16"/>
        <v>23</v>
      </c>
      <c r="L241" s="503" t="str">
        <f t="shared" si="17"/>
        <v/>
      </c>
      <c r="M241" s="503" t="str">
        <f t="shared" si="18"/>
        <v/>
      </c>
      <c r="N241" s="503" t="b">
        <f t="shared" si="19"/>
        <v>0</v>
      </c>
      <c r="O241" s="507" t="s">
        <v>1753</v>
      </c>
      <c r="P241" s="202"/>
      <c r="Q241" s="179"/>
    </row>
    <row r="242" spans="1:17" ht="37.5" customHeight="1">
      <c r="A242" s="406">
        <v>8</v>
      </c>
      <c r="B242" s="423" t="str">
        <f>IFERROR(VLOOKUP(A242,'Outcome Indicators - Section C'!$A$10:$S$27,19,FALSE),"")</f>
        <v/>
      </c>
      <c r="C242" s="506" t="str">
        <f t="array" ref="C242">IFERROR(IF(INDEX('Disaggregation Records'!$E$59:$E$92,MATCH(LEFT(L242,255),LEFT('Disaggregation Records'!$D$59:$D$92,255),0))=0,"",INDEX('Disaggregation Records'!$E$59:$E$92,MATCH(LEFT(L242,255),LEFT('Disaggregation Records'!$D$59:$D$92,255),0))),"")</f>
        <v/>
      </c>
      <c r="D242" s="506" t="str">
        <f t="array" ref="D242">IFERROR(IF(INDEX('Disaggregation Records'!$F$59:$F$92,MATCH(LEFT(L242,255),LEFT('Disaggregation Records'!$D$59:$D$92,255),0))=0,"",INDEX('Disaggregation Records'!$F$59:$F$92,MATCH(LEFT(L242,255),LEFT('Disaggregation Records'!$D$59:$D$92,255),0))),"")</f>
        <v/>
      </c>
      <c r="E242" s="409" t="str">
        <f t="array" ref="E242">IFERROR(IF(INDEX('Disaggregation Data'!$K$159:$K$310,MATCH(LEFT(M242,255),LEFT('Disaggregation Data'!$J$159:$J$310,255),0))=0,"",INDEX('Disaggregation Data'!$K$159:$K$310,MATCH(LEFT(M242,255),LEFT('Disaggregation Data'!J$159:$J$310,255),0))),"")</f>
        <v/>
      </c>
      <c r="F242" s="409" t="str">
        <f t="array" ref="F242">IFERROR(IF(INDEX('Disaggregation Data'!$L$159:$L$310,MATCH(LEFT(M242,255),LEFT('Disaggregation Data'!$J$159:$J$310,255),0))=0,"",INDEX('Disaggregation Data'!$L$159:$L$310,MATCH(LEFT(M242,255),LEFT('Disaggregation Data'!J$159:$J$310,255),0))),"")</f>
        <v/>
      </c>
      <c r="G242" s="409" t="str">
        <f t="array" ref="G242">IFERROR(IF(INDEX('Disaggregation Data'!$M$159:$M$310,MATCH(LEFT(M242,255),LEFT('Disaggregation Data'!$J$159:$J$310,255),0))=0,"",INDEX('Disaggregation Data'!$M$159:$M$310,MATCH(LEFT(M242,255),LEFT('Disaggregation Data'!J$159:$J$310,255),0))),"")</f>
        <v/>
      </c>
      <c r="H242" s="408" t="str">
        <f t="array" ref="H242">IFERROR(IF(INDEX('Disaggregation Data'!$N$159:$N$310,MATCH(LEFT(M242,255),LEFT('Disaggregation Data'!$J$159:$J$310,255),0))=0,"",INDEX('Disaggregation Data'!$N$159:$N$310,MATCH(LEFT(M242,255),LEFT('Disaggregation Data'!J$159:$J$310,255),0))),"")</f>
        <v/>
      </c>
      <c r="I242" s="498" t="str">
        <f t="array" ref="I242">IFERROR(IF(INDEX('Disaggregation Records'!$G$59:$G$92,MATCH(LEFT(L242,255),LEFT('Disaggregation Records'!$D$59:$D$92,255),0))=0,"",INDEX('Disaggregation Records'!$G$59:$G$92,MATCH(LEFT(L242,255),LEFT('Disaggregation Records'!$D$59:$D$92,255),0))),"")</f>
        <v/>
      </c>
      <c r="J242" s="503" t="s">
        <v>724</v>
      </c>
      <c r="K242" s="503">
        <f t="shared" si="16"/>
        <v>24</v>
      </c>
      <c r="L242" s="503" t="str">
        <f t="shared" si="17"/>
        <v/>
      </c>
      <c r="M242" s="503" t="str">
        <f t="shared" si="18"/>
        <v/>
      </c>
      <c r="N242" s="503" t="b">
        <f t="shared" si="19"/>
        <v>0</v>
      </c>
      <c r="O242" s="507" t="s">
        <v>1754</v>
      </c>
      <c r="P242" s="202"/>
      <c r="Q242" s="179"/>
    </row>
    <row r="243" spans="1:17" ht="37.5" customHeight="1">
      <c r="A243" s="406">
        <v>8</v>
      </c>
      <c r="B243" s="423" t="str">
        <f>IFERROR(VLOOKUP(A243,'Outcome Indicators - Section C'!$A$10:$S$27,19,FALSE),"")</f>
        <v/>
      </c>
      <c r="C243" s="506" t="str">
        <f t="array" ref="C243">IFERROR(IF(INDEX('Disaggregation Records'!$E$59:$E$92,MATCH(LEFT(L243,255),LEFT('Disaggregation Records'!$D$59:$D$92,255),0))=0,"",INDEX('Disaggregation Records'!$E$59:$E$92,MATCH(LEFT(L243,255),LEFT('Disaggregation Records'!$D$59:$D$92,255),0))),"")</f>
        <v/>
      </c>
      <c r="D243" s="506" t="str">
        <f t="array" ref="D243">IFERROR(IF(INDEX('Disaggregation Records'!$F$59:$F$92,MATCH(LEFT(L243,255),LEFT('Disaggregation Records'!$D$59:$D$92,255),0))=0,"",INDEX('Disaggregation Records'!$F$59:$F$92,MATCH(LEFT(L243,255),LEFT('Disaggregation Records'!$D$59:$D$92,255),0))),"")</f>
        <v/>
      </c>
      <c r="E243" s="409" t="str">
        <f t="array" ref="E243">IFERROR(IF(INDEX('Disaggregation Data'!$K$159:$K$310,MATCH(LEFT(M243,255),LEFT('Disaggregation Data'!$J$159:$J$310,255),0))=0,"",INDEX('Disaggregation Data'!$K$159:$K$310,MATCH(LEFT(M243,255),LEFT('Disaggregation Data'!J$159:$J$310,255),0))),"")</f>
        <v/>
      </c>
      <c r="F243" s="409" t="str">
        <f t="array" ref="F243">IFERROR(IF(INDEX('Disaggregation Data'!$L$159:$L$310,MATCH(LEFT(M243,255),LEFT('Disaggregation Data'!$J$159:$J$310,255),0))=0,"",INDEX('Disaggregation Data'!$L$159:$L$310,MATCH(LEFT(M243,255),LEFT('Disaggregation Data'!J$159:$J$310,255),0))),"")</f>
        <v/>
      </c>
      <c r="G243" s="409" t="str">
        <f t="array" ref="G243">IFERROR(IF(INDEX('Disaggregation Data'!$M$159:$M$310,MATCH(LEFT(M243,255),LEFT('Disaggregation Data'!$J$159:$J$310,255),0))=0,"",INDEX('Disaggregation Data'!$M$159:$M$310,MATCH(LEFT(M243,255),LEFT('Disaggregation Data'!J$159:$J$310,255),0))),"")</f>
        <v/>
      </c>
      <c r="H243" s="408" t="str">
        <f t="array" ref="H243">IFERROR(IF(INDEX('Disaggregation Data'!$N$159:$N$310,MATCH(LEFT(M243,255),LEFT('Disaggregation Data'!$J$159:$J$310,255),0))=0,"",INDEX('Disaggregation Data'!$N$159:$N$310,MATCH(LEFT(M243,255),LEFT('Disaggregation Data'!J$159:$J$310,255),0))),"")</f>
        <v/>
      </c>
      <c r="I243" s="498" t="str">
        <f t="array" ref="I243">IFERROR(IF(INDEX('Disaggregation Records'!$G$59:$G$92,MATCH(LEFT(L243,255),LEFT('Disaggregation Records'!$D$59:$D$92,255),0))=0,"",INDEX('Disaggregation Records'!$G$59:$G$92,MATCH(LEFT(L243,255),LEFT('Disaggregation Records'!$D$59:$D$92,255),0))),"")</f>
        <v/>
      </c>
      <c r="J243" s="503" t="s">
        <v>724</v>
      </c>
      <c r="K243" s="503">
        <f t="shared" si="16"/>
        <v>25</v>
      </c>
      <c r="L243" s="503" t="str">
        <f t="shared" si="17"/>
        <v/>
      </c>
      <c r="M243" s="503" t="str">
        <f t="shared" si="18"/>
        <v/>
      </c>
      <c r="N243" s="503" t="b">
        <f t="shared" si="19"/>
        <v>0</v>
      </c>
      <c r="O243" s="507" t="s">
        <v>1755</v>
      </c>
      <c r="P243" s="202"/>
      <c r="Q243" s="179"/>
    </row>
    <row r="244" spans="1:17" ht="37.5" customHeight="1">
      <c r="A244" s="406">
        <v>8</v>
      </c>
      <c r="B244" s="423" t="str">
        <f>IFERROR(VLOOKUP(A244,'Outcome Indicators - Section C'!$A$10:$S$27,19,FALSE),"")</f>
        <v/>
      </c>
      <c r="C244" s="506" t="str">
        <f t="array" ref="C244">IFERROR(IF(INDEX('Disaggregation Records'!$E$59:$E$92,MATCH(LEFT(L244,255),LEFT('Disaggregation Records'!$D$59:$D$92,255),0))=0,"",INDEX('Disaggregation Records'!$E$59:$E$92,MATCH(LEFT(L244,255),LEFT('Disaggregation Records'!$D$59:$D$92,255),0))),"")</f>
        <v/>
      </c>
      <c r="D244" s="506" t="str">
        <f t="array" ref="D244">IFERROR(IF(INDEX('Disaggregation Records'!$F$59:$F$92,MATCH(LEFT(L244,255),LEFT('Disaggregation Records'!$D$59:$D$92,255),0))=0,"",INDEX('Disaggregation Records'!$F$59:$F$92,MATCH(LEFT(L244,255),LEFT('Disaggregation Records'!$D$59:$D$92,255),0))),"")</f>
        <v/>
      </c>
      <c r="E244" s="409" t="str">
        <f t="array" ref="E244">IFERROR(IF(INDEX('Disaggregation Data'!$K$159:$K$310,MATCH(LEFT(M244,255),LEFT('Disaggregation Data'!$J$159:$J$310,255),0))=0,"",INDEX('Disaggregation Data'!$K$159:$K$310,MATCH(LEFT(M244,255),LEFT('Disaggregation Data'!J$159:$J$310,255),0))),"")</f>
        <v/>
      </c>
      <c r="F244" s="409" t="str">
        <f t="array" ref="F244">IFERROR(IF(INDEX('Disaggregation Data'!$L$159:$L$310,MATCH(LEFT(M244,255),LEFT('Disaggregation Data'!$J$159:$J$310,255),0))=0,"",INDEX('Disaggregation Data'!$L$159:$L$310,MATCH(LEFT(M244,255),LEFT('Disaggregation Data'!J$159:$J$310,255),0))),"")</f>
        <v/>
      </c>
      <c r="G244" s="409" t="str">
        <f t="array" ref="G244">IFERROR(IF(INDEX('Disaggregation Data'!$M$159:$M$310,MATCH(LEFT(M244,255),LEFT('Disaggregation Data'!$J$159:$J$310,255),0))=0,"",INDEX('Disaggregation Data'!$M$159:$M$310,MATCH(LEFT(M244,255),LEFT('Disaggregation Data'!J$159:$J$310,255),0))),"")</f>
        <v/>
      </c>
      <c r="H244" s="408" t="str">
        <f t="array" ref="H244">IFERROR(IF(INDEX('Disaggregation Data'!$N$159:$N$310,MATCH(LEFT(M244,255),LEFT('Disaggregation Data'!$J$159:$J$310,255),0))=0,"",INDEX('Disaggregation Data'!$N$159:$N$310,MATCH(LEFT(M244,255),LEFT('Disaggregation Data'!J$159:$J$310,255),0))),"")</f>
        <v/>
      </c>
      <c r="I244" s="498" t="str">
        <f t="array" ref="I244">IFERROR(IF(INDEX('Disaggregation Records'!$G$59:$G$92,MATCH(LEFT(L244,255),LEFT('Disaggregation Records'!$D$59:$D$92,255),0))=0,"",INDEX('Disaggregation Records'!$G$59:$G$92,MATCH(LEFT(L244,255),LEFT('Disaggregation Records'!$D$59:$D$92,255),0))),"")</f>
        <v/>
      </c>
      <c r="J244" s="503" t="s">
        <v>724</v>
      </c>
      <c r="K244" s="503">
        <f t="shared" si="16"/>
        <v>26</v>
      </c>
      <c r="L244" s="503" t="str">
        <f t="shared" si="17"/>
        <v/>
      </c>
      <c r="M244" s="503" t="str">
        <f t="shared" si="18"/>
        <v/>
      </c>
      <c r="N244" s="503" t="b">
        <f t="shared" si="19"/>
        <v>0</v>
      </c>
      <c r="O244" s="507" t="s">
        <v>1756</v>
      </c>
      <c r="P244" s="202"/>
      <c r="Q244" s="179"/>
    </row>
    <row r="245" spans="1:17" ht="37.5" customHeight="1">
      <c r="A245" s="406">
        <v>8</v>
      </c>
      <c r="B245" s="423" t="str">
        <f>IFERROR(VLOOKUP(A245,'Outcome Indicators - Section C'!$A$10:$S$27,19,FALSE),"")</f>
        <v/>
      </c>
      <c r="C245" s="506" t="str">
        <f t="array" ref="C245">IFERROR(IF(INDEX('Disaggregation Records'!$E$59:$E$92,MATCH(LEFT(L245,255),LEFT('Disaggregation Records'!$D$59:$D$92,255),0))=0,"",INDEX('Disaggregation Records'!$E$59:$E$92,MATCH(LEFT(L245,255),LEFT('Disaggregation Records'!$D$59:$D$92,255),0))),"")</f>
        <v/>
      </c>
      <c r="D245" s="506" t="str">
        <f t="array" ref="D245">IFERROR(IF(INDEX('Disaggregation Records'!$F$59:$F$92,MATCH(LEFT(L245,255),LEFT('Disaggregation Records'!$D$59:$D$92,255),0))=0,"",INDEX('Disaggregation Records'!$F$59:$F$92,MATCH(LEFT(L245,255),LEFT('Disaggregation Records'!$D$59:$D$92,255),0))),"")</f>
        <v/>
      </c>
      <c r="E245" s="409" t="str">
        <f t="array" ref="E245">IFERROR(IF(INDEX('Disaggregation Data'!$K$159:$K$310,MATCH(LEFT(M245,255),LEFT('Disaggregation Data'!$J$159:$J$310,255),0))=0,"",INDEX('Disaggregation Data'!$K$159:$K$310,MATCH(LEFT(M245,255),LEFT('Disaggregation Data'!J$159:$J$310,255),0))),"")</f>
        <v/>
      </c>
      <c r="F245" s="409" t="str">
        <f t="array" ref="F245">IFERROR(IF(INDEX('Disaggregation Data'!$L$159:$L$310,MATCH(LEFT(M245,255),LEFT('Disaggregation Data'!$J$159:$J$310,255),0))=0,"",INDEX('Disaggregation Data'!$L$159:$L$310,MATCH(LEFT(M245,255),LEFT('Disaggregation Data'!J$159:$J$310,255),0))),"")</f>
        <v/>
      </c>
      <c r="G245" s="409" t="str">
        <f t="array" ref="G245">IFERROR(IF(INDEX('Disaggregation Data'!$M$159:$M$310,MATCH(LEFT(M245,255),LEFT('Disaggregation Data'!$J$159:$J$310,255),0))=0,"",INDEX('Disaggregation Data'!$M$159:$M$310,MATCH(LEFT(M245,255),LEFT('Disaggregation Data'!J$159:$J$310,255),0))),"")</f>
        <v/>
      </c>
      <c r="H245" s="408" t="str">
        <f t="array" ref="H245">IFERROR(IF(INDEX('Disaggregation Data'!$N$159:$N$310,MATCH(LEFT(M245,255),LEFT('Disaggregation Data'!$J$159:$J$310,255),0))=0,"",INDEX('Disaggregation Data'!$N$159:$N$310,MATCH(LEFT(M245,255),LEFT('Disaggregation Data'!J$159:$J$310,255),0))),"")</f>
        <v/>
      </c>
      <c r="I245" s="498" t="str">
        <f t="array" ref="I245">IFERROR(IF(INDEX('Disaggregation Records'!$G$59:$G$92,MATCH(LEFT(L245,255),LEFT('Disaggregation Records'!$D$59:$D$92,255),0))=0,"",INDEX('Disaggregation Records'!$G$59:$G$92,MATCH(LEFT(L245,255),LEFT('Disaggregation Records'!$D$59:$D$92,255),0))),"")</f>
        <v/>
      </c>
      <c r="J245" s="503" t="s">
        <v>724</v>
      </c>
      <c r="K245" s="503">
        <f t="shared" si="16"/>
        <v>27</v>
      </c>
      <c r="L245" s="503" t="str">
        <f t="shared" si="17"/>
        <v/>
      </c>
      <c r="M245" s="503" t="str">
        <f t="shared" si="18"/>
        <v/>
      </c>
      <c r="N245" s="503" t="b">
        <f t="shared" si="19"/>
        <v>0</v>
      </c>
      <c r="O245" s="507" t="s">
        <v>1757</v>
      </c>
      <c r="P245" s="202"/>
      <c r="Q245" s="179"/>
    </row>
    <row r="246" spans="1:17" ht="37.5" customHeight="1">
      <c r="A246" s="406">
        <v>8</v>
      </c>
      <c r="B246" s="423" t="str">
        <f>IFERROR(VLOOKUP(A246,'Outcome Indicators - Section C'!$A$10:$S$27,19,FALSE),"")</f>
        <v/>
      </c>
      <c r="C246" s="506" t="str">
        <f t="array" ref="C246">IFERROR(IF(INDEX('Disaggregation Records'!$E$59:$E$92,MATCH(LEFT(L246,255),LEFT('Disaggregation Records'!$D$59:$D$92,255),0))=0,"",INDEX('Disaggregation Records'!$E$59:$E$92,MATCH(LEFT(L246,255),LEFT('Disaggregation Records'!$D$59:$D$92,255),0))),"")</f>
        <v/>
      </c>
      <c r="D246" s="506" t="str">
        <f t="array" ref="D246">IFERROR(IF(INDEX('Disaggregation Records'!$F$59:$F$92,MATCH(LEFT(L246,255),LEFT('Disaggregation Records'!$D$59:$D$92,255),0))=0,"",INDEX('Disaggregation Records'!$F$59:$F$92,MATCH(LEFT(L246,255),LEFT('Disaggregation Records'!$D$59:$D$92,255),0))),"")</f>
        <v/>
      </c>
      <c r="E246" s="409" t="str">
        <f t="array" ref="E246">IFERROR(IF(INDEX('Disaggregation Data'!$K$159:$K$310,MATCH(LEFT(M246,255),LEFT('Disaggregation Data'!$J$159:$J$310,255),0))=0,"",INDEX('Disaggregation Data'!$K$159:$K$310,MATCH(LEFT(M246,255),LEFT('Disaggregation Data'!J$159:$J$310,255),0))),"")</f>
        <v/>
      </c>
      <c r="F246" s="409" t="str">
        <f t="array" ref="F246">IFERROR(IF(INDEX('Disaggregation Data'!$L$159:$L$310,MATCH(LEFT(M246,255),LEFT('Disaggregation Data'!$J$159:$J$310,255),0))=0,"",INDEX('Disaggregation Data'!$L$159:$L$310,MATCH(LEFT(M246,255),LEFT('Disaggregation Data'!J$159:$J$310,255),0))),"")</f>
        <v/>
      </c>
      <c r="G246" s="409" t="str">
        <f t="array" ref="G246">IFERROR(IF(INDEX('Disaggregation Data'!$M$159:$M$310,MATCH(LEFT(M246,255),LEFT('Disaggregation Data'!$J$159:$J$310,255),0))=0,"",INDEX('Disaggregation Data'!$M$159:$M$310,MATCH(LEFT(M246,255),LEFT('Disaggregation Data'!J$159:$J$310,255),0))),"")</f>
        <v/>
      </c>
      <c r="H246" s="408" t="str">
        <f t="array" ref="H246">IFERROR(IF(INDEX('Disaggregation Data'!$N$159:$N$310,MATCH(LEFT(M246,255),LEFT('Disaggregation Data'!$J$159:$J$310,255),0))=0,"",INDEX('Disaggregation Data'!$N$159:$N$310,MATCH(LEFT(M246,255),LEFT('Disaggregation Data'!J$159:$J$310,255),0))),"")</f>
        <v/>
      </c>
      <c r="I246" s="498" t="str">
        <f t="array" ref="I246">IFERROR(IF(INDEX('Disaggregation Records'!$G$59:$G$92,MATCH(LEFT(L246,255),LEFT('Disaggregation Records'!$D$59:$D$92,255),0))=0,"",INDEX('Disaggregation Records'!$G$59:$G$92,MATCH(LEFT(L246,255),LEFT('Disaggregation Records'!$D$59:$D$92,255),0))),"")</f>
        <v/>
      </c>
      <c r="J246" s="503" t="s">
        <v>724</v>
      </c>
      <c r="K246" s="503">
        <f t="shared" si="16"/>
        <v>28</v>
      </c>
      <c r="L246" s="503" t="str">
        <f t="shared" si="17"/>
        <v/>
      </c>
      <c r="M246" s="503" t="str">
        <f t="shared" si="18"/>
        <v/>
      </c>
      <c r="N246" s="503" t="b">
        <f t="shared" si="19"/>
        <v>0</v>
      </c>
      <c r="O246" s="507" t="s">
        <v>1758</v>
      </c>
      <c r="P246" s="202"/>
      <c r="Q246" s="179"/>
    </row>
    <row r="247" spans="1:17" ht="37.5" customHeight="1">
      <c r="A247" s="406">
        <v>8</v>
      </c>
      <c r="B247" s="423" t="str">
        <f>IFERROR(VLOOKUP(A247,'Outcome Indicators - Section C'!$A$10:$S$27,19,FALSE),"")</f>
        <v/>
      </c>
      <c r="C247" s="506" t="str">
        <f t="array" ref="C247">IFERROR(IF(INDEX('Disaggregation Records'!$E$59:$E$92,MATCH(LEFT(L247,255),LEFT('Disaggregation Records'!$D$59:$D$92,255),0))=0,"",INDEX('Disaggregation Records'!$E$59:$E$92,MATCH(LEFT(L247,255),LEFT('Disaggregation Records'!$D$59:$D$92,255),0))),"")</f>
        <v/>
      </c>
      <c r="D247" s="506" t="str">
        <f t="array" ref="D247">IFERROR(IF(INDEX('Disaggregation Records'!$F$59:$F$92,MATCH(LEFT(L247,255),LEFT('Disaggregation Records'!$D$59:$D$92,255),0))=0,"",INDEX('Disaggregation Records'!$F$59:$F$92,MATCH(LEFT(L247,255),LEFT('Disaggregation Records'!$D$59:$D$92,255),0))),"")</f>
        <v/>
      </c>
      <c r="E247" s="409" t="str">
        <f t="array" ref="E247">IFERROR(IF(INDEX('Disaggregation Data'!$K$159:$K$310,MATCH(LEFT(M247,255),LEFT('Disaggregation Data'!$J$159:$J$310,255),0))=0,"",INDEX('Disaggregation Data'!$K$159:$K$310,MATCH(LEFT(M247,255),LEFT('Disaggregation Data'!J$159:$J$310,255),0))),"")</f>
        <v/>
      </c>
      <c r="F247" s="409" t="str">
        <f t="array" ref="F247">IFERROR(IF(INDEX('Disaggregation Data'!$L$159:$L$310,MATCH(LEFT(M247,255),LEFT('Disaggregation Data'!$J$159:$J$310,255),0))=0,"",INDEX('Disaggregation Data'!$L$159:$L$310,MATCH(LEFT(M247,255),LEFT('Disaggregation Data'!J$159:$J$310,255),0))),"")</f>
        <v/>
      </c>
      <c r="G247" s="409" t="str">
        <f t="array" ref="G247">IFERROR(IF(INDEX('Disaggregation Data'!$M$159:$M$310,MATCH(LEFT(M247,255),LEFT('Disaggregation Data'!$J$159:$J$310,255),0))=0,"",INDEX('Disaggregation Data'!$M$159:$M$310,MATCH(LEFT(M247,255),LEFT('Disaggregation Data'!J$159:$J$310,255),0))),"")</f>
        <v/>
      </c>
      <c r="H247" s="408" t="str">
        <f t="array" ref="H247">IFERROR(IF(INDEX('Disaggregation Data'!$N$159:$N$310,MATCH(LEFT(M247,255),LEFT('Disaggregation Data'!$J$159:$J$310,255),0))=0,"",INDEX('Disaggregation Data'!$N$159:$N$310,MATCH(LEFT(M247,255),LEFT('Disaggregation Data'!J$159:$J$310,255),0))),"")</f>
        <v/>
      </c>
      <c r="I247" s="498" t="str">
        <f t="array" ref="I247">IFERROR(IF(INDEX('Disaggregation Records'!$G$59:$G$92,MATCH(LEFT(L247,255),LEFT('Disaggregation Records'!$D$59:$D$92,255),0))=0,"",INDEX('Disaggregation Records'!$G$59:$G$92,MATCH(LEFT(L247,255),LEFT('Disaggregation Records'!$D$59:$D$92,255),0))),"")</f>
        <v/>
      </c>
      <c r="J247" s="503" t="s">
        <v>724</v>
      </c>
      <c r="K247" s="503">
        <f t="shared" si="16"/>
        <v>29</v>
      </c>
      <c r="L247" s="503" t="str">
        <f t="shared" si="17"/>
        <v/>
      </c>
      <c r="M247" s="503" t="str">
        <f t="shared" si="18"/>
        <v/>
      </c>
      <c r="N247" s="503" t="b">
        <f t="shared" si="19"/>
        <v>0</v>
      </c>
      <c r="O247" s="507" t="s">
        <v>1759</v>
      </c>
      <c r="P247" s="202"/>
      <c r="Q247" s="179"/>
    </row>
    <row r="248" spans="1:17" ht="37.5" customHeight="1">
      <c r="A248" s="406">
        <v>9</v>
      </c>
      <c r="B248" s="423" t="str">
        <f>IFERROR(VLOOKUP(A248,'Outcome Indicators - Section C'!$A$10:$S$27,19,FALSE),"")</f>
        <v/>
      </c>
      <c r="C248" s="506" t="str">
        <f t="array" ref="C248">IFERROR(IF(INDEX('Disaggregation Records'!$E$59:$E$92,MATCH(LEFT(L248,255),LEFT('Disaggregation Records'!$D$59:$D$92,255),0))=0,"",INDEX('Disaggregation Records'!$E$59:$E$92,MATCH(LEFT(L248,255),LEFT('Disaggregation Records'!$D$59:$D$92,255),0))),"")</f>
        <v/>
      </c>
      <c r="D248" s="506" t="str">
        <f t="array" ref="D248">IFERROR(IF(INDEX('Disaggregation Records'!$F$59:$F$92,MATCH(LEFT(L248,255),LEFT('Disaggregation Records'!$D$59:$D$92,255),0))=0,"",INDEX('Disaggregation Records'!$F$59:$F$92,MATCH(LEFT(L248,255),LEFT('Disaggregation Records'!$D$59:$D$92,255),0))),"")</f>
        <v/>
      </c>
      <c r="E248" s="409" t="str">
        <f t="array" ref="E248">IFERROR(IF(INDEX('Disaggregation Data'!$K$159:$K$310,MATCH(LEFT(M248,255),LEFT('Disaggregation Data'!$J$159:$J$310,255),0))=0,"",INDEX('Disaggregation Data'!$K$159:$K$310,MATCH(LEFT(M248,255),LEFT('Disaggregation Data'!J$159:$J$310,255),0))),"")</f>
        <v/>
      </c>
      <c r="F248" s="409" t="str">
        <f t="array" ref="F248">IFERROR(IF(INDEX('Disaggregation Data'!$L$159:$L$310,MATCH(LEFT(M248,255),LEFT('Disaggregation Data'!$J$159:$J$310,255),0))=0,"",INDEX('Disaggregation Data'!$L$159:$L$310,MATCH(LEFT(M248,255),LEFT('Disaggregation Data'!J$159:$J$310,255),0))),"")</f>
        <v/>
      </c>
      <c r="G248" s="409" t="str">
        <f t="array" ref="G248">IFERROR(IF(INDEX('Disaggregation Data'!$M$159:$M$310,MATCH(LEFT(M248,255),LEFT('Disaggregation Data'!$J$159:$J$310,255),0))=0,"",INDEX('Disaggregation Data'!$M$159:$M$310,MATCH(LEFT(M248,255),LEFT('Disaggregation Data'!J$159:$J$310,255),0))),"")</f>
        <v/>
      </c>
      <c r="H248" s="408" t="str">
        <f t="array" ref="H248">IFERROR(IF(INDEX('Disaggregation Data'!$N$159:$N$310,MATCH(LEFT(M248,255),LEFT('Disaggregation Data'!$J$159:$J$310,255),0))=0,"",INDEX('Disaggregation Data'!$N$159:$N$310,MATCH(LEFT(M248,255),LEFT('Disaggregation Data'!J$159:$J$310,255),0))),"")</f>
        <v/>
      </c>
      <c r="I248" s="498" t="str">
        <f t="array" ref="I248">IFERROR(IF(INDEX('Disaggregation Records'!$G$59:$G$92,MATCH(LEFT(L248,255),LEFT('Disaggregation Records'!$D$59:$D$92,255),0))=0,"",INDEX('Disaggregation Records'!$G$59:$G$92,MATCH(LEFT(L248,255),LEFT('Disaggregation Records'!$D$59:$D$92,255),0))),"")</f>
        <v/>
      </c>
      <c r="J248" s="503" t="s">
        <v>725</v>
      </c>
      <c r="K248" s="503">
        <f t="shared" si="16"/>
        <v>30</v>
      </c>
      <c r="L248" s="503" t="str">
        <f t="shared" si="17"/>
        <v/>
      </c>
      <c r="M248" s="503" t="str">
        <f t="shared" si="18"/>
        <v/>
      </c>
      <c r="N248" s="503" t="b">
        <f t="shared" si="19"/>
        <v>0</v>
      </c>
      <c r="O248" s="507" t="s">
        <v>1760</v>
      </c>
      <c r="P248" s="202"/>
      <c r="Q248" s="179"/>
    </row>
    <row r="249" spans="1:17" ht="37.5" customHeight="1">
      <c r="A249" s="406">
        <v>9</v>
      </c>
      <c r="B249" s="423" t="str">
        <f>IFERROR(VLOOKUP(A249,'Outcome Indicators - Section C'!$A$10:$S$27,19,FALSE),"")</f>
        <v/>
      </c>
      <c r="C249" s="506" t="str">
        <f t="array" ref="C249">IFERROR(IF(INDEX('Disaggregation Records'!$E$59:$E$92,MATCH(LEFT(L249,255),LEFT('Disaggregation Records'!$D$59:$D$92,255),0))=0,"",INDEX('Disaggregation Records'!$E$59:$E$92,MATCH(LEFT(L249,255),LEFT('Disaggregation Records'!$D$59:$D$92,255),0))),"")</f>
        <v/>
      </c>
      <c r="D249" s="506" t="str">
        <f t="array" ref="D249">IFERROR(IF(INDEX('Disaggregation Records'!$F$59:$F$92,MATCH(LEFT(L249,255),LEFT('Disaggregation Records'!$D$59:$D$92,255),0))=0,"",INDEX('Disaggregation Records'!$F$59:$F$92,MATCH(LEFT(L249,255),LEFT('Disaggregation Records'!$D$59:$D$92,255),0))),"")</f>
        <v/>
      </c>
      <c r="E249" s="409" t="str">
        <f t="array" ref="E249">IFERROR(IF(INDEX('Disaggregation Data'!$K$159:$K$310,MATCH(LEFT(M249,255),LEFT('Disaggregation Data'!$J$159:$J$310,255),0))=0,"",INDEX('Disaggregation Data'!$K$159:$K$310,MATCH(LEFT(M249,255),LEFT('Disaggregation Data'!J$159:$J$310,255),0))),"")</f>
        <v/>
      </c>
      <c r="F249" s="409" t="str">
        <f t="array" ref="F249">IFERROR(IF(INDEX('Disaggregation Data'!$L$159:$L$310,MATCH(LEFT(M249,255),LEFT('Disaggregation Data'!$J$159:$J$310,255),0))=0,"",INDEX('Disaggregation Data'!$L$159:$L$310,MATCH(LEFT(M249,255),LEFT('Disaggregation Data'!J$159:$J$310,255),0))),"")</f>
        <v/>
      </c>
      <c r="G249" s="409" t="str">
        <f t="array" ref="G249">IFERROR(IF(INDEX('Disaggregation Data'!$M$159:$M$310,MATCH(LEFT(M249,255),LEFT('Disaggregation Data'!$J$159:$J$310,255),0))=0,"",INDEX('Disaggregation Data'!$M$159:$M$310,MATCH(LEFT(M249,255),LEFT('Disaggregation Data'!J$159:$J$310,255),0))),"")</f>
        <v/>
      </c>
      <c r="H249" s="408" t="str">
        <f t="array" ref="H249">IFERROR(IF(INDEX('Disaggregation Data'!$N$159:$N$310,MATCH(LEFT(M249,255),LEFT('Disaggregation Data'!$J$159:$J$310,255),0))=0,"",INDEX('Disaggregation Data'!$N$159:$N$310,MATCH(LEFT(M249,255),LEFT('Disaggregation Data'!J$159:$J$310,255),0))),"")</f>
        <v/>
      </c>
      <c r="I249" s="498" t="str">
        <f t="array" ref="I249">IFERROR(IF(INDEX('Disaggregation Records'!$G$59:$G$92,MATCH(LEFT(L249,255),LEFT('Disaggregation Records'!$D$59:$D$92,255),0))=0,"",INDEX('Disaggregation Records'!$G$59:$G$92,MATCH(LEFT(L249,255),LEFT('Disaggregation Records'!$D$59:$D$92,255),0))),"")</f>
        <v/>
      </c>
      <c r="J249" s="503" t="s">
        <v>725</v>
      </c>
      <c r="K249" s="503">
        <f t="shared" si="16"/>
        <v>31</v>
      </c>
      <c r="L249" s="503" t="str">
        <f t="shared" si="17"/>
        <v/>
      </c>
      <c r="M249" s="503" t="str">
        <f t="shared" si="18"/>
        <v/>
      </c>
      <c r="N249" s="503" t="b">
        <f t="shared" si="19"/>
        <v>0</v>
      </c>
      <c r="O249" s="507" t="s">
        <v>1761</v>
      </c>
      <c r="P249" s="202"/>
      <c r="Q249" s="179"/>
    </row>
    <row r="250" spans="1:17" ht="37.5" customHeight="1">
      <c r="A250" s="406">
        <v>9</v>
      </c>
      <c r="B250" s="423" t="str">
        <f>IFERROR(VLOOKUP(A250,'Outcome Indicators - Section C'!$A$10:$S$27,19,FALSE),"")</f>
        <v/>
      </c>
      <c r="C250" s="506" t="str">
        <f t="array" ref="C250">IFERROR(IF(INDEX('Disaggregation Records'!$E$59:$E$92,MATCH(LEFT(L250,255),LEFT('Disaggregation Records'!$D$59:$D$92,255),0))=0,"",INDEX('Disaggregation Records'!$E$59:$E$92,MATCH(LEFT(L250,255),LEFT('Disaggregation Records'!$D$59:$D$92,255),0))),"")</f>
        <v/>
      </c>
      <c r="D250" s="506" t="str">
        <f t="array" ref="D250">IFERROR(IF(INDEX('Disaggregation Records'!$F$59:$F$92,MATCH(LEFT(L250,255),LEFT('Disaggregation Records'!$D$59:$D$92,255),0))=0,"",INDEX('Disaggregation Records'!$F$59:$F$92,MATCH(LEFT(L250,255),LEFT('Disaggregation Records'!$D$59:$D$92,255),0))),"")</f>
        <v/>
      </c>
      <c r="E250" s="409" t="str">
        <f t="array" ref="E250">IFERROR(IF(INDEX('Disaggregation Data'!$K$159:$K$310,MATCH(LEFT(M250,255),LEFT('Disaggregation Data'!$J$159:$J$310,255),0))=0,"",INDEX('Disaggregation Data'!$K$159:$K$310,MATCH(LEFT(M250,255),LEFT('Disaggregation Data'!J$159:$J$310,255),0))),"")</f>
        <v/>
      </c>
      <c r="F250" s="409" t="str">
        <f t="array" ref="F250">IFERROR(IF(INDEX('Disaggregation Data'!$L$159:$L$310,MATCH(LEFT(M250,255),LEFT('Disaggregation Data'!$J$159:$J$310,255),0))=0,"",INDEX('Disaggregation Data'!$L$159:$L$310,MATCH(LEFT(M250,255),LEFT('Disaggregation Data'!J$159:$J$310,255),0))),"")</f>
        <v/>
      </c>
      <c r="G250" s="409" t="str">
        <f t="array" ref="G250">IFERROR(IF(INDEX('Disaggregation Data'!$M$159:$M$310,MATCH(LEFT(M250,255),LEFT('Disaggregation Data'!$J$159:$J$310,255),0))=0,"",INDEX('Disaggregation Data'!$M$159:$M$310,MATCH(LEFT(M250,255),LEFT('Disaggregation Data'!J$159:$J$310,255),0))),"")</f>
        <v/>
      </c>
      <c r="H250" s="408" t="str">
        <f t="array" ref="H250">IFERROR(IF(INDEX('Disaggregation Data'!$N$159:$N$310,MATCH(LEFT(M250,255),LEFT('Disaggregation Data'!$J$159:$J$310,255),0))=0,"",INDEX('Disaggregation Data'!$N$159:$N$310,MATCH(LEFT(M250,255),LEFT('Disaggregation Data'!J$159:$J$310,255),0))),"")</f>
        <v/>
      </c>
      <c r="I250" s="498" t="str">
        <f t="array" ref="I250">IFERROR(IF(INDEX('Disaggregation Records'!$G$59:$G$92,MATCH(LEFT(L250,255),LEFT('Disaggregation Records'!$D$59:$D$92,255),0))=0,"",INDEX('Disaggregation Records'!$G$59:$G$92,MATCH(LEFT(L250,255),LEFT('Disaggregation Records'!$D$59:$D$92,255),0))),"")</f>
        <v/>
      </c>
      <c r="J250" s="503" t="s">
        <v>725</v>
      </c>
      <c r="K250" s="503">
        <f t="shared" si="16"/>
        <v>32</v>
      </c>
      <c r="L250" s="503" t="str">
        <f t="shared" si="17"/>
        <v/>
      </c>
      <c r="M250" s="503" t="str">
        <f t="shared" si="18"/>
        <v/>
      </c>
      <c r="N250" s="503" t="b">
        <f t="shared" si="19"/>
        <v>0</v>
      </c>
      <c r="O250" s="507" t="s">
        <v>1762</v>
      </c>
      <c r="P250" s="202"/>
      <c r="Q250" s="179"/>
    </row>
    <row r="251" spans="1:17" ht="37.5" customHeight="1">
      <c r="A251" s="406">
        <v>9</v>
      </c>
      <c r="B251" s="423" t="str">
        <f>IFERROR(VLOOKUP(A251,'Outcome Indicators - Section C'!$A$10:$S$27,19,FALSE),"")</f>
        <v/>
      </c>
      <c r="C251" s="506" t="str">
        <f t="array" ref="C251">IFERROR(IF(INDEX('Disaggregation Records'!$E$59:$E$92,MATCH(LEFT(L251,255),LEFT('Disaggregation Records'!$D$59:$D$92,255),0))=0,"",INDEX('Disaggregation Records'!$E$59:$E$92,MATCH(LEFT(L251,255),LEFT('Disaggregation Records'!$D$59:$D$92,255),0))),"")</f>
        <v/>
      </c>
      <c r="D251" s="506" t="str">
        <f t="array" ref="D251">IFERROR(IF(INDEX('Disaggregation Records'!$F$59:$F$92,MATCH(LEFT(L251,255),LEFT('Disaggregation Records'!$D$59:$D$92,255),0))=0,"",INDEX('Disaggregation Records'!$F$59:$F$92,MATCH(LEFT(L251,255),LEFT('Disaggregation Records'!$D$59:$D$92,255),0))),"")</f>
        <v/>
      </c>
      <c r="E251" s="409" t="str">
        <f t="array" ref="E251">IFERROR(IF(INDEX('Disaggregation Data'!$K$159:$K$310,MATCH(LEFT(M251,255),LEFT('Disaggregation Data'!$J$159:$J$310,255),0))=0,"",INDEX('Disaggregation Data'!$K$159:$K$310,MATCH(LEFT(M251,255),LEFT('Disaggregation Data'!J$159:$J$310,255),0))),"")</f>
        <v/>
      </c>
      <c r="F251" s="409" t="str">
        <f t="array" ref="F251">IFERROR(IF(INDEX('Disaggregation Data'!$L$159:$L$310,MATCH(LEFT(M251,255),LEFT('Disaggregation Data'!$J$159:$J$310,255),0))=0,"",INDEX('Disaggregation Data'!$L$159:$L$310,MATCH(LEFT(M251,255),LEFT('Disaggregation Data'!J$159:$J$310,255),0))),"")</f>
        <v/>
      </c>
      <c r="G251" s="409" t="str">
        <f t="array" ref="G251">IFERROR(IF(INDEX('Disaggregation Data'!$M$159:$M$310,MATCH(LEFT(M251,255),LEFT('Disaggregation Data'!$J$159:$J$310,255),0))=0,"",INDEX('Disaggregation Data'!$M$159:$M$310,MATCH(LEFT(M251,255),LEFT('Disaggregation Data'!J$159:$J$310,255),0))),"")</f>
        <v/>
      </c>
      <c r="H251" s="408" t="str">
        <f t="array" ref="H251">IFERROR(IF(INDEX('Disaggregation Data'!$N$159:$N$310,MATCH(LEFT(M251,255),LEFT('Disaggregation Data'!$J$159:$J$310,255),0))=0,"",INDEX('Disaggregation Data'!$N$159:$N$310,MATCH(LEFT(M251,255),LEFT('Disaggregation Data'!J$159:$J$310,255),0))),"")</f>
        <v/>
      </c>
      <c r="I251" s="498" t="str">
        <f t="array" ref="I251">IFERROR(IF(INDEX('Disaggregation Records'!$G$59:$G$92,MATCH(LEFT(L251,255),LEFT('Disaggregation Records'!$D$59:$D$92,255),0))=0,"",INDEX('Disaggregation Records'!$G$59:$G$92,MATCH(LEFT(L251,255),LEFT('Disaggregation Records'!$D$59:$D$92,255),0))),"")</f>
        <v/>
      </c>
      <c r="J251" s="503" t="s">
        <v>725</v>
      </c>
      <c r="K251" s="503">
        <f t="shared" si="16"/>
        <v>33</v>
      </c>
      <c r="L251" s="503" t="str">
        <f t="shared" si="17"/>
        <v/>
      </c>
      <c r="M251" s="503" t="str">
        <f t="shared" si="18"/>
        <v/>
      </c>
      <c r="N251" s="503" t="b">
        <f t="shared" si="19"/>
        <v>0</v>
      </c>
      <c r="O251" s="507" t="s">
        <v>1763</v>
      </c>
      <c r="P251" s="202"/>
      <c r="Q251" s="179"/>
    </row>
    <row r="252" spans="1:17" ht="37.5" customHeight="1">
      <c r="A252" s="406">
        <v>9</v>
      </c>
      <c r="B252" s="423" t="str">
        <f>IFERROR(VLOOKUP(A252,'Outcome Indicators - Section C'!$A$10:$S$27,19,FALSE),"")</f>
        <v/>
      </c>
      <c r="C252" s="506" t="str">
        <f t="array" ref="C252">IFERROR(IF(INDEX('Disaggregation Records'!$E$59:$E$92,MATCH(LEFT(L252,255),LEFT('Disaggregation Records'!$D$59:$D$92,255),0))=0,"",INDEX('Disaggregation Records'!$E$59:$E$92,MATCH(LEFT(L252,255),LEFT('Disaggregation Records'!$D$59:$D$92,255),0))),"")</f>
        <v/>
      </c>
      <c r="D252" s="506" t="str">
        <f t="array" ref="D252">IFERROR(IF(INDEX('Disaggregation Records'!$F$59:$F$92,MATCH(LEFT(L252,255),LEFT('Disaggregation Records'!$D$59:$D$92,255),0))=0,"",INDEX('Disaggregation Records'!$F$59:$F$92,MATCH(LEFT(L252,255),LEFT('Disaggregation Records'!$D$59:$D$92,255),0))),"")</f>
        <v/>
      </c>
      <c r="E252" s="409" t="str">
        <f t="array" ref="E252">IFERROR(IF(INDEX('Disaggregation Data'!$K$159:$K$310,MATCH(LEFT(M252,255),LEFT('Disaggregation Data'!$J$159:$J$310,255),0))=0,"",INDEX('Disaggregation Data'!$K$159:$K$310,MATCH(LEFT(M252,255),LEFT('Disaggregation Data'!J$159:$J$310,255),0))),"")</f>
        <v/>
      </c>
      <c r="F252" s="409" t="str">
        <f t="array" ref="F252">IFERROR(IF(INDEX('Disaggregation Data'!$L$159:$L$310,MATCH(LEFT(M252,255),LEFT('Disaggregation Data'!$J$159:$J$310,255),0))=0,"",INDEX('Disaggregation Data'!$L$159:$L$310,MATCH(LEFT(M252,255),LEFT('Disaggregation Data'!J$159:$J$310,255),0))),"")</f>
        <v/>
      </c>
      <c r="G252" s="409" t="str">
        <f t="array" ref="G252">IFERROR(IF(INDEX('Disaggregation Data'!$M$159:$M$310,MATCH(LEFT(M252,255),LEFT('Disaggregation Data'!$J$159:$J$310,255),0))=0,"",INDEX('Disaggregation Data'!$M$159:$M$310,MATCH(LEFT(M252,255),LEFT('Disaggregation Data'!J$159:$J$310,255),0))),"")</f>
        <v/>
      </c>
      <c r="H252" s="408" t="str">
        <f t="array" ref="H252">IFERROR(IF(INDEX('Disaggregation Data'!$N$159:$N$310,MATCH(LEFT(M252,255),LEFT('Disaggregation Data'!$J$159:$J$310,255),0))=0,"",INDEX('Disaggregation Data'!$N$159:$N$310,MATCH(LEFT(M252,255),LEFT('Disaggregation Data'!J$159:$J$310,255),0))),"")</f>
        <v/>
      </c>
      <c r="I252" s="498" t="str">
        <f t="array" ref="I252">IFERROR(IF(INDEX('Disaggregation Records'!$G$59:$G$92,MATCH(LEFT(L252,255),LEFT('Disaggregation Records'!$D$59:$D$92,255),0))=0,"",INDEX('Disaggregation Records'!$G$59:$G$92,MATCH(LEFT(L252,255),LEFT('Disaggregation Records'!$D$59:$D$92,255),0))),"")</f>
        <v/>
      </c>
      <c r="J252" s="503" t="s">
        <v>725</v>
      </c>
      <c r="K252" s="503">
        <f t="shared" si="16"/>
        <v>34</v>
      </c>
      <c r="L252" s="503" t="str">
        <f t="shared" si="17"/>
        <v/>
      </c>
      <c r="M252" s="503" t="str">
        <f t="shared" si="18"/>
        <v/>
      </c>
      <c r="N252" s="503" t="b">
        <f t="shared" si="19"/>
        <v>0</v>
      </c>
      <c r="O252" s="507" t="s">
        <v>1764</v>
      </c>
      <c r="P252" s="202"/>
      <c r="Q252" s="179"/>
    </row>
    <row r="253" spans="1:17" ht="37.5" customHeight="1">
      <c r="A253" s="406">
        <v>9</v>
      </c>
      <c r="B253" s="423" t="str">
        <f>IFERROR(VLOOKUP(A253,'Outcome Indicators - Section C'!$A$10:$S$27,19,FALSE),"")</f>
        <v/>
      </c>
      <c r="C253" s="506" t="str">
        <f t="array" ref="C253">IFERROR(IF(INDEX('Disaggregation Records'!$E$59:$E$92,MATCH(LEFT(L253,255),LEFT('Disaggregation Records'!$D$59:$D$92,255),0))=0,"",INDEX('Disaggregation Records'!$E$59:$E$92,MATCH(LEFT(L253,255),LEFT('Disaggregation Records'!$D$59:$D$92,255),0))),"")</f>
        <v/>
      </c>
      <c r="D253" s="506" t="str">
        <f t="array" ref="D253">IFERROR(IF(INDEX('Disaggregation Records'!$F$59:$F$92,MATCH(LEFT(L253,255),LEFT('Disaggregation Records'!$D$59:$D$92,255),0))=0,"",INDEX('Disaggregation Records'!$F$59:$F$92,MATCH(LEFT(L253,255),LEFT('Disaggregation Records'!$D$59:$D$92,255),0))),"")</f>
        <v/>
      </c>
      <c r="E253" s="409" t="str">
        <f t="array" ref="E253">IFERROR(IF(INDEX('Disaggregation Data'!$K$159:$K$310,MATCH(LEFT(M253,255),LEFT('Disaggregation Data'!$J$159:$J$310,255),0))=0,"",INDEX('Disaggregation Data'!$K$159:$K$310,MATCH(LEFT(M253,255),LEFT('Disaggregation Data'!J$159:$J$310,255),0))),"")</f>
        <v/>
      </c>
      <c r="F253" s="409" t="str">
        <f t="array" ref="F253">IFERROR(IF(INDEX('Disaggregation Data'!$L$159:$L$310,MATCH(LEFT(M253,255),LEFT('Disaggregation Data'!$J$159:$J$310,255),0))=0,"",INDEX('Disaggregation Data'!$L$159:$L$310,MATCH(LEFT(M253,255),LEFT('Disaggregation Data'!J$159:$J$310,255),0))),"")</f>
        <v/>
      </c>
      <c r="G253" s="409" t="str">
        <f t="array" ref="G253">IFERROR(IF(INDEX('Disaggregation Data'!$M$159:$M$310,MATCH(LEFT(M253,255),LEFT('Disaggregation Data'!$J$159:$J$310,255),0))=0,"",INDEX('Disaggregation Data'!$M$159:$M$310,MATCH(LEFT(M253,255),LEFT('Disaggregation Data'!J$159:$J$310,255),0))),"")</f>
        <v/>
      </c>
      <c r="H253" s="408" t="str">
        <f t="array" ref="H253">IFERROR(IF(INDEX('Disaggregation Data'!$N$159:$N$310,MATCH(LEFT(M253,255),LEFT('Disaggregation Data'!$J$159:$J$310,255),0))=0,"",INDEX('Disaggregation Data'!$N$159:$N$310,MATCH(LEFT(M253,255),LEFT('Disaggregation Data'!J$159:$J$310,255),0))),"")</f>
        <v/>
      </c>
      <c r="I253" s="498" t="str">
        <f t="array" ref="I253">IFERROR(IF(INDEX('Disaggregation Records'!$G$59:$G$92,MATCH(LEFT(L253,255),LEFT('Disaggregation Records'!$D$59:$D$92,255),0))=0,"",INDEX('Disaggregation Records'!$G$59:$G$92,MATCH(LEFT(L253,255),LEFT('Disaggregation Records'!$D$59:$D$92,255),0))),"")</f>
        <v/>
      </c>
      <c r="J253" s="503" t="s">
        <v>725</v>
      </c>
      <c r="K253" s="503">
        <f t="shared" si="16"/>
        <v>35</v>
      </c>
      <c r="L253" s="503" t="str">
        <f t="shared" si="17"/>
        <v/>
      </c>
      <c r="M253" s="503" t="str">
        <f t="shared" si="18"/>
        <v/>
      </c>
      <c r="N253" s="503" t="b">
        <f t="shared" si="19"/>
        <v>0</v>
      </c>
      <c r="O253" s="507" t="s">
        <v>1765</v>
      </c>
      <c r="P253" s="202"/>
      <c r="Q253" s="179"/>
    </row>
    <row r="254" spans="1:17" ht="37.5" customHeight="1">
      <c r="A254" s="406">
        <v>9</v>
      </c>
      <c r="B254" s="423" t="str">
        <f>IFERROR(VLOOKUP(A254,'Outcome Indicators - Section C'!$A$10:$S$27,19,FALSE),"")</f>
        <v/>
      </c>
      <c r="C254" s="506" t="str">
        <f t="array" ref="C254">IFERROR(IF(INDEX('Disaggregation Records'!$E$59:$E$92,MATCH(LEFT(L254,255),LEFT('Disaggregation Records'!$D$59:$D$92,255),0))=0,"",INDEX('Disaggregation Records'!$E$59:$E$92,MATCH(LEFT(L254,255),LEFT('Disaggregation Records'!$D$59:$D$92,255),0))),"")</f>
        <v/>
      </c>
      <c r="D254" s="506" t="str">
        <f t="array" ref="D254">IFERROR(IF(INDEX('Disaggregation Records'!$F$59:$F$92,MATCH(LEFT(L254,255),LEFT('Disaggregation Records'!$D$59:$D$92,255),0))=0,"",INDEX('Disaggregation Records'!$F$59:$F$92,MATCH(LEFT(L254,255),LEFT('Disaggregation Records'!$D$59:$D$92,255),0))),"")</f>
        <v/>
      </c>
      <c r="E254" s="409" t="str">
        <f t="array" ref="E254">IFERROR(IF(INDEX('Disaggregation Data'!$K$159:$K$310,MATCH(LEFT(M254,255),LEFT('Disaggregation Data'!$J$159:$J$310,255),0))=0,"",INDEX('Disaggregation Data'!$K$159:$K$310,MATCH(LEFT(M254,255),LEFT('Disaggregation Data'!J$159:$J$310,255),0))),"")</f>
        <v/>
      </c>
      <c r="F254" s="409" t="str">
        <f t="array" ref="F254">IFERROR(IF(INDEX('Disaggregation Data'!$L$159:$L$310,MATCH(LEFT(M254,255),LEFT('Disaggregation Data'!$J$159:$J$310,255),0))=0,"",INDEX('Disaggregation Data'!$L$159:$L$310,MATCH(LEFT(M254,255),LEFT('Disaggregation Data'!J$159:$J$310,255),0))),"")</f>
        <v/>
      </c>
      <c r="G254" s="409" t="str">
        <f t="array" ref="G254">IFERROR(IF(INDEX('Disaggregation Data'!$M$159:$M$310,MATCH(LEFT(M254,255),LEFT('Disaggregation Data'!$J$159:$J$310,255),0))=0,"",INDEX('Disaggregation Data'!$M$159:$M$310,MATCH(LEFT(M254,255),LEFT('Disaggregation Data'!J$159:$J$310,255),0))),"")</f>
        <v/>
      </c>
      <c r="H254" s="408" t="str">
        <f t="array" ref="H254">IFERROR(IF(INDEX('Disaggregation Data'!$N$159:$N$310,MATCH(LEFT(M254,255),LEFT('Disaggregation Data'!$J$159:$J$310,255),0))=0,"",INDEX('Disaggregation Data'!$N$159:$N$310,MATCH(LEFT(M254,255),LEFT('Disaggregation Data'!J$159:$J$310,255),0))),"")</f>
        <v/>
      </c>
      <c r="I254" s="498" t="str">
        <f t="array" ref="I254">IFERROR(IF(INDEX('Disaggregation Records'!$G$59:$G$92,MATCH(LEFT(L254,255),LEFT('Disaggregation Records'!$D$59:$D$92,255),0))=0,"",INDEX('Disaggregation Records'!$G$59:$G$92,MATCH(LEFT(L254,255),LEFT('Disaggregation Records'!$D$59:$D$92,255),0))),"")</f>
        <v/>
      </c>
      <c r="J254" s="503" t="s">
        <v>725</v>
      </c>
      <c r="K254" s="503">
        <f t="shared" si="16"/>
        <v>36</v>
      </c>
      <c r="L254" s="503" t="str">
        <f t="shared" si="17"/>
        <v/>
      </c>
      <c r="M254" s="503" t="str">
        <f t="shared" si="18"/>
        <v/>
      </c>
      <c r="N254" s="503" t="b">
        <f t="shared" si="19"/>
        <v>0</v>
      </c>
      <c r="O254" s="507" t="s">
        <v>1766</v>
      </c>
      <c r="P254" s="202"/>
      <c r="Q254" s="179"/>
    </row>
    <row r="255" spans="1:17" ht="37.5" customHeight="1">
      <c r="A255" s="406">
        <v>9</v>
      </c>
      <c r="B255" s="423" t="str">
        <f>IFERROR(VLOOKUP(A255,'Outcome Indicators - Section C'!$A$10:$S$27,19,FALSE),"")</f>
        <v/>
      </c>
      <c r="C255" s="506" t="str">
        <f t="array" ref="C255">IFERROR(IF(INDEX('Disaggregation Records'!$E$59:$E$92,MATCH(LEFT(L255,255),LEFT('Disaggregation Records'!$D$59:$D$92,255),0))=0,"",INDEX('Disaggregation Records'!$E$59:$E$92,MATCH(LEFT(L255,255),LEFT('Disaggregation Records'!$D$59:$D$92,255),0))),"")</f>
        <v/>
      </c>
      <c r="D255" s="506" t="str">
        <f t="array" ref="D255">IFERROR(IF(INDEX('Disaggregation Records'!$F$59:$F$92,MATCH(LEFT(L255,255),LEFT('Disaggregation Records'!$D$59:$D$92,255),0))=0,"",INDEX('Disaggregation Records'!$F$59:$F$92,MATCH(LEFT(L255,255),LEFT('Disaggregation Records'!$D$59:$D$92,255),0))),"")</f>
        <v/>
      </c>
      <c r="E255" s="409" t="str">
        <f t="array" ref="E255">IFERROR(IF(INDEX('Disaggregation Data'!$K$159:$K$310,MATCH(LEFT(M255,255),LEFT('Disaggregation Data'!$J$159:$J$310,255),0))=0,"",INDEX('Disaggregation Data'!$K$159:$K$310,MATCH(LEFT(M255,255),LEFT('Disaggregation Data'!J$159:$J$310,255),0))),"")</f>
        <v/>
      </c>
      <c r="F255" s="409" t="str">
        <f t="array" ref="F255">IFERROR(IF(INDEX('Disaggregation Data'!$L$159:$L$310,MATCH(LEFT(M255,255),LEFT('Disaggregation Data'!$J$159:$J$310,255),0))=0,"",INDEX('Disaggregation Data'!$L$159:$L$310,MATCH(LEFT(M255,255),LEFT('Disaggregation Data'!J$159:$J$310,255),0))),"")</f>
        <v/>
      </c>
      <c r="G255" s="409" t="str">
        <f t="array" ref="G255">IFERROR(IF(INDEX('Disaggregation Data'!$M$159:$M$310,MATCH(LEFT(M255,255),LEFT('Disaggregation Data'!$J$159:$J$310,255),0))=0,"",INDEX('Disaggregation Data'!$M$159:$M$310,MATCH(LEFT(M255,255),LEFT('Disaggregation Data'!J$159:$J$310,255),0))),"")</f>
        <v/>
      </c>
      <c r="H255" s="408" t="str">
        <f t="array" ref="H255">IFERROR(IF(INDEX('Disaggregation Data'!$N$159:$N$310,MATCH(LEFT(M255,255),LEFT('Disaggregation Data'!$J$159:$J$310,255),0))=0,"",INDEX('Disaggregation Data'!$N$159:$N$310,MATCH(LEFT(M255,255),LEFT('Disaggregation Data'!J$159:$J$310,255),0))),"")</f>
        <v/>
      </c>
      <c r="I255" s="498" t="str">
        <f t="array" ref="I255">IFERROR(IF(INDEX('Disaggregation Records'!$G$59:$G$92,MATCH(LEFT(L255,255),LEFT('Disaggregation Records'!$D$59:$D$92,255),0))=0,"",INDEX('Disaggregation Records'!$G$59:$G$92,MATCH(LEFT(L255,255),LEFT('Disaggregation Records'!$D$59:$D$92,255),0))),"")</f>
        <v/>
      </c>
      <c r="J255" s="503" t="s">
        <v>725</v>
      </c>
      <c r="K255" s="503">
        <f t="shared" si="16"/>
        <v>37</v>
      </c>
      <c r="L255" s="503" t="str">
        <f t="shared" si="17"/>
        <v/>
      </c>
      <c r="M255" s="503" t="str">
        <f t="shared" si="18"/>
        <v/>
      </c>
      <c r="N255" s="503" t="b">
        <f t="shared" si="19"/>
        <v>0</v>
      </c>
      <c r="O255" s="507" t="s">
        <v>1767</v>
      </c>
      <c r="P255" s="202"/>
      <c r="Q255" s="179"/>
    </row>
    <row r="256" spans="1:17" ht="37.5" customHeight="1">
      <c r="A256" s="406">
        <v>9</v>
      </c>
      <c r="B256" s="423" t="str">
        <f>IFERROR(VLOOKUP(A256,'Outcome Indicators - Section C'!$A$10:$S$27,19,FALSE),"")</f>
        <v/>
      </c>
      <c r="C256" s="506" t="str">
        <f t="array" ref="C256">IFERROR(IF(INDEX('Disaggregation Records'!$E$59:$E$92,MATCH(LEFT(L256,255),LEFT('Disaggregation Records'!$D$59:$D$92,255),0))=0,"",INDEX('Disaggregation Records'!$E$59:$E$92,MATCH(LEFT(L256,255),LEFT('Disaggregation Records'!$D$59:$D$92,255),0))),"")</f>
        <v/>
      </c>
      <c r="D256" s="506" t="str">
        <f t="array" ref="D256">IFERROR(IF(INDEX('Disaggregation Records'!$F$59:$F$92,MATCH(LEFT(L256,255),LEFT('Disaggregation Records'!$D$59:$D$92,255),0))=0,"",INDEX('Disaggregation Records'!$F$59:$F$92,MATCH(LEFT(L256,255),LEFT('Disaggregation Records'!$D$59:$D$92,255),0))),"")</f>
        <v/>
      </c>
      <c r="E256" s="409" t="str">
        <f t="array" ref="E256">IFERROR(IF(INDEX('Disaggregation Data'!$K$159:$K$310,MATCH(LEFT(M256,255),LEFT('Disaggregation Data'!$J$159:$J$310,255),0))=0,"",INDEX('Disaggregation Data'!$K$159:$K$310,MATCH(LEFT(M256,255),LEFT('Disaggregation Data'!J$159:$J$310,255),0))),"")</f>
        <v/>
      </c>
      <c r="F256" s="409" t="str">
        <f t="array" ref="F256">IFERROR(IF(INDEX('Disaggregation Data'!$L$159:$L$310,MATCH(LEFT(M256,255),LEFT('Disaggregation Data'!$J$159:$J$310,255),0))=0,"",INDEX('Disaggregation Data'!$L$159:$L$310,MATCH(LEFT(M256,255),LEFT('Disaggregation Data'!J$159:$J$310,255),0))),"")</f>
        <v/>
      </c>
      <c r="G256" s="409" t="str">
        <f t="array" ref="G256">IFERROR(IF(INDEX('Disaggregation Data'!$M$159:$M$310,MATCH(LEFT(M256,255),LEFT('Disaggregation Data'!$J$159:$J$310,255),0))=0,"",INDEX('Disaggregation Data'!$M$159:$M$310,MATCH(LEFT(M256,255),LEFT('Disaggregation Data'!J$159:$J$310,255),0))),"")</f>
        <v/>
      </c>
      <c r="H256" s="408" t="str">
        <f t="array" ref="H256">IFERROR(IF(INDEX('Disaggregation Data'!$N$159:$N$310,MATCH(LEFT(M256,255),LEFT('Disaggregation Data'!$J$159:$J$310,255),0))=0,"",INDEX('Disaggregation Data'!$N$159:$N$310,MATCH(LEFT(M256,255),LEFT('Disaggregation Data'!J$159:$J$310,255),0))),"")</f>
        <v/>
      </c>
      <c r="I256" s="498" t="str">
        <f t="array" ref="I256">IFERROR(IF(INDEX('Disaggregation Records'!$G$59:$G$92,MATCH(LEFT(L256,255),LEFT('Disaggregation Records'!$D$59:$D$92,255),0))=0,"",INDEX('Disaggregation Records'!$G$59:$G$92,MATCH(LEFT(L256,255),LEFT('Disaggregation Records'!$D$59:$D$92,255),0))),"")</f>
        <v/>
      </c>
      <c r="J256" s="503" t="s">
        <v>725</v>
      </c>
      <c r="K256" s="503">
        <f t="shared" si="16"/>
        <v>38</v>
      </c>
      <c r="L256" s="503" t="str">
        <f t="shared" si="17"/>
        <v/>
      </c>
      <c r="M256" s="503" t="str">
        <f t="shared" si="18"/>
        <v/>
      </c>
      <c r="N256" s="503" t="b">
        <f t="shared" si="19"/>
        <v>0</v>
      </c>
      <c r="O256" s="507" t="s">
        <v>1768</v>
      </c>
      <c r="P256" s="202"/>
      <c r="Q256" s="179"/>
    </row>
    <row r="257" spans="1:17" ht="37.5" customHeight="1">
      <c r="A257" s="406">
        <v>9</v>
      </c>
      <c r="B257" s="423" t="str">
        <f>IFERROR(VLOOKUP(A257,'Outcome Indicators - Section C'!$A$10:$S$27,19,FALSE),"")</f>
        <v/>
      </c>
      <c r="C257" s="506" t="str">
        <f t="array" ref="C257">IFERROR(IF(INDEX('Disaggregation Records'!$E$59:$E$92,MATCH(LEFT(L257,255),LEFT('Disaggregation Records'!$D$59:$D$92,255),0))=0,"",INDEX('Disaggregation Records'!$E$59:$E$92,MATCH(LEFT(L257,255),LEFT('Disaggregation Records'!$D$59:$D$92,255),0))),"")</f>
        <v/>
      </c>
      <c r="D257" s="506" t="str">
        <f t="array" ref="D257">IFERROR(IF(INDEX('Disaggregation Records'!$F$59:$F$92,MATCH(LEFT(L257,255),LEFT('Disaggregation Records'!$D$59:$D$92,255),0))=0,"",INDEX('Disaggregation Records'!$F$59:$F$92,MATCH(LEFT(L257,255),LEFT('Disaggregation Records'!$D$59:$D$92,255),0))),"")</f>
        <v/>
      </c>
      <c r="E257" s="409" t="str">
        <f t="array" ref="E257">IFERROR(IF(INDEX('Disaggregation Data'!$K$159:$K$310,MATCH(LEFT(M257,255),LEFT('Disaggregation Data'!$J$159:$J$310,255),0))=0,"",INDEX('Disaggregation Data'!$K$159:$K$310,MATCH(LEFT(M257,255),LEFT('Disaggregation Data'!J$159:$J$310,255),0))),"")</f>
        <v/>
      </c>
      <c r="F257" s="409" t="str">
        <f t="array" ref="F257">IFERROR(IF(INDEX('Disaggregation Data'!$L$159:$L$310,MATCH(LEFT(M257,255),LEFT('Disaggregation Data'!$J$159:$J$310,255),0))=0,"",INDEX('Disaggregation Data'!$L$159:$L$310,MATCH(LEFT(M257,255),LEFT('Disaggregation Data'!J$159:$J$310,255),0))),"")</f>
        <v/>
      </c>
      <c r="G257" s="409" t="str">
        <f t="array" ref="G257">IFERROR(IF(INDEX('Disaggregation Data'!$M$159:$M$310,MATCH(LEFT(M257,255),LEFT('Disaggregation Data'!$J$159:$J$310,255),0))=0,"",INDEX('Disaggregation Data'!$M$159:$M$310,MATCH(LEFT(M257,255),LEFT('Disaggregation Data'!J$159:$J$310,255),0))),"")</f>
        <v/>
      </c>
      <c r="H257" s="408" t="str">
        <f t="array" ref="H257">IFERROR(IF(INDEX('Disaggregation Data'!$N$159:$N$310,MATCH(LEFT(M257,255),LEFT('Disaggregation Data'!$J$159:$J$310,255),0))=0,"",INDEX('Disaggregation Data'!$N$159:$N$310,MATCH(LEFT(M257,255),LEFT('Disaggregation Data'!J$159:$J$310,255),0))),"")</f>
        <v/>
      </c>
      <c r="I257" s="498" t="str">
        <f t="array" ref="I257">IFERROR(IF(INDEX('Disaggregation Records'!$G$59:$G$92,MATCH(LEFT(L257,255),LEFT('Disaggregation Records'!$D$59:$D$92,255),0))=0,"",INDEX('Disaggregation Records'!$G$59:$G$92,MATCH(LEFT(L257,255),LEFT('Disaggregation Records'!$D$59:$D$92,255),0))),"")</f>
        <v/>
      </c>
      <c r="J257" s="503" t="s">
        <v>725</v>
      </c>
      <c r="K257" s="503">
        <f t="shared" si="16"/>
        <v>39</v>
      </c>
      <c r="L257" s="503" t="str">
        <f t="shared" si="17"/>
        <v/>
      </c>
      <c r="M257" s="503" t="str">
        <f t="shared" si="18"/>
        <v/>
      </c>
      <c r="N257" s="503" t="b">
        <f t="shared" si="19"/>
        <v>0</v>
      </c>
      <c r="O257" s="507" t="s">
        <v>1769</v>
      </c>
      <c r="P257" s="202"/>
      <c r="Q257" s="179"/>
    </row>
    <row r="258" spans="1:17" ht="37.5" customHeight="1">
      <c r="A258" s="406">
        <v>10</v>
      </c>
      <c r="B258" s="423" t="str">
        <f>IFERROR(VLOOKUP(A258,'Outcome Indicators - Section C'!$A$10:$S$27,19,FALSE),"")</f>
        <v/>
      </c>
      <c r="C258" s="506" t="str">
        <f t="array" ref="C258">IFERROR(IF(INDEX('Disaggregation Records'!$E$59:$E$92,MATCH(LEFT(L258,255),LEFT('Disaggregation Records'!$D$59:$D$92,255),0))=0,"",INDEX('Disaggregation Records'!$E$59:$E$92,MATCH(LEFT(L258,255),LEFT('Disaggregation Records'!$D$59:$D$92,255),0))),"")</f>
        <v/>
      </c>
      <c r="D258" s="506" t="str">
        <f t="array" ref="D258">IFERROR(IF(INDEX('Disaggregation Records'!$F$59:$F$92,MATCH(LEFT(L258,255),LEFT('Disaggregation Records'!$D$59:$D$92,255),0))=0,"",INDEX('Disaggregation Records'!$F$59:$F$92,MATCH(LEFT(L258,255),LEFT('Disaggregation Records'!$D$59:$D$92,255),0))),"")</f>
        <v/>
      </c>
      <c r="E258" s="409" t="str">
        <f t="array" ref="E258">IFERROR(IF(INDEX('Disaggregation Data'!$K$159:$K$310,MATCH(LEFT(M258,255),LEFT('Disaggregation Data'!$J$159:$J$310,255),0))=0,"",INDEX('Disaggregation Data'!$K$159:$K$310,MATCH(LEFT(M258,255),LEFT('Disaggregation Data'!J$159:$J$310,255),0))),"")</f>
        <v/>
      </c>
      <c r="F258" s="409" t="str">
        <f t="array" ref="F258">IFERROR(IF(INDEX('Disaggregation Data'!$L$159:$L$310,MATCH(LEFT(M258,255),LEFT('Disaggregation Data'!$J$159:$J$310,255),0))=0,"",INDEX('Disaggregation Data'!$L$159:$L$310,MATCH(LEFT(M258,255),LEFT('Disaggregation Data'!J$159:$J$310,255),0))),"")</f>
        <v/>
      </c>
      <c r="G258" s="409" t="str">
        <f t="array" ref="G258">IFERROR(IF(INDEX('Disaggregation Data'!$M$159:$M$310,MATCH(LEFT(M258,255),LEFT('Disaggregation Data'!$J$159:$J$310,255),0))=0,"",INDEX('Disaggregation Data'!$M$159:$M$310,MATCH(LEFT(M258,255),LEFT('Disaggregation Data'!J$159:$J$310,255),0))),"")</f>
        <v/>
      </c>
      <c r="H258" s="408" t="str">
        <f t="array" ref="H258">IFERROR(IF(INDEX('Disaggregation Data'!$N$159:$N$310,MATCH(LEFT(M258,255),LEFT('Disaggregation Data'!$J$159:$J$310,255),0))=0,"",INDEX('Disaggregation Data'!$N$159:$N$310,MATCH(LEFT(M258,255),LEFT('Disaggregation Data'!J$159:$J$310,255),0))),"")</f>
        <v/>
      </c>
      <c r="I258" s="498" t="str">
        <f t="array" ref="I258">IFERROR(IF(INDEX('Disaggregation Records'!$G$59:$G$92,MATCH(LEFT(L258,255),LEFT('Disaggregation Records'!$D$59:$D$92,255),0))=0,"",INDEX('Disaggregation Records'!$G$59:$G$92,MATCH(LEFT(L258,255),LEFT('Disaggregation Records'!$D$59:$D$92,255),0))),"")</f>
        <v/>
      </c>
      <c r="J258" s="503" t="s">
        <v>726</v>
      </c>
      <c r="K258" s="503">
        <f t="shared" si="16"/>
        <v>40</v>
      </c>
      <c r="L258" s="503" t="str">
        <f t="shared" si="17"/>
        <v/>
      </c>
      <c r="M258" s="503" t="str">
        <f t="shared" si="18"/>
        <v/>
      </c>
      <c r="N258" s="503" t="b">
        <f t="shared" si="19"/>
        <v>0</v>
      </c>
      <c r="O258" s="507" t="s">
        <v>1770</v>
      </c>
      <c r="P258" s="202"/>
      <c r="Q258" s="179"/>
    </row>
    <row r="259" spans="1:17" ht="37.5" customHeight="1">
      <c r="A259" s="406">
        <v>10</v>
      </c>
      <c r="B259" s="423" t="str">
        <f>IFERROR(VLOOKUP(A259,'Outcome Indicators - Section C'!$A$10:$S$27,19,FALSE),"")</f>
        <v/>
      </c>
      <c r="C259" s="506" t="str">
        <f t="array" ref="C259">IFERROR(IF(INDEX('Disaggregation Records'!$E$59:$E$92,MATCH(LEFT(L259,255),LEFT('Disaggregation Records'!$D$59:$D$92,255),0))=0,"",INDEX('Disaggregation Records'!$E$59:$E$92,MATCH(LEFT(L259,255),LEFT('Disaggregation Records'!$D$59:$D$92,255),0))),"")</f>
        <v/>
      </c>
      <c r="D259" s="506" t="str">
        <f t="array" ref="D259">IFERROR(IF(INDEX('Disaggregation Records'!$F$59:$F$92,MATCH(LEFT(L259,255),LEFT('Disaggregation Records'!$D$59:$D$92,255),0))=0,"",INDEX('Disaggregation Records'!$F$59:$F$92,MATCH(LEFT(L259,255),LEFT('Disaggregation Records'!$D$59:$D$92,255),0))),"")</f>
        <v/>
      </c>
      <c r="E259" s="409" t="str">
        <f t="array" ref="E259">IFERROR(IF(INDEX('Disaggregation Data'!$K$159:$K$310,MATCH(LEFT(M259,255),LEFT('Disaggregation Data'!$J$159:$J$310,255),0))=0,"",INDEX('Disaggregation Data'!$K$159:$K$310,MATCH(LEFT(M259,255),LEFT('Disaggregation Data'!J$159:$J$310,255),0))),"")</f>
        <v/>
      </c>
      <c r="F259" s="409" t="str">
        <f t="array" ref="F259">IFERROR(IF(INDEX('Disaggregation Data'!$L$159:$L$310,MATCH(LEFT(M259,255),LEFT('Disaggregation Data'!$J$159:$J$310,255),0))=0,"",INDEX('Disaggregation Data'!$L$159:$L$310,MATCH(LEFT(M259,255),LEFT('Disaggregation Data'!J$159:$J$310,255),0))),"")</f>
        <v/>
      </c>
      <c r="G259" s="409" t="str">
        <f t="array" ref="G259">IFERROR(IF(INDEX('Disaggregation Data'!$M$159:$M$310,MATCH(LEFT(M259,255),LEFT('Disaggregation Data'!$J$159:$J$310,255),0))=0,"",INDEX('Disaggregation Data'!$M$159:$M$310,MATCH(LEFT(M259,255),LEFT('Disaggregation Data'!J$159:$J$310,255),0))),"")</f>
        <v/>
      </c>
      <c r="H259" s="408" t="str">
        <f t="array" ref="H259">IFERROR(IF(INDEX('Disaggregation Data'!$N$159:$N$310,MATCH(LEFT(M259,255),LEFT('Disaggregation Data'!$J$159:$J$310,255),0))=0,"",INDEX('Disaggregation Data'!$N$159:$N$310,MATCH(LEFT(M259,255),LEFT('Disaggregation Data'!J$159:$J$310,255),0))),"")</f>
        <v/>
      </c>
      <c r="I259" s="498" t="str">
        <f t="array" ref="I259">IFERROR(IF(INDEX('Disaggregation Records'!$G$59:$G$92,MATCH(LEFT(L259,255),LEFT('Disaggregation Records'!$D$59:$D$92,255),0))=0,"",INDEX('Disaggregation Records'!$G$59:$G$92,MATCH(LEFT(L259,255),LEFT('Disaggregation Records'!$D$59:$D$92,255),0))),"")</f>
        <v/>
      </c>
      <c r="J259" s="503" t="s">
        <v>726</v>
      </c>
      <c r="K259" s="503">
        <f t="shared" si="16"/>
        <v>41</v>
      </c>
      <c r="L259" s="503" t="str">
        <f t="shared" si="17"/>
        <v/>
      </c>
      <c r="M259" s="503" t="str">
        <f t="shared" si="18"/>
        <v/>
      </c>
      <c r="N259" s="503" t="b">
        <f t="shared" si="19"/>
        <v>0</v>
      </c>
      <c r="O259" s="507" t="s">
        <v>1771</v>
      </c>
      <c r="P259" s="202"/>
      <c r="Q259" s="179"/>
    </row>
    <row r="260" spans="1:17" ht="37.5" customHeight="1">
      <c r="A260" s="406">
        <v>10</v>
      </c>
      <c r="B260" s="423" t="str">
        <f>IFERROR(VLOOKUP(A260,'Outcome Indicators - Section C'!$A$10:$S$27,19,FALSE),"")</f>
        <v/>
      </c>
      <c r="C260" s="506" t="str">
        <f t="array" ref="C260">IFERROR(IF(INDEX('Disaggregation Records'!$E$59:$E$92,MATCH(LEFT(L260,255),LEFT('Disaggregation Records'!$D$59:$D$92,255),0))=0,"",INDEX('Disaggregation Records'!$E$59:$E$92,MATCH(LEFT(L260,255),LEFT('Disaggregation Records'!$D$59:$D$92,255),0))),"")</f>
        <v/>
      </c>
      <c r="D260" s="506" t="str">
        <f t="array" ref="D260">IFERROR(IF(INDEX('Disaggregation Records'!$F$59:$F$92,MATCH(LEFT(L260,255),LEFT('Disaggregation Records'!$D$59:$D$92,255),0))=0,"",INDEX('Disaggregation Records'!$F$59:$F$92,MATCH(LEFT(L260,255),LEFT('Disaggregation Records'!$D$59:$D$92,255),0))),"")</f>
        <v/>
      </c>
      <c r="E260" s="409" t="str">
        <f t="array" ref="E260">IFERROR(IF(INDEX('Disaggregation Data'!$K$159:$K$310,MATCH(LEFT(M260,255),LEFT('Disaggregation Data'!$J$159:$J$310,255),0))=0,"",INDEX('Disaggregation Data'!$K$159:$K$310,MATCH(LEFT(M260,255),LEFT('Disaggregation Data'!J$159:$J$310,255),0))),"")</f>
        <v/>
      </c>
      <c r="F260" s="409" t="str">
        <f t="array" ref="F260">IFERROR(IF(INDEX('Disaggregation Data'!$L$159:$L$310,MATCH(LEFT(M260,255),LEFT('Disaggregation Data'!$J$159:$J$310,255),0))=0,"",INDEX('Disaggregation Data'!$L$159:$L$310,MATCH(LEFT(M260,255),LEFT('Disaggregation Data'!J$159:$J$310,255),0))),"")</f>
        <v/>
      </c>
      <c r="G260" s="409" t="str">
        <f t="array" ref="G260">IFERROR(IF(INDEX('Disaggregation Data'!$M$159:$M$310,MATCH(LEFT(M260,255),LEFT('Disaggregation Data'!$J$159:$J$310,255),0))=0,"",INDEX('Disaggregation Data'!$M$159:$M$310,MATCH(LEFT(M260,255),LEFT('Disaggregation Data'!J$159:$J$310,255),0))),"")</f>
        <v/>
      </c>
      <c r="H260" s="408" t="str">
        <f t="array" ref="H260">IFERROR(IF(INDEX('Disaggregation Data'!$N$159:$N$310,MATCH(LEFT(M260,255),LEFT('Disaggregation Data'!$J$159:$J$310,255),0))=0,"",INDEX('Disaggregation Data'!$N$159:$N$310,MATCH(LEFT(M260,255),LEFT('Disaggregation Data'!J$159:$J$310,255),0))),"")</f>
        <v/>
      </c>
      <c r="I260" s="498" t="str">
        <f t="array" ref="I260">IFERROR(IF(INDEX('Disaggregation Records'!$G$59:$G$92,MATCH(LEFT(L260,255),LEFT('Disaggregation Records'!$D$59:$D$92,255),0))=0,"",INDEX('Disaggregation Records'!$G$59:$G$92,MATCH(LEFT(L260,255),LEFT('Disaggregation Records'!$D$59:$D$92,255),0))),"")</f>
        <v/>
      </c>
      <c r="J260" s="503" t="s">
        <v>726</v>
      </c>
      <c r="K260" s="503">
        <f t="shared" si="16"/>
        <v>42</v>
      </c>
      <c r="L260" s="503" t="str">
        <f t="shared" si="17"/>
        <v/>
      </c>
      <c r="M260" s="503" t="str">
        <f t="shared" si="18"/>
        <v/>
      </c>
      <c r="N260" s="503" t="b">
        <f t="shared" si="19"/>
        <v>0</v>
      </c>
      <c r="O260" s="507" t="s">
        <v>1772</v>
      </c>
      <c r="P260" s="202"/>
      <c r="Q260" s="179"/>
    </row>
    <row r="261" spans="1:17" ht="37.5" customHeight="1">
      <c r="A261" s="406">
        <v>10</v>
      </c>
      <c r="B261" s="423" t="str">
        <f>IFERROR(VLOOKUP(A261,'Outcome Indicators - Section C'!$A$10:$S$27,19,FALSE),"")</f>
        <v/>
      </c>
      <c r="C261" s="506" t="str">
        <f t="array" ref="C261">IFERROR(IF(INDEX('Disaggregation Records'!$E$59:$E$92,MATCH(LEFT(L261,255),LEFT('Disaggregation Records'!$D$59:$D$92,255),0))=0,"",INDEX('Disaggregation Records'!$E$59:$E$92,MATCH(LEFT(L261,255),LEFT('Disaggregation Records'!$D$59:$D$92,255),0))),"")</f>
        <v/>
      </c>
      <c r="D261" s="506" t="str">
        <f t="array" ref="D261">IFERROR(IF(INDEX('Disaggregation Records'!$F$59:$F$92,MATCH(LEFT(L261,255),LEFT('Disaggregation Records'!$D$59:$D$92,255),0))=0,"",INDEX('Disaggregation Records'!$F$59:$F$92,MATCH(LEFT(L261,255),LEFT('Disaggregation Records'!$D$59:$D$92,255),0))),"")</f>
        <v/>
      </c>
      <c r="E261" s="409" t="str">
        <f t="array" ref="E261">IFERROR(IF(INDEX('Disaggregation Data'!$K$159:$K$310,MATCH(LEFT(M261,255),LEFT('Disaggregation Data'!$J$159:$J$310,255),0))=0,"",INDEX('Disaggregation Data'!$K$159:$K$310,MATCH(LEFT(M261,255),LEFT('Disaggregation Data'!J$159:$J$310,255),0))),"")</f>
        <v/>
      </c>
      <c r="F261" s="409" t="str">
        <f t="array" ref="F261">IFERROR(IF(INDEX('Disaggregation Data'!$L$159:$L$310,MATCH(LEFT(M261,255),LEFT('Disaggregation Data'!$J$159:$J$310,255),0))=0,"",INDEX('Disaggregation Data'!$L$159:$L$310,MATCH(LEFT(M261,255),LEFT('Disaggregation Data'!J$159:$J$310,255),0))),"")</f>
        <v/>
      </c>
      <c r="G261" s="409" t="str">
        <f t="array" ref="G261">IFERROR(IF(INDEX('Disaggregation Data'!$M$159:$M$310,MATCH(LEFT(M261,255),LEFT('Disaggregation Data'!$J$159:$J$310,255),0))=0,"",INDEX('Disaggregation Data'!$M$159:$M$310,MATCH(LEFT(M261,255),LEFT('Disaggregation Data'!J$159:$J$310,255),0))),"")</f>
        <v/>
      </c>
      <c r="H261" s="408" t="str">
        <f t="array" ref="H261">IFERROR(IF(INDEX('Disaggregation Data'!$N$159:$N$310,MATCH(LEFT(M261,255),LEFT('Disaggregation Data'!$J$159:$J$310,255),0))=0,"",INDEX('Disaggregation Data'!$N$159:$N$310,MATCH(LEFT(M261,255),LEFT('Disaggregation Data'!J$159:$J$310,255),0))),"")</f>
        <v/>
      </c>
      <c r="I261" s="498" t="str">
        <f t="array" ref="I261">IFERROR(IF(INDEX('Disaggregation Records'!$G$59:$G$92,MATCH(LEFT(L261,255),LEFT('Disaggregation Records'!$D$59:$D$92,255),0))=0,"",INDEX('Disaggregation Records'!$G$59:$G$92,MATCH(LEFT(L261,255),LEFT('Disaggregation Records'!$D$59:$D$92,255),0))),"")</f>
        <v/>
      </c>
      <c r="J261" s="503" t="s">
        <v>726</v>
      </c>
      <c r="K261" s="503">
        <f t="shared" si="16"/>
        <v>43</v>
      </c>
      <c r="L261" s="503" t="str">
        <f t="shared" si="17"/>
        <v/>
      </c>
      <c r="M261" s="503" t="str">
        <f t="shared" si="18"/>
        <v/>
      </c>
      <c r="N261" s="503" t="b">
        <f t="shared" si="19"/>
        <v>0</v>
      </c>
      <c r="O261" s="507" t="s">
        <v>1773</v>
      </c>
      <c r="P261" s="202"/>
      <c r="Q261" s="179"/>
    </row>
    <row r="262" spans="1:17" ht="37.5" customHeight="1">
      <c r="A262" s="406">
        <v>10</v>
      </c>
      <c r="B262" s="423" t="str">
        <f>IFERROR(VLOOKUP(A262,'Outcome Indicators - Section C'!$A$10:$S$27,19,FALSE),"")</f>
        <v/>
      </c>
      <c r="C262" s="506" t="str">
        <f t="array" ref="C262">IFERROR(IF(INDEX('Disaggregation Records'!$E$59:$E$92,MATCH(LEFT(L262,255),LEFT('Disaggregation Records'!$D$59:$D$92,255),0))=0,"",INDEX('Disaggregation Records'!$E$59:$E$92,MATCH(LEFT(L262,255),LEFT('Disaggregation Records'!$D$59:$D$92,255),0))),"")</f>
        <v/>
      </c>
      <c r="D262" s="506" t="str">
        <f t="array" ref="D262">IFERROR(IF(INDEX('Disaggregation Records'!$F$59:$F$92,MATCH(LEFT(L262,255),LEFT('Disaggregation Records'!$D$59:$D$92,255),0))=0,"",INDEX('Disaggregation Records'!$F$59:$F$92,MATCH(LEFT(L262,255),LEFT('Disaggregation Records'!$D$59:$D$92,255),0))),"")</f>
        <v/>
      </c>
      <c r="E262" s="409" t="str">
        <f t="array" ref="E262">IFERROR(IF(INDEX('Disaggregation Data'!$K$159:$K$310,MATCH(LEFT(M262,255),LEFT('Disaggregation Data'!$J$159:$J$310,255),0))=0,"",INDEX('Disaggregation Data'!$K$159:$K$310,MATCH(LEFT(M262,255),LEFT('Disaggregation Data'!J$159:$J$310,255),0))),"")</f>
        <v/>
      </c>
      <c r="F262" s="409" t="str">
        <f t="array" ref="F262">IFERROR(IF(INDEX('Disaggregation Data'!$L$159:$L$310,MATCH(LEFT(M262,255),LEFT('Disaggregation Data'!$J$159:$J$310,255),0))=0,"",INDEX('Disaggregation Data'!$L$159:$L$310,MATCH(LEFT(M262,255),LEFT('Disaggregation Data'!J$159:$J$310,255),0))),"")</f>
        <v/>
      </c>
      <c r="G262" s="409" t="str">
        <f t="array" ref="G262">IFERROR(IF(INDEX('Disaggregation Data'!$M$159:$M$310,MATCH(LEFT(M262,255),LEFT('Disaggregation Data'!$J$159:$J$310,255),0))=0,"",INDEX('Disaggregation Data'!$M$159:$M$310,MATCH(LEFT(M262,255),LEFT('Disaggregation Data'!J$159:$J$310,255),0))),"")</f>
        <v/>
      </c>
      <c r="H262" s="408" t="str">
        <f t="array" ref="H262">IFERROR(IF(INDEX('Disaggregation Data'!$N$159:$N$310,MATCH(LEFT(M262,255),LEFT('Disaggregation Data'!$J$159:$J$310,255),0))=0,"",INDEX('Disaggregation Data'!$N$159:$N$310,MATCH(LEFT(M262,255),LEFT('Disaggregation Data'!J$159:$J$310,255),0))),"")</f>
        <v/>
      </c>
      <c r="I262" s="498" t="str">
        <f t="array" ref="I262">IFERROR(IF(INDEX('Disaggregation Records'!$G$59:$G$92,MATCH(LEFT(L262,255),LEFT('Disaggregation Records'!$D$59:$D$92,255),0))=0,"",INDEX('Disaggregation Records'!$G$59:$G$92,MATCH(LEFT(L262,255),LEFT('Disaggregation Records'!$D$59:$D$92,255),0))),"")</f>
        <v/>
      </c>
      <c r="J262" s="503" t="s">
        <v>726</v>
      </c>
      <c r="K262" s="503">
        <f t="shared" si="16"/>
        <v>44</v>
      </c>
      <c r="L262" s="503" t="str">
        <f t="shared" si="17"/>
        <v/>
      </c>
      <c r="M262" s="503" t="str">
        <f t="shared" si="18"/>
        <v/>
      </c>
      <c r="N262" s="503" t="b">
        <f t="shared" si="19"/>
        <v>0</v>
      </c>
      <c r="O262" s="507" t="s">
        <v>1774</v>
      </c>
      <c r="P262" s="202"/>
      <c r="Q262" s="179"/>
    </row>
    <row r="263" spans="1:17" ht="37.5" customHeight="1">
      <c r="A263" s="406">
        <v>10</v>
      </c>
      <c r="B263" s="423" t="str">
        <f>IFERROR(VLOOKUP(A263,'Outcome Indicators - Section C'!$A$10:$S$27,19,FALSE),"")</f>
        <v/>
      </c>
      <c r="C263" s="506" t="str">
        <f t="array" ref="C263">IFERROR(IF(INDEX('Disaggregation Records'!$E$59:$E$92,MATCH(LEFT(L263,255),LEFT('Disaggregation Records'!$D$59:$D$92,255),0))=0,"",INDEX('Disaggregation Records'!$E$59:$E$92,MATCH(LEFT(L263,255),LEFT('Disaggregation Records'!$D$59:$D$92,255),0))),"")</f>
        <v/>
      </c>
      <c r="D263" s="506" t="str">
        <f t="array" ref="D263">IFERROR(IF(INDEX('Disaggregation Records'!$F$59:$F$92,MATCH(LEFT(L263,255),LEFT('Disaggregation Records'!$D$59:$D$92,255),0))=0,"",INDEX('Disaggregation Records'!$F$59:$F$92,MATCH(LEFT(L263,255),LEFT('Disaggregation Records'!$D$59:$D$92,255),0))),"")</f>
        <v/>
      </c>
      <c r="E263" s="409" t="str">
        <f t="array" ref="E263">IFERROR(IF(INDEX('Disaggregation Data'!$K$159:$K$310,MATCH(LEFT(M263,255),LEFT('Disaggregation Data'!$J$159:$J$310,255),0))=0,"",INDEX('Disaggregation Data'!$K$159:$K$310,MATCH(LEFT(M263,255),LEFT('Disaggregation Data'!J$159:$J$310,255),0))),"")</f>
        <v/>
      </c>
      <c r="F263" s="409" t="str">
        <f t="array" ref="F263">IFERROR(IF(INDEX('Disaggregation Data'!$L$159:$L$310,MATCH(LEFT(M263,255),LEFT('Disaggregation Data'!$J$159:$J$310,255),0))=0,"",INDEX('Disaggregation Data'!$L$159:$L$310,MATCH(LEFT(M263,255),LEFT('Disaggregation Data'!J$159:$J$310,255),0))),"")</f>
        <v/>
      </c>
      <c r="G263" s="409" t="str">
        <f t="array" ref="G263">IFERROR(IF(INDEX('Disaggregation Data'!$M$159:$M$310,MATCH(LEFT(M263,255),LEFT('Disaggregation Data'!$J$159:$J$310,255),0))=0,"",INDEX('Disaggregation Data'!$M$159:$M$310,MATCH(LEFT(M263,255),LEFT('Disaggregation Data'!J$159:$J$310,255),0))),"")</f>
        <v/>
      </c>
      <c r="H263" s="408" t="str">
        <f t="array" ref="H263">IFERROR(IF(INDEX('Disaggregation Data'!$N$159:$N$310,MATCH(LEFT(M263,255),LEFT('Disaggregation Data'!$J$159:$J$310,255),0))=0,"",INDEX('Disaggregation Data'!$N$159:$N$310,MATCH(LEFT(M263,255),LEFT('Disaggregation Data'!J$159:$J$310,255),0))),"")</f>
        <v/>
      </c>
      <c r="I263" s="498" t="str">
        <f t="array" ref="I263">IFERROR(IF(INDEX('Disaggregation Records'!$G$59:$G$92,MATCH(LEFT(L263,255),LEFT('Disaggregation Records'!$D$59:$D$92,255),0))=0,"",INDEX('Disaggregation Records'!$G$59:$G$92,MATCH(LEFT(L263,255),LEFT('Disaggregation Records'!$D$59:$D$92,255),0))),"")</f>
        <v/>
      </c>
      <c r="J263" s="503" t="s">
        <v>726</v>
      </c>
      <c r="K263" s="503">
        <f t="shared" si="16"/>
        <v>45</v>
      </c>
      <c r="L263" s="503" t="str">
        <f t="shared" si="17"/>
        <v/>
      </c>
      <c r="M263" s="503" t="str">
        <f t="shared" si="18"/>
        <v/>
      </c>
      <c r="N263" s="503" t="b">
        <f t="shared" si="19"/>
        <v>0</v>
      </c>
      <c r="O263" s="507" t="s">
        <v>1775</v>
      </c>
      <c r="P263" s="202"/>
      <c r="Q263" s="179"/>
    </row>
    <row r="264" spans="1:17" ht="37.5" customHeight="1">
      <c r="A264" s="406">
        <v>10</v>
      </c>
      <c r="B264" s="423" t="str">
        <f>IFERROR(VLOOKUP(A264,'Outcome Indicators - Section C'!$A$10:$S$27,19,FALSE),"")</f>
        <v/>
      </c>
      <c r="C264" s="506" t="str">
        <f t="array" ref="C264">IFERROR(IF(INDEX('Disaggregation Records'!$E$59:$E$92,MATCH(LEFT(L264,255),LEFT('Disaggregation Records'!$D$59:$D$92,255),0))=0,"",INDEX('Disaggregation Records'!$E$59:$E$92,MATCH(LEFT(L264,255),LEFT('Disaggregation Records'!$D$59:$D$92,255),0))),"")</f>
        <v/>
      </c>
      <c r="D264" s="506" t="str">
        <f t="array" ref="D264">IFERROR(IF(INDEX('Disaggregation Records'!$F$59:$F$92,MATCH(LEFT(L264,255),LEFT('Disaggregation Records'!$D$59:$D$92,255),0))=0,"",INDEX('Disaggregation Records'!$F$59:$F$92,MATCH(LEFT(L264,255),LEFT('Disaggregation Records'!$D$59:$D$92,255),0))),"")</f>
        <v/>
      </c>
      <c r="E264" s="409" t="str">
        <f t="array" ref="E264">IFERROR(IF(INDEX('Disaggregation Data'!$K$159:$K$310,MATCH(LEFT(M264,255),LEFT('Disaggregation Data'!$J$159:$J$310,255),0))=0,"",INDEX('Disaggregation Data'!$K$159:$K$310,MATCH(LEFT(M264,255),LEFT('Disaggregation Data'!J$159:$J$310,255),0))),"")</f>
        <v/>
      </c>
      <c r="F264" s="409" t="str">
        <f t="array" ref="F264">IFERROR(IF(INDEX('Disaggregation Data'!$L$159:$L$310,MATCH(LEFT(M264,255),LEFT('Disaggregation Data'!$J$159:$J$310,255),0))=0,"",INDEX('Disaggregation Data'!$L$159:$L$310,MATCH(LEFT(M264,255),LEFT('Disaggregation Data'!J$159:$J$310,255),0))),"")</f>
        <v/>
      </c>
      <c r="G264" s="409" t="str">
        <f t="array" ref="G264">IFERROR(IF(INDEX('Disaggregation Data'!$M$159:$M$310,MATCH(LEFT(M264,255),LEFT('Disaggregation Data'!$J$159:$J$310,255),0))=0,"",INDEX('Disaggregation Data'!$M$159:$M$310,MATCH(LEFT(M264,255),LEFT('Disaggregation Data'!J$159:$J$310,255),0))),"")</f>
        <v/>
      </c>
      <c r="H264" s="408" t="str">
        <f t="array" ref="H264">IFERROR(IF(INDEX('Disaggregation Data'!$N$159:$N$310,MATCH(LEFT(M264,255),LEFT('Disaggregation Data'!$J$159:$J$310,255),0))=0,"",INDEX('Disaggregation Data'!$N$159:$N$310,MATCH(LEFT(M264,255),LEFT('Disaggregation Data'!J$159:$J$310,255),0))),"")</f>
        <v/>
      </c>
      <c r="I264" s="498" t="str">
        <f t="array" ref="I264">IFERROR(IF(INDEX('Disaggregation Records'!$G$59:$G$92,MATCH(LEFT(L264,255),LEFT('Disaggregation Records'!$D$59:$D$92,255),0))=0,"",INDEX('Disaggregation Records'!$G$59:$G$92,MATCH(LEFT(L264,255),LEFT('Disaggregation Records'!$D$59:$D$92,255),0))),"")</f>
        <v/>
      </c>
      <c r="J264" s="503" t="s">
        <v>726</v>
      </c>
      <c r="K264" s="503">
        <f t="shared" si="16"/>
        <v>46</v>
      </c>
      <c r="L264" s="503" t="str">
        <f t="shared" si="17"/>
        <v/>
      </c>
      <c r="M264" s="503" t="str">
        <f t="shared" si="18"/>
        <v/>
      </c>
      <c r="N264" s="503" t="b">
        <f t="shared" si="19"/>
        <v>0</v>
      </c>
      <c r="O264" s="507" t="s">
        <v>1776</v>
      </c>
      <c r="P264" s="202"/>
      <c r="Q264" s="179"/>
    </row>
    <row r="265" spans="1:17" ht="37.5" customHeight="1">
      <c r="A265" s="406">
        <v>10</v>
      </c>
      <c r="B265" s="423" t="str">
        <f>IFERROR(VLOOKUP(A265,'Outcome Indicators - Section C'!$A$10:$S$27,19,FALSE),"")</f>
        <v/>
      </c>
      <c r="C265" s="506" t="str">
        <f t="array" ref="C265">IFERROR(IF(INDEX('Disaggregation Records'!$E$59:$E$92,MATCH(LEFT(L265,255),LEFT('Disaggregation Records'!$D$59:$D$92,255),0))=0,"",INDEX('Disaggregation Records'!$E$59:$E$92,MATCH(LEFT(L265,255),LEFT('Disaggregation Records'!$D$59:$D$92,255),0))),"")</f>
        <v/>
      </c>
      <c r="D265" s="506" t="str">
        <f t="array" ref="D265">IFERROR(IF(INDEX('Disaggregation Records'!$F$59:$F$92,MATCH(LEFT(L265,255),LEFT('Disaggregation Records'!$D$59:$D$92,255),0))=0,"",INDEX('Disaggregation Records'!$F$59:$F$92,MATCH(LEFT(L265,255),LEFT('Disaggregation Records'!$D$59:$D$92,255),0))),"")</f>
        <v/>
      </c>
      <c r="E265" s="409" t="str">
        <f t="array" ref="E265">IFERROR(IF(INDEX('Disaggregation Data'!$K$159:$K$310,MATCH(LEFT(M265,255),LEFT('Disaggregation Data'!$J$159:$J$310,255),0))=0,"",INDEX('Disaggregation Data'!$K$159:$K$310,MATCH(LEFT(M265,255),LEFT('Disaggregation Data'!J$159:$J$310,255),0))),"")</f>
        <v/>
      </c>
      <c r="F265" s="409" t="str">
        <f t="array" ref="F265">IFERROR(IF(INDEX('Disaggregation Data'!$L$159:$L$310,MATCH(LEFT(M265,255),LEFT('Disaggregation Data'!$J$159:$J$310,255),0))=0,"",INDEX('Disaggregation Data'!$L$159:$L$310,MATCH(LEFT(M265,255),LEFT('Disaggregation Data'!J$159:$J$310,255),0))),"")</f>
        <v/>
      </c>
      <c r="G265" s="409" t="str">
        <f t="array" ref="G265">IFERROR(IF(INDEX('Disaggregation Data'!$M$159:$M$310,MATCH(LEFT(M265,255),LEFT('Disaggregation Data'!$J$159:$J$310,255),0))=0,"",INDEX('Disaggregation Data'!$M$159:$M$310,MATCH(LEFT(M265,255),LEFT('Disaggregation Data'!J$159:$J$310,255),0))),"")</f>
        <v/>
      </c>
      <c r="H265" s="408" t="str">
        <f t="array" ref="H265">IFERROR(IF(INDEX('Disaggregation Data'!$N$159:$N$310,MATCH(LEFT(M265,255),LEFT('Disaggregation Data'!$J$159:$J$310,255),0))=0,"",INDEX('Disaggregation Data'!$N$159:$N$310,MATCH(LEFT(M265,255),LEFT('Disaggregation Data'!J$159:$J$310,255),0))),"")</f>
        <v/>
      </c>
      <c r="I265" s="498" t="str">
        <f t="array" ref="I265">IFERROR(IF(INDEX('Disaggregation Records'!$G$59:$G$92,MATCH(LEFT(L265,255),LEFT('Disaggregation Records'!$D$59:$D$92,255),0))=0,"",INDEX('Disaggregation Records'!$G$59:$G$92,MATCH(LEFT(L265,255),LEFT('Disaggregation Records'!$D$59:$D$92,255),0))),"")</f>
        <v/>
      </c>
      <c r="J265" s="503" t="s">
        <v>726</v>
      </c>
      <c r="K265" s="503">
        <f t="shared" si="16"/>
        <v>47</v>
      </c>
      <c r="L265" s="503" t="str">
        <f t="shared" si="17"/>
        <v/>
      </c>
      <c r="M265" s="503" t="str">
        <f t="shared" si="18"/>
        <v/>
      </c>
      <c r="N265" s="503" t="b">
        <f t="shared" si="19"/>
        <v>0</v>
      </c>
      <c r="O265" s="507" t="s">
        <v>1777</v>
      </c>
      <c r="P265" s="202"/>
      <c r="Q265" s="179"/>
    </row>
    <row r="266" spans="1:17" ht="37.5" customHeight="1">
      <c r="A266" s="406">
        <v>10</v>
      </c>
      <c r="B266" s="423" t="str">
        <f>IFERROR(VLOOKUP(A266,'Outcome Indicators - Section C'!$A$10:$S$27,19,FALSE),"")</f>
        <v/>
      </c>
      <c r="C266" s="506" t="str">
        <f t="array" ref="C266">IFERROR(IF(INDEX('Disaggregation Records'!$E$59:$E$92,MATCH(LEFT(L266,255),LEFT('Disaggregation Records'!$D$59:$D$92,255),0))=0,"",INDEX('Disaggregation Records'!$E$59:$E$92,MATCH(LEFT(L266,255),LEFT('Disaggregation Records'!$D$59:$D$92,255),0))),"")</f>
        <v/>
      </c>
      <c r="D266" s="506" t="str">
        <f t="array" ref="D266">IFERROR(IF(INDEX('Disaggregation Records'!$F$59:$F$92,MATCH(LEFT(L266,255),LEFT('Disaggregation Records'!$D$59:$D$92,255),0))=0,"",INDEX('Disaggregation Records'!$F$59:$F$92,MATCH(LEFT(L266,255),LEFT('Disaggregation Records'!$D$59:$D$92,255),0))),"")</f>
        <v/>
      </c>
      <c r="E266" s="409" t="str">
        <f t="array" ref="E266">IFERROR(IF(INDEX('Disaggregation Data'!$K$159:$K$310,MATCH(LEFT(M266,255),LEFT('Disaggregation Data'!$J$159:$J$310,255),0))=0,"",INDEX('Disaggregation Data'!$K$159:$K$310,MATCH(LEFT(M266,255),LEFT('Disaggregation Data'!J$159:$J$310,255),0))),"")</f>
        <v/>
      </c>
      <c r="F266" s="409" t="str">
        <f t="array" ref="F266">IFERROR(IF(INDEX('Disaggregation Data'!$L$159:$L$310,MATCH(LEFT(M266,255),LEFT('Disaggregation Data'!$J$159:$J$310,255),0))=0,"",INDEX('Disaggregation Data'!$L$159:$L$310,MATCH(LEFT(M266,255),LEFT('Disaggregation Data'!J$159:$J$310,255),0))),"")</f>
        <v/>
      </c>
      <c r="G266" s="409" t="str">
        <f t="array" ref="G266">IFERROR(IF(INDEX('Disaggregation Data'!$M$159:$M$310,MATCH(LEFT(M266,255),LEFT('Disaggregation Data'!$J$159:$J$310,255),0))=0,"",INDEX('Disaggregation Data'!$M$159:$M$310,MATCH(LEFT(M266,255),LEFT('Disaggregation Data'!J$159:$J$310,255),0))),"")</f>
        <v/>
      </c>
      <c r="H266" s="408" t="str">
        <f t="array" ref="H266">IFERROR(IF(INDEX('Disaggregation Data'!$N$159:$N$310,MATCH(LEFT(M266,255),LEFT('Disaggregation Data'!$J$159:$J$310,255),0))=0,"",INDEX('Disaggregation Data'!$N$159:$N$310,MATCH(LEFT(M266,255),LEFT('Disaggregation Data'!J$159:$J$310,255),0))),"")</f>
        <v/>
      </c>
      <c r="I266" s="498" t="str">
        <f t="array" ref="I266">IFERROR(IF(INDEX('Disaggregation Records'!$G$59:$G$92,MATCH(LEFT(L266,255),LEFT('Disaggregation Records'!$D$59:$D$92,255),0))=0,"",INDEX('Disaggregation Records'!$G$59:$G$92,MATCH(LEFT(L266,255),LEFT('Disaggregation Records'!$D$59:$D$92,255),0))),"")</f>
        <v/>
      </c>
      <c r="J266" s="503" t="s">
        <v>726</v>
      </c>
      <c r="K266" s="503">
        <f t="shared" si="16"/>
        <v>48</v>
      </c>
      <c r="L266" s="503" t="str">
        <f t="shared" si="17"/>
        <v/>
      </c>
      <c r="M266" s="503" t="str">
        <f t="shared" si="18"/>
        <v/>
      </c>
      <c r="N266" s="503" t="b">
        <f t="shared" si="19"/>
        <v>0</v>
      </c>
      <c r="O266" s="507" t="s">
        <v>1778</v>
      </c>
      <c r="P266" s="202"/>
      <c r="Q266" s="179"/>
    </row>
    <row r="267" spans="1:17" ht="37.5" customHeight="1">
      <c r="A267" s="406">
        <v>10</v>
      </c>
      <c r="B267" s="423" t="str">
        <f>IFERROR(VLOOKUP(A267,'Outcome Indicators - Section C'!$A$10:$S$27,19,FALSE),"")</f>
        <v/>
      </c>
      <c r="C267" s="506" t="str">
        <f t="array" ref="C267">IFERROR(IF(INDEX('Disaggregation Records'!$E$59:$E$92,MATCH(LEFT(L267,255),LEFT('Disaggregation Records'!$D$59:$D$92,255),0))=0,"",INDEX('Disaggregation Records'!$E$59:$E$92,MATCH(LEFT(L267,255),LEFT('Disaggregation Records'!$D$59:$D$92,255),0))),"")</f>
        <v/>
      </c>
      <c r="D267" s="506" t="str">
        <f t="array" ref="D267">IFERROR(IF(INDEX('Disaggregation Records'!$F$59:$F$92,MATCH(LEFT(L267,255),LEFT('Disaggregation Records'!$D$59:$D$92,255),0))=0,"",INDEX('Disaggregation Records'!$F$59:$F$92,MATCH(LEFT(L267,255),LEFT('Disaggregation Records'!$D$59:$D$92,255),0))),"")</f>
        <v/>
      </c>
      <c r="E267" s="409" t="str">
        <f t="array" ref="E267">IFERROR(IF(INDEX('Disaggregation Data'!$K$159:$K$310,MATCH(LEFT(M267,255),LEFT('Disaggregation Data'!$J$159:$J$310,255),0))=0,"",INDEX('Disaggregation Data'!$K$159:$K$310,MATCH(LEFT(M267,255),LEFT('Disaggregation Data'!J$159:$J$310,255),0))),"")</f>
        <v/>
      </c>
      <c r="F267" s="409" t="str">
        <f t="array" ref="F267">IFERROR(IF(INDEX('Disaggregation Data'!$L$159:$L$310,MATCH(LEFT(M267,255),LEFT('Disaggregation Data'!$J$159:$J$310,255),0))=0,"",INDEX('Disaggregation Data'!$L$159:$L$310,MATCH(LEFT(M267,255),LEFT('Disaggregation Data'!J$159:$J$310,255),0))),"")</f>
        <v/>
      </c>
      <c r="G267" s="409" t="str">
        <f t="array" ref="G267">IFERROR(IF(INDEX('Disaggregation Data'!$M$159:$M$310,MATCH(LEFT(M267,255),LEFT('Disaggregation Data'!$J$159:$J$310,255),0))=0,"",INDEX('Disaggregation Data'!$M$159:$M$310,MATCH(LEFT(M267,255),LEFT('Disaggregation Data'!J$159:$J$310,255),0))),"")</f>
        <v/>
      </c>
      <c r="H267" s="408" t="str">
        <f t="array" ref="H267">IFERROR(IF(INDEX('Disaggregation Data'!$N$159:$N$310,MATCH(LEFT(M267,255),LEFT('Disaggregation Data'!$J$159:$J$310,255),0))=0,"",INDEX('Disaggregation Data'!$N$159:$N$310,MATCH(LEFT(M267,255),LEFT('Disaggregation Data'!J$159:$J$310,255),0))),"")</f>
        <v/>
      </c>
      <c r="I267" s="498" t="str">
        <f t="array" ref="I267">IFERROR(IF(INDEX('Disaggregation Records'!$G$59:$G$92,MATCH(LEFT(L267,255),LEFT('Disaggregation Records'!$D$59:$D$92,255),0))=0,"",INDEX('Disaggregation Records'!$G$59:$G$92,MATCH(LEFT(L267,255),LEFT('Disaggregation Records'!$D$59:$D$92,255),0))),"")</f>
        <v/>
      </c>
      <c r="J267" s="503" t="s">
        <v>726</v>
      </c>
      <c r="K267" s="503">
        <f t="shared" si="16"/>
        <v>49</v>
      </c>
      <c r="L267" s="503" t="str">
        <f t="shared" si="17"/>
        <v/>
      </c>
      <c r="M267" s="503" t="str">
        <f t="shared" si="18"/>
        <v/>
      </c>
      <c r="N267" s="503" t="b">
        <f t="shared" si="19"/>
        <v>0</v>
      </c>
      <c r="O267" s="507" t="s">
        <v>1779</v>
      </c>
      <c r="P267" s="202"/>
      <c r="Q267" s="179"/>
    </row>
    <row r="268" spans="1:17" ht="37.5" customHeight="1">
      <c r="A268" s="406">
        <v>11</v>
      </c>
      <c r="B268" s="423" t="str">
        <f>IFERROR(VLOOKUP(A268,'Outcome Indicators - Section C'!$A$10:$S$27,19,FALSE),"")</f>
        <v/>
      </c>
      <c r="C268" s="506" t="str">
        <f t="array" ref="C268">IFERROR(IF(INDEX('Disaggregation Records'!$E$59:$E$92,MATCH(LEFT(L268,255),LEFT('Disaggregation Records'!$D$59:$D$92,255),0))=0,"",INDEX('Disaggregation Records'!$E$59:$E$92,MATCH(LEFT(L268,255),LEFT('Disaggregation Records'!$D$59:$D$92,255),0))),"")</f>
        <v/>
      </c>
      <c r="D268" s="506" t="str">
        <f t="array" ref="D268">IFERROR(IF(INDEX('Disaggregation Records'!$F$59:$F$92,MATCH(LEFT(L268,255),LEFT('Disaggregation Records'!$D$59:$D$92,255),0))=0,"",INDEX('Disaggregation Records'!$F$59:$F$92,MATCH(LEFT(L268,255),LEFT('Disaggregation Records'!$D$59:$D$92,255),0))),"")</f>
        <v/>
      </c>
      <c r="E268" s="409" t="str">
        <f t="array" ref="E268">IFERROR(IF(INDEX('Disaggregation Data'!$K$159:$K$310,MATCH(LEFT(M268,255),LEFT('Disaggregation Data'!$J$159:$J$310,255),0))=0,"",INDEX('Disaggregation Data'!$K$159:$K$310,MATCH(LEFT(M268,255),LEFT('Disaggregation Data'!J$159:$J$310,255),0))),"")</f>
        <v/>
      </c>
      <c r="F268" s="409" t="str">
        <f t="array" ref="F268">IFERROR(IF(INDEX('Disaggregation Data'!$L$159:$L$310,MATCH(LEFT(M268,255),LEFT('Disaggregation Data'!$J$159:$J$310,255),0))=0,"",INDEX('Disaggregation Data'!$L$159:$L$310,MATCH(LEFT(M268,255),LEFT('Disaggregation Data'!J$159:$J$310,255),0))),"")</f>
        <v/>
      </c>
      <c r="G268" s="409" t="str">
        <f t="array" ref="G268">IFERROR(IF(INDEX('Disaggregation Data'!$M$159:$M$310,MATCH(LEFT(M268,255),LEFT('Disaggregation Data'!$J$159:$J$310,255),0))=0,"",INDEX('Disaggregation Data'!$M$159:$M$310,MATCH(LEFT(M268,255),LEFT('Disaggregation Data'!J$159:$J$310,255),0))),"")</f>
        <v/>
      </c>
      <c r="H268" s="408" t="str">
        <f t="array" ref="H268">IFERROR(IF(INDEX('Disaggregation Data'!$N$159:$N$310,MATCH(LEFT(M268,255),LEFT('Disaggregation Data'!$J$159:$J$310,255),0))=0,"",INDEX('Disaggregation Data'!$N$159:$N$310,MATCH(LEFT(M268,255),LEFT('Disaggregation Data'!J$159:$J$310,255),0))),"")</f>
        <v/>
      </c>
      <c r="I268" s="498" t="str">
        <f t="array" ref="I268">IFERROR(IF(INDEX('Disaggregation Records'!$G$59:$G$92,MATCH(LEFT(L268,255),LEFT('Disaggregation Records'!$D$59:$D$92,255),0))=0,"",INDEX('Disaggregation Records'!$G$59:$G$92,MATCH(LEFT(L268,255),LEFT('Disaggregation Records'!$D$59:$D$92,255),0))),"")</f>
        <v/>
      </c>
      <c r="J268" s="503" t="s">
        <v>727</v>
      </c>
      <c r="K268" s="503">
        <f t="shared" si="16"/>
        <v>50</v>
      </c>
      <c r="L268" s="503" t="str">
        <f t="shared" si="17"/>
        <v/>
      </c>
      <c r="M268" s="503" t="str">
        <f t="shared" si="18"/>
        <v/>
      </c>
      <c r="N268" s="503" t="b">
        <f t="shared" si="19"/>
        <v>0</v>
      </c>
      <c r="O268" s="507" t="s">
        <v>1780</v>
      </c>
      <c r="P268" s="202"/>
      <c r="Q268" s="179"/>
    </row>
    <row r="269" spans="1:17" ht="37.5" customHeight="1">
      <c r="A269" s="406">
        <v>11</v>
      </c>
      <c r="B269" s="423" t="str">
        <f>IFERROR(VLOOKUP(A269,'Outcome Indicators - Section C'!$A$10:$S$27,19,FALSE),"")</f>
        <v/>
      </c>
      <c r="C269" s="506" t="str">
        <f t="array" ref="C269">IFERROR(IF(INDEX('Disaggregation Records'!$E$59:$E$92,MATCH(LEFT(L269,255),LEFT('Disaggregation Records'!$D$59:$D$92,255),0))=0,"",INDEX('Disaggregation Records'!$E$59:$E$92,MATCH(LEFT(L269,255),LEFT('Disaggregation Records'!$D$59:$D$92,255),0))),"")</f>
        <v/>
      </c>
      <c r="D269" s="506" t="str">
        <f t="array" ref="D269">IFERROR(IF(INDEX('Disaggregation Records'!$F$59:$F$92,MATCH(LEFT(L269,255),LEFT('Disaggregation Records'!$D$59:$D$92,255),0))=0,"",INDEX('Disaggregation Records'!$F$59:$F$92,MATCH(LEFT(L269,255),LEFT('Disaggregation Records'!$D$59:$D$92,255),0))),"")</f>
        <v/>
      </c>
      <c r="E269" s="409" t="str">
        <f t="array" ref="E269">IFERROR(IF(INDEX('Disaggregation Data'!$K$159:$K$310,MATCH(LEFT(M269,255),LEFT('Disaggregation Data'!$J$159:$J$310,255),0))=0,"",INDEX('Disaggregation Data'!$K$159:$K$310,MATCH(LEFT(M269,255),LEFT('Disaggregation Data'!J$159:$J$310,255),0))),"")</f>
        <v/>
      </c>
      <c r="F269" s="409" t="str">
        <f t="array" ref="F269">IFERROR(IF(INDEX('Disaggregation Data'!$L$159:$L$310,MATCH(LEFT(M269,255),LEFT('Disaggregation Data'!$J$159:$J$310,255),0))=0,"",INDEX('Disaggregation Data'!$L$159:$L$310,MATCH(LEFT(M269,255),LEFT('Disaggregation Data'!J$159:$J$310,255),0))),"")</f>
        <v/>
      </c>
      <c r="G269" s="409" t="str">
        <f t="array" ref="G269">IFERROR(IF(INDEX('Disaggregation Data'!$M$159:$M$310,MATCH(LEFT(M269,255),LEFT('Disaggregation Data'!$J$159:$J$310,255),0))=0,"",INDEX('Disaggregation Data'!$M$159:$M$310,MATCH(LEFT(M269,255),LEFT('Disaggregation Data'!J$159:$J$310,255),0))),"")</f>
        <v/>
      </c>
      <c r="H269" s="408" t="str">
        <f t="array" ref="H269">IFERROR(IF(INDEX('Disaggregation Data'!$N$159:$N$310,MATCH(LEFT(M269,255),LEFT('Disaggregation Data'!$J$159:$J$310,255),0))=0,"",INDEX('Disaggregation Data'!$N$159:$N$310,MATCH(LEFT(M269,255),LEFT('Disaggregation Data'!J$159:$J$310,255),0))),"")</f>
        <v/>
      </c>
      <c r="I269" s="498" t="str">
        <f t="array" ref="I269">IFERROR(IF(INDEX('Disaggregation Records'!$G$59:$G$92,MATCH(LEFT(L269,255),LEFT('Disaggregation Records'!$D$59:$D$92,255),0))=0,"",INDEX('Disaggregation Records'!$G$59:$G$92,MATCH(LEFT(L269,255),LEFT('Disaggregation Records'!$D$59:$D$92,255),0))),"")</f>
        <v/>
      </c>
      <c r="J269" s="503" t="s">
        <v>727</v>
      </c>
      <c r="K269" s="503">
        <f t="shared" si="16"/>
        <v>51</v>
      </c>
      <c r="L269" s="503" t="str">
        <f t="shared" si="17"/>
        <v/>
      </c>
      <c r="M269" s="503" t="str">
        <f t="shared" si="18"/>
        <v/>
      </c>
      <c r="N269" s="503" t="b">
        <f t="shared" si="19"/>
        <v>0</v>
      </c>
      <c r="O269" s="507" t="s">
        <v>1781</v>
      </c>
      <c r="P269" s="202"/>
      <c r="Q269" s="179"/>
    </row>
    <row r="270" spans="1:17" ht="37.5" customHeight="1">
      <c r="A270" s="406">
        <v>11</v>
      </c>
      <c r="B270" s="423" t="str">
        <f>IFERROR(VLOOKUP(A270,'Outcome Indicators - Section C'!$A$10:$S$27,19,FALSE),"")</f>
        <v/>
      </c>
      <c r="C270" s="506" t="str">
        <f t="array" ref="C270">IFERROR(IF(INDEX('Disaggregation Records'!$E$59:$E$92,MATCH(LEFT(L270,255),LEFT('Disaggregation Records'!$D$59:$D$92,255),0))=0,"",INDEX('Disaggregation Records'!$E$59:$E$92,MATCH(LEFT(L270,255),LEFT('Disaggregation Records'!$D$59:$D$92,255),0))),"")</f>
        <v/>
      </c>
      <c r="D270" s="506" t="str">
        <f t="array" ref="D270">IFERROR(IF(INDEX('Disaggregation Records'!$F$59:$F$92,MATCH(LEFT(L270,255),LEFT('Disaggregation Records'!$D$59:$D$92,255),0))=0,"",INDEX('Disaggregation Records'!$F$59:$F$92,MATCH(LEFT(L270,255),LEFT('Disaggregation Records'!$D$59:$D$92,255),0))),"")</f>
        <v/>
      </c>
      <c r="E270" s="409" t="str">
        <f t="array" ref="E270">IFERROR(IF(INDEX('Disaggregation Data'!$K$159:$K$310,MATCH(LEFT(M270,255),LEFT('Disaggregation Data'!$J$159:$J$310,255),0))=0,"",INDEX('Disaggregation Data'!$K$159:$K$310,MATCH(LEFT(M270,255),LEFT('Disaggregation Data'!J$159:$J$310,255),0))),"")</f>
        <v/>
      </c>
      <c r="F270" s="409" t="str">
        <f t="array" ref="F270">IFERROR(IF(INDEX('Disaggregation Data'!$L$159:$L$310,MATCH(LEFT(M270,255),LEFT('Disaggregation Data'!$J$159:$J$310,255),0))=0,"",INDEX('Disaggregation Data'!$L$159:$L$310,MATCH(LEFT(M270,255),LEFT('Disaggregation Data'!J$159:$J$310,255),0))),"")</f>
        <v/>
      </c>
      <c r="G270" s="409" t="str">
        <f t="array" ref="G270">IFERROR(IF(INDEX('Disaggregation Data'!$M$159:$M$310,MATCH(LEFT(M270,255),LEFT('Disaggregation Data'!$J$159:$J$310,255),0))=0,"",INDEX('Disaggregation Data'!$M$159:$M$310,MATCH(LEFT(M270,255),LEFT('Disaggregation Data'!J$159:$J$310,255),0))),"")</f>
        <v/>
      </c>
      <c r="H270" s="408" t="str">
        <f t="array" ref="H270">IFERROR(IF(INDEX('Disaggregation Data'!$N$159:$N$310,MATCH(LEFT(M270,255),LEFT('Disaggregation Data'!$J$159:$J$310,255),0))=0,"",INDEX('Disaggregation Data'!$N$159:$N$310,MATCH(LEFT(M270,255),LEFT('Disaggregation Data'!J$159:$J$310,255),0))),"")</f>
        <v/>
      </c>
      <c r="I270" s="498" t="str">
        <f t="array" ref="I270">IFERROR(IF(INDEX('Disaggregation Records'!$G$59:$G$92,MATCH(LEFT(L270,255),LEFT('Disaggregation Records'!$D$59:$D$92,255),0))=0,"",INDEX('Disaggregation Records'!$G$59:$G$92,MATCH(LEFT(L270,255),LEFT('Disaggregation Records'!$D$59:$D$92,255),0))),"")</f>
        <v/>
      </c>
      <c r="J270" s="503" t="s">
        <v>727</v>
      </c>
      <c r="K270" s="503">
        <f t="shared" si="16"/>
        <v>52</v>
      </c>
      <c r="L270" s="503" t="str">
        <f t="shared" si="17"/>
        <v/>
      </c>
      <c r="M270" s="503" t="str">
        <f t="shared" si="18"/>
        <v/>
      </c>
      <c r="N270" s="503" t="b">
        <f t="shared" si="19"/>
        <v>0</v>
      </c>
      <c r="O270" s="507" t="s">
        <v>1782</v>
      </c>
      <c r="P270" s="202"/>
      <c r="Q270" s="179"/>
    </row>
    <row r="271" spans="1:17" ht="37.5" customHeight="1">
      <c r="A271" s="406">
        <v>11</v>
      </c>
      <c r="B271" s="423" t="str">
        <f>IFERROR(VLOOKUP(A271,'Outcome Indicators - Section C'!$A$10:$S$27,19,FALSE),"")</f>
        <v/>
      </c>
      <c r="C271" s="506" t="str">
        <f t="array" ref="C271">IFERROR(IF(INDEX('Disaggregation Records'!$E$59:$E$92,MATCH(LEFT(L271,255),LEFT('Disaggregation Records'!$D$59:$D$92,255),0))=0,"",INDEX('Disaggregation Records'!$E$59:$E$92,MATCH(LEFT(L271,255),LEFT('Disaggregation Records'!$D$59:$D$92,255),0))),"")</f>
        <v/>
      </c>
      <c r="D271" s="506" t="str">
        <f t="array" ref="D271">IFERROR(IF(INDEX('Disaggregation Records'!$F$59:$F$92,MATCH(LEFT(L271,255),LEFT('Disaggregation Records'!$D$59:$D$92,255),0))=0,"",INDEX('Disaggregation Records'!$F$59:$F$92,MATCH(LEFT(L271,255),LEFT('Disaggregation Records'!$D$59:$D$92,255),0))),"")</f>
        <v/>
      </c>
      <c r="E271" s="409" t="str">
        <f t="array" ref="E271">IFERROR(IF(INDEX('Disaggregation Data'!$K$159:$K$310,MATCH(LEFT(M271,255),LEFT('Disaggregation Data'!$J$159:$J$310,255),0))=0,"",INDEX('Disaggregation Data'!$K$159:$K$310,MATCH(LEFT(M271,255),LEFT('Disaggregation Data'!J$159:$J$310,255),0))),"")</f>
        <v/>
      </c>
      <c r="F271" s="409" t="str">
        <f t="array" ref="F271">IFERROR(IF(INDEX('Disaggregation Data'!$L$159:$L$310,MATCH(LEFT(M271,255),LEFT('Disaggregation Data'!$J$159:$J$310,255),0))=0,"",INDEX('Disaggregation Data'!$L$159:$L$310,MATCH(LEFT(M271,255),LEFT('Disaggregation Data'!J$159:$J$310,255),0))),"")</f>
        <v/>
      </c>
      <c r="G271" s="409" t="str">
        <f t="array" ref="G271">IFERROR(IF(INDEX('Disaggregation Data'!$M$159:$M$310,MATCH(LEFT(M271,255),LEFT('Disaggregation Data'!$J$159:$J$310,255),0))=0,"",INDEX('Disaggregation Data'!$M$159:$M$310,MATCH(LEFT(M271,255),LEFT('Disaggregation Data'!J$159:$J$310,255),0))),"")</f>
        <v/>
      </c>
      <c r="H271" s="408" t="str">
        <f t="array" ref="H271">IFERROR(IF(INDEX('Disaggregation Data'!$N$159:$N$310,MATCH(LEFT(M271,255),LEFT('Disaggregation Data'!$J$159:$J$310,255),0))=0,"",INDEX('Disaggregation Data'!$N$159:$N$310,MATCH(LEFT(M271,255),LEFT('Disaggregation Data'!J$159:$J$310,255),0))),"")</f>
        <v/>
      </c>
      <c r="I271" s="498" t="str">
        <f t="array" ref="I271">IFERROR(IF(INDEX('Disaggregation Records'!$G$59:$G$92,MATCH(LEFT(L271,255),LEFT('Disaggregation Records'!$D$59:$D$92,255),0))=0,"",INDEX('Disaggregation Records'!$G$59:$G$92,MATCH(LEFT(L271,255),LEFT('Disaggregation Records'!$D$59:$D$92,255),0))),"")</f>
        <v/>
      </c>
      <c r="J271" s="503" t="s">
        <v>727</v>
      </c>
      <c r="K271" s="503">
        <f t="shared" si="16"/>
        <v>53</v>
      </c>
      <c r="L271" s="503" t="str">
        <f t="shared" si="17"/>
        <v/>
      </c>
      <c r="M271" s="503" t="str">
        <f t="shared" si="18"/>
        <v/>
      </c>
      <c r="N271" s="503" t="b">
        <f t="shared" si="19"/>
        <v>0</v>
      </c>
      <c r="O271" s="507" t="s">
        <v>1783</v>
      </c>
      <c r="P271" s="202"/>
      <c r="Q271" s="179"/>
    </row>
    <row r="272" spans="1:17" ht="37.5" customHeight="1">
      <c r="A272" s="406">
        <v>11</v>
      </c>
      <c r="B272" s="423" t="str">
        <f>IFERROR(VLOOKUP(A272,'Outcome Indicators - Section C'!$A$10:$S$27,19,FALSE),"")</f>
        <v/>
      </c>
      <c r="C272" s="506" t="str">
        <f t="array" ref="C272">IFERROR(IF(INDEX('Disaggregation Records'!$E$59:$E$92,MATCH(LEFT(L272,255),LEFT('Disaggregation Records'!$D$59:$D$92,255),0))=0,"",INDEX('Disaggregation Records'!$E$59:$E$92,MATCH(LEFT(L272,255),LEFT('Disaggregation Records'!$D$59:$D$92,255),0))),"")</f>
        <v/>
      </c>
      <c r="D272" s="506" t="str">
        <f t="array" ref="D272">IFERROR(IF(INDEX('Disaggregation Records'!$F$59:$F$92,MATCH(LEFT(L272,255),LEFT('Disaggregation Records'!$D$59:$D$92,255),0))=0,"",INDEX('Disaggregation Records'!$F$59:$F$92,MATCH(LEFT(L272,255),LEFT('Disaggregation Records'!$D$59:$D$92,255),0))),"")</f>
        <v/>
      </c>
      <c r="E272" s="409" t="str">
        <f t="array" ref="E272">IFERROR(IF(INDEX('Disaggregation Data'!$K$159:$K$310,MATCH(LEFT(M272,255),LEFT('Disaggregation Data'!$J$159:$J$310,255),0))=0,"",INDEX('Disaggregation Data'!$K$159:$K$310,MATCH(LEFT(M272,255),LEFT('Disaggregation Data'!J$159:$J$310,255),0))),"")</f>
        <v/>
      </c>
      <c r="F272" s="409" t="str">
        <f t="array" ref="F272">IFERROR(IF(INDEX('Disaggregation Data'!$L$159:$L$310,MATCH(LEFT(M272,255),LEFT('Disaggregation Data'!$J$159:$J$310,255),0))=0,"",INDEX('Disaggregation Data'!$L$159:$L$310,MATCH(LEFT(M272,255),LEFT('Disaggregation Data'!J$159:$J$310,255),0))),"")</f>
        <v/>
      </c>
      <c r="G272" s="409" t="str">
        <f t="array" ref="G272">IFERROR(IF(INDEX('Disaggregation Data'!$M$159:$M$310,MATCH(LEFT(M272,255),LEFT('Disaggregation Data'!$J$159:$J$310,255),0))=0,"",INDEX('Disaggregation Data'!$M$159:$M$310,MATCH(LEFT(M272,255),LEFT('Disaggregation Data'!J$159:$J$310,255),0))),"")</f>
        <v/>
      </c>
      <c r="H272" s="408" t="str">
        <f t="array" ref="H272">IFERROR(IF(INDEX('Disaggregation Data'!$N$159:$N$310,MATCH(LEFT(M272,255),LEFT('Disaggregation Data'!$J$159:$J$310,255),0))=0,"",INDEX('Disaggregation Data'!$N$159:$N$310,MATCH(LEFT(M272,255),LEFT('Disaggregation Data'!J$159:$J$310,255),0))),"")</f>
        <v/>
      </c>
      <c r="I272" s="498" t="str">
        <f t="array" ref="I272">IFERROR(IF(INDEX('Disaggregation Records'!$G$59:$G$92,MATCH(LEFT(L272,255),LEFT('Disaggregation Records'!$D$59:$D$92,255),0))=0,"",INDEX('Disaggregation Records'!$G$59:$G$92,MATCH(LEFT(L272,255),LEFT('Disaggregation Records'!$D$59:$D$92,255),0))),"")</f>
        <v/>
      </c>
      <c r="J272" s="503" t="s">
        <v>727</v>
      </c>
      <c r="K272" s="503">
        <f t="shared" si="16"/>
        <v>54</v>
      </c>
      <c r="L272" s="503" t="str">
        <f t="shared" si="17"/>
        <v/>
      </c>
      <c r="M272" s="503" t="str">
        <f t="shared" si="18"/>
        <v/>
      </c>
      <c r="N272" s="503" t="b">
        <f t="shared" si="19"/>
        <v>0</v>
      </c>
      <c r="O272" s="507" t="s">
        <v>1784</v>
      </c>
      <c r="P272" s="202"/>
      <c r="Q272" s="179"/>
    </row>
    <row r="273" spans="1:17" ht="37.5" customHeight="1">
      <c r="A273" s="406">
        <v>11</v>
      </c>
      <c r="B273" s="423" t="str">
        <f>IFERROR(VLOOKUP(A273,'Outcome Indicators - Section C'!$A$10:$S$27,19,FALSE),"")</f>
        <v/>
      </c>
      <c r="C273" s="506" t="str">
        <f t="array" ref="C273">IFERROR(IF(INDEX('Disaggregation Records'!$E$59:$E$92,MATCH(LEFT(L273,255),LEFT('Disaggregation Records'!$D$59:$D$92,255),0))=0,"",INDEX('Disaggregation Records'!$E$59:$E$92,MATCH(LEFT(L273,255),LEFT('Disaggregation Records'!$D$59:$D$92,255),0))),"")</f>
        <v/>
      </c>
      <c r="D273" s="506" t="str">
        <f t="array" ref="D273">IFERROR(IF(INDEX('Disaggregation Records'!$F$59:$F$92,MATCH(LEFT(L273,255),LEFT('Disaggregation Records'!$D$59:$D$92,255),0))=0,"",INDEX('Disaggregation Records'!$F$59:$F$92,MATCH(LEFT(L273,255),LEFT('Disaggregation Records'!$D$59:$D$92,255),0))),"")</f>
        <v/>
      </c>
      <c r="E273" s="409" t="str">
        <f t="array" ref="E273">IFERROR(IF(INDEX('Disaggregation Data'!$K$159:$K$310,MATCH(LEFT(M273,255),LEFT('Disaggregation Data'!$J$159:$J$310,255),0))=0,"",INDEX('Disaggregation Data'!$K$159:$K$310,MATCH(LEFT(M273,255),LEFT('Disaggregation Data'!J$159:$J$310,255),0))),"")</f>
        <v/>
      </c>
      <c r="F273" s="409" t="str">
        <f t="array" ref="F273">IFERROR(IF(INDEX('Disaggregation Data'!$L$159:$L$310,MATCH(LEFT(M273,255),LEFT('Disaggregation Data'!$J$159:$J$310,255),0))=0,"",INDEX('Disaggregation Data'!$L$159:$L$310,MATCH(LEFT(M273,255),LEFT('Disaggregation Data'!J$159:$J$310,255),0))),"")</f>
        <v/>
      </c>
      <c r="G273" s="409" t="str">
        <f t="array" ref="G273">IFERROR(IF(INDEX('Disaggregation Data'!$M$159:$M$310,MATCH(LEFT(M273,255),LEFT('Disaggregation Data'!$J$159:$J$310,255),0))=0,"",INDEX('Disaggregation Data'!$M$159:$M$310,MATCH(LEFT(M273,255),LEFT('Disaggregation Data'!J$159:$J$310,255),0))),"")</f>
        <v/>
      </c>
      <c r="H273" s="408" t="str">
        <f t="array" ref="H273">IFERROR(IF(INDEX('Disaggregation Data'!$N$159:$N$310,MATCH(LEFT(M273,255),LEFT('Disaggregation Data'!$J$159:$J$310,255),0))=0,"",INDEX('Disaggregation Data'!$N$159:$N$310,MATCH(LEFT(M273,255),LEFT('Disaggregation Data'!J$159:$J$310,255),0))),"")</f>
        <v/>
      </c>
      <c r="I273" s="498" t="str">
        <f t="array" ref="I273">IFERROR(IF(INDEX('Disaggregation Records'!$G$59:$G$92,MATCH(LEFT(L273,255),LEFT('Disaggregation Records'!$D$59:$D$92,255),0))=0,"",INDEX('Disaggregation Records'!$G$59:$G$92,MATCH(LEFT(L273,255),LEFT('Disaggregation Records'!$D$59:$D$92,255),0))),"")</f>
        <v/>
      </c>
      <c r="J273" s="503" t="s">
        <v>727</v>
      </c>
      <c r="K273" s="503">
        <f t="shared" si="16"/>
        <v>55</v>
      </c>
      <c r="L273" s="503" t="str">
        <f t="shared" si="17"/>
        <v/>
      </c>
      <c r="M273" s="503" t="str">
        <f t="shared" si="18"/>
        <v/>
      </c>
      <c r="N273" s="503" t="b">
        <f t="shared" si="19"/>
        <v>0</v>
      </c>
      <c r="O273" s="507" t="s">
        <v>1785</v>
      </c>
      <c r="P273" s="202"/>
      <c r="Q273" s="179"/>
    </row>
    <row r="274" spans="1:17" ht="37.5" customHeight="1">
      <c r="A274" s="406">
        <v>11</v>
      </c>
      <c r="B274" s="423" t="str">
        <f>IFERROR(VLOOKUP(A274,'Outcome Indicators - Section C'!$A$10:$S$27,19,FALSE),"")</f>
        <v/>
      </c>
      <c r="C274" s="506" t="str">
        <f t="array" ref="C274">IFERROR(IF(INDEX('Disaggregation Records'!$E$59:$E$92,MATCH(LEFT(L274,255),LEFT('Disaggregation Records'!$D$59:$D$92,255),0))=0,"",INDEX('Disaggregation Records'!$E$59:$E$92,MATCH(LEFT(L274,255),LEFT('Disaggregation Records'!$D$59:$D$92,255),0))),"")</f>
        <v/>
      </c>
      <c r="D274" s="506" t="str">
        <f t="array" ref="D274">IFERROR(IF(INDEX('Disaggregation Records'!$F$59:$F$92,MATCH(LEFT(L274,255),LEFT('Disaggregation Records'!$D$59:$D$92,255),0))=0,"",INDEX('Disaggregation Records'!$F$59:$F$92,MATCH(LEFT(L274,255),LEFT('Disaggregation Records'!$D$59:$D$92,255),0))),"")</f>
        <v/>
      </c>
      <c r="E274" s="409" t="str">
        <f t="array" ref="E274">IFERROR(IF(INDEX('Disaggregation Data'!$K$159:$K$310,MATCH(LEFT(M274,255),LEFT('Disaggregation Data'!$J$159:$J$310,255),0))=0,"",INDEX('Disaggregation Data'!$K$159:$K$310,MATCH(LEFT(M274,255),LEFT('Disaggregation Data'!J$159:$J$310,255),0))),"")</f>
        <v/>
      </c>
      <c r="F274" s="409" t="str">
        <f t="array" ref="F274">IFERROR(IF(INDEX('Disaggregation Data'!$L$159:$L$310,MATCH(LEFT(M274,255),LEFT('Disaggregation Data'!$J$159:$J$310,255),0))=0,"",INDEX('Disaggregation Data'!$L$159:$L$310,MATCH(LEFT(M274,255),LEFT('Disaggregation Data'!J$159:$J$310,255),0))),"")</f>
        <v/>
      </c>
      <c r="G274" s="409" t="str">
        <f t="array" ref="G274">IFERROR(IF(INDEX('Disaggregation Data'!$M$159:$M$310,MATCH(LEFT(M274,255),LEFT('Disaggregation Data'!$J$159:$J$310,255),0))=0,"",INDEX('Disaggregation Data'!$M$159:$M$310,MATCH(LEFT(M274,255),LEFT('Disaggregation Data'!J$159:$J$310,255),0))),"")</f>
        <v/>
      </c>
      <c r="H274" s="408" t="str">
        <f t="array" ref="H274">IFERROR(IF(INDEX('Disaggregation Data'!$N$159:$N$310,MATCH(LEFT(M274,255),LEFT('Disaggregation Data'!$J$159:$J$310,255),0))=0,"",INDEX('Disaggregation Data'!$N$159:$N$310,MATCH(LEFT(M274,255),LEFT('Disaggregation Data'!J$159:$J$310,255),0))),"")</f>
        <v/>
      </c>
      <c r="I274" s="498" t="str">
        <f t="array" ref="I274">IFERROR(IF(INDEX('Disaggregation Records'!$G$59:$G$92,MATCH(LEFT(L274,255),LEFT('Disaggregation Records'!$D$59:$D$92,255),0))=0,"",INDEX('Disaggregation Records'!$G$59:$G$92,MATCH(LEFT(L274,255),LEFT('Disaggregation Records'!$D$59:$D$92,255),0))),"")</f>
        <v/>
      </c>
      <c r="J274" s="503" t="s">
        <v>727</v>
      </c>
      <c r="K274" s="503">
        <f t="shared" si="16"/>
        <v>56</v>
      </c>
      <c r="L274" s="503" t="str">
        <f t="shared" si="17"/>
        <v/>
      </c>
      <c r="M274" s="503" t="str">
        <f t="shared" si="18"/>
        <v/>
      </c>
      <c r="N274" s="503" t="b">
        <f t="shared" si="19"/>
        <v>0</v>
      </c>
      <c r="O274" s="507" t="s">
        <v>1786</v>
      </c>
      <c r="P274" s="202"/>
      <c r="Q274" s="179"/>
    </row>
    <row r="275" spans="1:17" ht="37.5" customHeight="1">
      <c r="A275" s="406">
        <v>11</v>
      </c>
      <c r="B275" s="423" t="str">
        <f>IFERROR(VLOOKUP(A275,'Outcome Indicators - Section C'!$A$10:$S$27,19,FALSE),"")</f>
        <v/>
      </c>
      <c r="C275" s="506" t="str">
        <f t="array" ref="C275">IFERROR(IF(INDEX('Disaggregation Records'!$E$59:$E$92,MATCH(LEFT(L275,255),LEFT('Disaggregation Records'!$D$59:$D$92,255),0))=0,"",INDEX('Disaggregation Records'!$E$59:$E$92,MATCH(LEFT(L275,255),LEFT('Disaggregation Records'!$D$59:$D$92,255),0))),"")</f>
        <v/>
      </c>
      <c r="D275" s="506" t="str">
        <f t="array" ref="D275">IFERROR(IF(INDEX('Disaggregation Records'!$F$59:$F$92,MATCH(LEFT(L275,255),LEFT('Disaggregation Records'!$D$59:$D$92,255),0))=0,"",INDEX('Disaggregation Records'!$F$59:$F$92,MATCH(LEFT(L275,255),LEFT('Disaggregation Records'!$D$59:$D$92,255),0))),"")</f>
        <v/>
      </c>
      <c r="E275" s="409" t="str">
        <f t="array" ref="E275">IFERROR(IF(INDEX('Disaggregation Data'!$K$159:$K$310,MATCH(LEFT(M275,255),LEFT('Disaggregation Data'!$J$159:$J$310,255),0))=0,"",INDEX('Disaggregation Data'!$K$159:$K$310,MATCH(LEFT(M275,255),LEFT('Disaggregation Data'!J$159:$J$310,255),0))),"")</f>
        <v/>
      </c>
      <c r="F275" s="409" t="str">
        <f t="array" ref="F275">IFERROR(IF(INDEX('Disaggregation Data'!$L$159:$L$310,MATCH(LEFT(M275,255),LEFT('Disaggregation Data'!$J$159:$J$310,255),0))=0,"",INDEX('Disaggregation Data'!$L$159:$L$310,MATCH(LEFT(M275,255),LEFT('Disaggregation Data'!J$159:$J$310,255),0))),"")</f>
        <v/>
      </c>
      <c r="G275" s="409" t="str">
        <f t="array" ref="G275">IFERROR(IF(INDEX('Disaggregation Data'!$M$159:$M$310,MATCH(LEFT(M275,255),LEFT('Disaggregation Data'!$J$159:$J$310,255),0))=0,"",INDEX('Disaggregation Data'!$M$159:$M$310,MATCH(LEFT(M275,255),LEFT('Disaggregation Data'!J$159:$J$310,255),0))),"")</f>
        <v/>
      </c>
      <c r="H275" s="408" t="str">
        <f t="array" ref="H275">IFERROR(IF(INDEX('Disaggregation Data'!$N$159:$N$310,MATCH(LEFT(M275,255),LEFT('Disaggregation Data'!$J$159:$J$310,255),0))=0,"",INDEX('Disaggregation Data'!$N$159:$N$310,MATCH(LEFT(M275,255),LEFT('Disaggregation Data'!J$159:$J$310,255),0))),"")</f>
        <v/>
      </c>
      <c r="I275" s="498" t="str">
        <f t="array" ref="I275">IFERROR(IF(INDEX('Disaggregation Records'!$G$59:$G$92,MATCH(LEFT(L275,255),LEFT('Disaggregation Records'!$D$59:$D$92,255),0))=0,"",INDEX('Disaggregation Records'!$G$59:$G$92,MATCH(LEFT(L275,255),LEFT('Disaggregation Records'!$D$59:$D$92,255),0))),"")</f>
        <v/>
      </c>
      <c r="J275" s="503" t="s">
        <v>727</v>
      </c>
      <c r="K275" s="503">
        <f t="shared" si="16"/>
        <v>57</v>
      </c>
      <c r="L275" s="503" t="str">
        <f t="shared" si="17"/>
        <v/>
      </c>
      <c r="M275" s="503" t="str">
        <f t="shared" si="18"/>
        <v/>
      </c>
      <c r="N275" s="503" t="b">
        <f t="shared" si="19"/>
        <v>0</v>
      </c>
      <c r="O275" s="507" t="s">
        <v>1787</v>
      </c>
      <c r="P275" s="202"/>
      <c r="Q275" s="179"/>
    </row>
    <row r="276" spans="1:17" ht="37.5" customHeight="1">
      <c r="A276" s="406">
        <v>11</v>
      </c>
      <c r="B276" s="423" t="str">
        <f>IFERROR(VLOOKUP(A276,'Outcome Indicators - Section C'!$A$10:$S$27,19,FALSE),"")</f>
        <v/>
      </c>
      <c r="C276" s="506" t="str">
        <f t="array" ref="C276">IFERROR(IF(INDEX('Disaggregation Records'!$E$59:$E$92,MATCH(LEFT(L276,255),LEFT('Disaggregation Records'!$D$59:$D$92,255),0))=0,"",INDEX('Disaggregation Records'!$E$59:$E$92,MATCH(LEFT(L276,255),LEFT('Disaggregation Records'!$D$59:$D$92,255),0))),"")</f>
        <v/>
      </c>
      <c r="D276" s="506" t="str">
        <f t="array" ref="D276">IFERROR(IF(INDEX('Disaggregation Records'!$F$59:$F$92,MATCH(LEFT(L276,255),LEFT('Disaggregation Records'!$D$59:$D$92,255),0))=0,"",INDEX('Disaggregation Records'!$F$59:$F$92,MATCH(LEFT(L276,255),LEFT('Disaggregation Records'!$D$59:$D$92,255),0))),"")</f>
        <v/>
      </c>
      <c r="E276" s="409" t="str">
        <f t="array" ref="E276">IFERROR(IF(INDEX('Disaggregation Data'!$K$159:$K$310,MATCH(LEFT(M276,255),LEFT('Disaggregation Data'!$J$159:$J$310,255),0))=0,"",INDEX('Disaggregation Data'!$K$159:$K$310,MATCH(LEFT(M276,255),LEFT('Disaggregation Data'!J$159:$J$310,255),0))),"")</f>
        <v/>
      </c>
      <c r="F276" s="409" t="str">
        <f t="array" ref="F276">IFERROR(IF(INDEX('Disaggregation Data'!$L$159:$L$310,MATCH(LEFT(M276,255),LEFT('Disaggregation Data'!$J$159:$J$310,255),0))=0,"",INDEX('Disaggregation Data'!$L$159:$L$310,MATCH(LEFT(M276,255),LEFT('Disaggregation Data'!J$159:$J$310,255),0))),"")</f>
        <v/>
      </c>
      <c r="G276" s="409" t="str">
        <f t="array" ref="G276">IFERROR(IF(INDEX('Disaggregation Data'!$M$159:$M$310,MATCH(LEFT(M276,255),LEFT('Disaggregation Data'!$J$159:$J$310,255),0))=0,"",INDEX('Disaggregation Data'!$M$159:$M$310,MATCH(LEFT(M276,255),LEFT('Disaggregation Data'!J$159:$J$310,255),0))),"")</f>
        <v/>
      </c>
      <c r="H276" s="408" t="str">
        <f t="array" ref="H276">IFERROR(IF(INDEX('Disaggregation Data'!$N$159:$N$310,MATCH(LEFT(M276,255),LEFT('Disaggregation Data'!$J$159:$J$310,255),0))=0,"",INDEX('Disaggregation Data'!$N$159:$N$310,MATCH(LEFT(M276,255),LEFT('Disaggregation Data'!J$159:$J$310,255),0))),"")</f>
        <v/>
      </c>
      <c r="I276" s="498" t="str">
        <f t="array" ref="I276">IFERROR(IF(INDEX('Disaggregation Records'!$G$59:$G$92,MATCH(LEFT(L276,255),LEFT('Disaggregation Records'!$D$59:$D$92,255),0))=0,"",INDEX('Disaggregation Records'!$G$59:$G$92,MATCH(LEFT(L276,255),LEFT('Disaggregation Records'!$D$59:$D$92,255),0))),"")</f>
        <v/>
      </c>
      <c r="J276" s="503" t="s">
        <v>727</v>
      </c>
      <c r="K276" s="503">
        <f t="shared" si="16"/>
        <v>58</v>
      </c>
      <c r="L276" s="503" t="str">
        <f t="shared" si="17"/>
        <v/>
      </c>
      <c r="M276" s="503" t="str">
        <f t="shared" si="18"/>
        <v/>
      </c>
      <c r="N276" s="503" t="b">
        <f t="shared" si="19"/>
        <v>0</v>
      </c>
      <c r="O276" s="507" t="s">
        <v>1788</v>
      </c>
      <c r="P276" s="202"/>
      <c r="Q276" s="179"/>
    </row>
    <row r="277" spans="1:17" ht="37.5" customHeight="1">
      <c r="A277" s="406">
        <v>11</v>
      </c>
      <c r="B277" s="423" t="str">
        <f>IFERROR(VLOOKUP(A277,'Outcome Indicators - Section C'!$A$10:$S$27,19,FALSE),"")</f>
        <v/>
      </c>
      <c r="C277" s="506" t="str">
        <f t="array" ref="C277">IFERROR(IF(INDEX('Disaggregation Records'!$E$59:$E$92,MATCH(LEFT(L277,255),LEFT('Disaggregation Records'!$D$59:$D$92,255),0))=0,"",INDEX('Disaggregation Records'!$E$59:$E$92,MATCH(LEFT(L277,255),LEFT('Disaggregation Records'!$D$59:$D$92,255),0))),"")</f>
        <v/>
      </c>
      <c r="D277" s="506" t="str">
        <f t="array" ref="D277">IFERROR(IF(INDEX('Disaggregation Records'!$F$59:$F$92,MATCH(LEFT(L277,255),LEFT('Disaggregation Records'!$D$59:$D$92,255),0))=0,"",INDEX('Disaggregation Records'!$F$59:$F$92,MATCH(LEFT(L277,255),LEFT('Disaggregation Records'!$D$59:$D$92,255),0))),"")</f>
        <v/>
      </c>
      <c r="E277" s="409" t="str">
        <f t="array" ref="E277">IFERROR(IF(INDEX('Disaggregation Data'!$K$159:$K$310,MATCH(LEFT(M277,255),LEFT('Disaggregation Data'!$J$159:$J$310,255),0))=0,"",INDEX('Disaggregation Data'!$K$159:$K$310,MATCH(LEFT(M277,255),LEFT('Disaggregation Data'!J$159:$J$310,255),0))),"")</f>
        <v/>
      </c>
      <c r="F277" s="409" t="str">
        <f t="array" ref="F277">IFERROR(IF(INDEX('Disaggregation Data'!$L$159:$L$310,MATCH(LEFT(M277,255),LEFT('Disaggregation Data'!$J$159:$J$310,255),0))=0,"",INDEX('Disaggregation Data'!$L$159:$L$310,MATCH(LEFT(M277,255),LEFT('Disaggregation Data'!J$159:$J$310,255),0))),"")</f>
        <v/>
      </c>
      <c r="G277" s="409" t="str">
        <f t="array" ref="G277">IFERROR(IF(INDEX('Disaggregation Data'!$M$159:$M$310,MATCH(LEFT(M277,255),LEFT('Disaggregation Data'!$J$159:$J$310,255),0))=0,"",INDEX('Disaggregation Data'!$M$159:$M$310,MATCH(LEFT(M277,255),LEFT('Disaggregation Data'!J$159:$J$310,255),0))),"")</f>
        <v/>
      </c>
      <c r="H277" s="408" t="str">
        <f t="array" ref="H277">IFERROR(IF(INDEX('Disaggregation Data'!$N$159:$N$310,MATCH(LEFT(M277,255),LEFT('Disaggregation Data'!$J$159:$J$310,255),0))=0,"",INDEX('Disaggregation Data'!$N$159:$N$310,MATCH(LEFT(M277,255),LEFT('Disaggregation Data'!J$159:$J$310,255),0))),"")</f>
        <v/>
      </c>
      <c r="I277" s="498" t="str">
        <f t="array" ref="I277">IFERROR(IF(INDEX('Disaggregation Records'!$G$59:$G$92,MATCH(LEFT(L277,255),LEFT('Disaggregation Records'!$D$59:$D$92,255),0))=0,"",INDEX('Disaggregation Records'!$G$59:$G$92,MATCH(LEFT(L277,255),LEFT('Disaggregation Records'!$D$59:$D$92,255),0))),"")</f>
        <v/>
      </c>
      <c r="J277" s="503" t="s">
        <v>727</v>
      </c>
      <c r="K277" s="503">
        <f t="shared" si="16"/>
        <v>59</v>
      </c>
      <c r="L277" s="503" t="str">
        <f t="shared" si="17"/>
        <v/>
      </c>
      <c r="M277" s="503" t="str">
        <f t="shared" si="18"/>
        <v/>
      </c>
      <c r="N277" s="503" t="b">
        <f t="shared" si="19"/>
        <v>0</v>
      </c>
      <c r="O277" s="507" t="s">
        <v>1789</v>
      </c>
      <c r="P277" s="202"/>
      <c r="Q277" s="179"/>
    </row>
    <row r="278" spans="1:17" ht="37.5" customHeight="1">
      <c r="A278" s="406">
        <v>12</v>
      </c>
      <c r="B278" s="423" t="str">
        <f>IFERROR(VLOOKUP(A278,'Outcome Indicators - Section C'!$A$10:$S$27,19,FALSE),"")</f>
        <v/>
      </c>
      <c r="C278" s="506" t="str">
        <f t="array" ref="C278">IFERROR(IF(INDEX('Disaggregation Records'!$E$59:$E$92,MATCH(LEFT(L278,255),LEFT('Disaggregation Records'!$D$59:$D$92,255),0))=0,"",INDEX('Disaggregation Records'!$E$59:$E$92,MATCH(LEFT(L278,255),LEFT('Disaggregation Records'!$D$59:$D$92,255),0))),"")</f>
        <v/>
      </c>
      <c r="D278" s="506" t="str">
        <f t="array" ref="D278">IFERROR(IF(INDEX('Disaggregation Records'!$F$59:$F$92,MATCH(LEFT(L278,255),LEFT('Disaggregation Records'!$D$59:$D$92,255),0))=0,"",INDEX('Disaggregation Records'!$F$59:$F$92,MATCH(LEFT(L278,255),LEFT('Disaggregation Records'!$D$59:$D$92,255),0))),"")</f>
        <v/>
      </c>
      <c r="E278" s="409" t="str">
        <f t="array" ref="E278">IFERROR(IF(INDEX('Disaggregation Data'!$K$159:$K$310,MATCH(LEFT(M278,255),LEFT('Disaggregation Data'!$J$159:$J$310,255),0))=0,"",INDEX('Disaggregation Data'!$K$159:$K$310,MATCH(LEFT(M278,255),LEFT('Disaggregation Data'!J$159:$J$310,255),0))),"")</f>
        <v/>
      </c>
      <c r="F278" s="409" t="str">
        <f t="array" ref="F278">IFERROR(IF(INDEX('Disaggregation Data'!$L$159:$L$310,MATCH(LEFT(M278,255),LEFT('Disaggregation Data'!$J$159:$J$310,255),0))=0,"",INDEX('Disaggregation Data'!$L$159:$L$310,MATCH(LEFT(M278,255),LEFT('Disaggregation Data'!J$159:$J$310,255),0))),"")</f>
        <v/>
      </c>
      <c r="G278" s="409" t="str">
        <f t="array" ref="G278">IFERROR(IF(INDEX('Disaggregation Data'!$M$159:$M$310,MATCH(LEFT(M278,255),LEFT('Disaggregation Data'!$J$159:$J$310,255),0))=0,"",INDEX('Disaggregation Data'!$M$159:$M$310,MATCH(LEFT(M278,255),LEFT('Disaggregation Data'!J$159:$J$310,255),0))),"")</f>
        <v/>
      </c>
      <c r="H278" s="408" t="str">
        <f t="array" ref="H278">IFERROR(IF(INDEX('Disaggregation Data'!$N$159:$N$310,MATCH(LEFT(M278,255),LEFT('Disaggregation Data'!$J$159:$J$310,255),0))=0,"",INDEX('Disaggregation Data'!$N$159:$N$310,MATCH(LEFT(M278,255),LEFT('Disaggregation Data'!J$159:$J$310,255),0))),"")</f>
        <v/>
      </c>
      <c r="I278" s="498" t="str">
        <f t="array" ref="I278">IFERROR(IF(INDEX('Disaggregation Records'!$G$59:$G$92,MATCH(LEFT(L278,255),LEFT('Disaggregation Records'!$D$59:$D$92,255),0))=0,"",INDEX('Disaggregation Records'!$G$59:$G$92,MATCH(LEFT(L278,255),LEFT('Disaggregation Records'!$D$59:$D$92,255),0))),"")</f>
        <v/>
      </c>
      <c r="J278" s="503" t="s">
        <v>728</v>
      </c>
      <c r="K278" s="503">
        <f t="shared" si="16"/>
        <v>60</v>
      </c>
      <c r="L278" s="503" t="str">
        <f t="shared" si="17"/>
        <v/>
      </c>
      <c r="M278" s="503" t="str">
        <f t="shared" si="18"/>
        <v/>
      </c>
      <c r="N278" s="503" t="b">
        <f t="shared" si="19"/>
        <v>0</v>
      </c>
      <c r="O278" s="507" t="s">
        <v>1790</v>
      </c>
      <c r="P278" s="202"/>
      <c r="Q278" s="179"/>
    </row>
    <row r="279" spans="1:17" ht="37.5" customHeight="1">
      <c r="A279" s="406">
        <v>12</v>
      </c>
      <c r="B279" s="423" t="str">
        <f>IFERROR(VLOOKUP(A279,'Outcome Indicators - Section C'!$A$10:$S$27,19,FALSE),"")</f>
        <v/>
      </c>
      <c r="C279" s="506" t="str">
        <f t="array" ref="C279">IFERROR(IF(INDEX('Disaggregation Records'!$E$59:$E$92,MATCH(LEFT(L279,255),LEFT('Disaggregation Records'!$D$59:$D$92,255),0))=0,"",INDEX('Disaggregation Records'!$E$59:$E$92,MATCH(LEFT(L279,255),LEFT('Disaggregation Records'!$D$59:$D$92,255),0))),"")</f>
        <v/>
      </c>
      <c r="D279" s="506" t="str">
        <f t="array" ref="D279">IFERROR(IF(INDEX('Disaggregation Records'!$F$59:$F$92,MATCH(LEFT(L279,255),LEFT('Disaggregation Records'!$D$59:$D$92,255),0))=0,"",INDEX('Disaggregation Records'!$F$59:$F$92,MATCH(LEFT(L279,255),LEFT('Disaggregation Records'!$D$59:$D$92,255),0))),"")</f>
        <v/>
      </c>
      <c r="E279" s="409" t="str">
        <f t="array" ref="E279">IFERROR(IF(INDEX('Disaggregation Data'!$K$159:$K$310,MATCH(LEFT(M279,255),LEFT('Disaggregation Data'!$J$159:$J$310,255),0))=0,"",INDEX('Disaggregation Data'!$K$159:$K$310,MATCH(LEFT(M279,255),LEFT('Disaggregation Data'!J$159:$J$310,255),0))),"")</f>
        <v/>
      </c>
      <c r="F279" s="409" t="str">
        <f t="array" ref="F279">IFERROR(IF(INDEX('Disaggregation Data'!$L$159:$L$310,MATCH(LEFT(M279,255),LEFT('Disaggregation Data'!$J$159:$J$310,255),0))=0,"",INDEX('Disaggregation Data'!$L$159:$L$310,MATCH(LEFT(M279,255),LEFT('Disaggregation Data'!J$159:$J$310,255),0))),"")</f>
        <v/>
      </c>
      <c r="G279" s="409" t="str">
        <f t="array" ref="G279">IFERROR(IF(INDEX('Disaggregation Data'!$M$159:$M$310,MATCH(LEFT(M279,255),LEFT('Disaggregation Data'!$J$159:$J$310,255),0))=0,"",INDEX('Disaggregation Data'!$M$159:$M$310,MATCH(LEFT(M279,255),LEFT('Disaggregation Data'!J$159:$J$310,255),0))),"")</f>
        <v/>
      </c>
      <c r="H279" s="408" t="str">
        <f t="array" ref="H279">IFERROR(IF(INDEX('Disaggregation Data'!$N$159:$N$310,MATCH(LEFT(M279,255),LEFT('Disaggregation Data'!$J$159:$J$310,255),0))=0,"",INDEX('Disaggregation Data'!$N$159:$N$310,MATCH(LEFT(M279,255),LEFT('Disaggregation Data'!J$159:$J$310,255),0))),"")</f>
        <v/>
      </c>
      <c r="I279" s="498" t="str">
        <f t="array" ref="I279">IFERROR(IF(INDEX('Disaggregation Records'!$G$59:$G$92,MATCH(LEFT(L279,255),LEFT('Disaggregation Records'!$D$59:$D$92,255),0))=0,"",INDEX('Disaggregation Records'!$G$59:$G$92,MATCH(LEFT(L279,255),LEFT('Disaggregation Records'!$D$59:$D$92,255),0))),"")</f>
        <v/>
      </c>
      <c r="J279" s="503" t="s">
        <v>728</v>
      </c>
      <c r="K279" s="503">
        <f t="shared" si="16"/>
        <v>61</v>
      </c>
      <c r="L279" s="503" t="str">
        <f t="shared" si="17"/>
        <v/>
      </c>
      <c r="M279" s="503" t="str">
        <f t="shared" si="18"/>
        <v/>
      </c>
      <c r="N279" s="503" t="b">
        <f t="shared" si="19"/>
        <v>0</v>
      </c>
      <c r="O279" s="507" t="s">
        <v>1791</v>
      </c>
      <c r="P279" s="202"/>
      <c r="Q279" s="179"/>
    </row>
    <row r="280" spans="1:17" ht="37.5" customHeight="1">
      <c r="A280" s="406">
        <v>12</v>
      </c>
      <c r="B280" s="423" t="str">
        <f>IFERROR(VLOOKUP(A280,'Outcome Indicators - Section C'!$A$10:$S$27,19,FALSE),"")</f>
        <v/>
      </c>
      <c r="C280" s="506" t="str">
        <f t="array" ref="C280">IFERROR(IF(INDEX('Disaggregation Records'!$E$59:$E$92,MATCH(LEFT(L280,255),LEFT('Disaggregation Records'!$D$59:$D$92,255),0))=0,"",INDEX('Disaggregation Records'!$E$59:$E$92,MATCH(LEFT(L280,255),LEFT('Disaggregation Records'!$D$59:$D$92,255),0))),"")</f>
        <v/>
      </c>
      <c r="D280" s="506" t="str">
        <f t="array" ref="D280">IFERROR(IF(INDEX('Disaggregation Records'!$F$59:$F$92,MATCH(LEFT(L280,255),LEFT('Disaggregation Records'!$D$59:$D$92,255),0))=0,"",INDEX('Disaggregation Records'!$F$59:$F$92,MATCH(LEFT(L280,255),LEFT('Disaggregation Records'!$D$59:$D$92,255),0))),"")</f>
        <v/>
      </c>
      <c r="E280" s="409" t="str">
        <f t="array" ref="E280">IFERROR(IF(INDEX('Disaggregation Data'!$K$159:$K$310,MATCH(LEFT(M280,255),LEFT('Disaggregation Data'!$J$159:$J$310,255),0))=0,"",INDEX('Disaggregation Data'!$K$159:$K$310,MATCH(LEFT(M280,255),LEFT('Disaggregation Data'!J$159:$J$310,255),0))),"")</f>
        <v/>
      </c>
      <c r="F280" s="409" t="str">
        <f t="array" ref="F280">IFERROR(IF(INDEX('Disaggregation Data'!$L$159:$L$310,MATCH(LEFT(M280,255),LEFT('Disaggregation Data'!$J$159:$J$310,255),0))=0,"",INDEX('Disaggregation Data'!$L$159:$L$310,MATCH(LEFT(M280,255),LEFT('Disaggregation Data'!J$159:$J$310,255),0))),"")</f>
        <v/>
      </c>
      <c r="G280" s="409" t="str">
        <f t="array" ref="G280">IFERROR(IF(INDEX('Disaggregation Data'!$M$159:$M$310,MATCH(LEFT(M280,255),LEFT('Disaggregation Data'!$J$159:$J$310,255),0))=0,"",INDEX('Disaggregation Data'!$M$159:$M$310,MATCH(LEFT(M280,255),LEFT('Disaggregation Data'!J$159:$J$310,255),0))),"")</f>
        <v/>
      </c>
      <c r="H280" s="408" t="str">
        <f t="array" ref="H280">IFERROR(IF(INDEX('Disaggregation Data'!$N$159:$N$310,MATCH(LEFT(M280,255),LEFT('Disaggregation Data'!$J$159:$J$310,255),0))=0,"",INDEX('Disaggregation Data'!$N$159:$N$310,MATCH(LEFT(M280,255),LEFT('Disaggregation Data'!J$159:$J$310,255),0))),"")</f>
        <v/>
      </c>
      <c r="I280" s="498" t="str">
        <f t="array" ref="I280">IFERROR(IF(INDEX('Disaggregation Records'!$G$59:$G$92,MATCH(LEFT(L280,255),LEFT('Disaggregation Records'!$D$59:$D$92,255),0))=0,"",INDEX('Disaggregation Records'!$G$59:$G$92,MATCH(LEFT(L280,255),LEFT('Disaggregation Records'!$D$59:$D$92,255),0))),"")</f>
        <v/>
      </c>
      <c r="J280" s="503" t="s">
        <v>728</v>
      </c>
      <c r="K280" s="503">
        <f t="shared" si="16"/>
        <v>62</v>
      </c>
      <c r="L280" s="503" t="str">
        <f t="shared" si="17"/>
        <v/>
      </c>
      <c r="M280" s="503" t="str">
        <f t="shared" si="18"/>
        <v/>
      </c>
      <c r="N280" s="503" t="b">
        <f t="shared" si="19"/>
        <v>0</v>
      </c>
      <c r="O280" s="507" t="s">
        <v>1792</v>
      </c>
      <c r="P280" s="202"/>
      <c r="Q280" s="179"/>
    </row>
    <row r="281" spans="1:17" ht="37.5" customHeight="1">
      <c r="A281" s="406">
        <v>12</v>
      </c>
      <c r="B281" s="423" t="str">
        <f>IFERROR(VLOOKUP(A281,'Outcome Indicators - Section C'!$A$10:$S$27,19,FALSE),"")</f>
        <v/>
      </c>
      <c r="C281" s="506" t="str">
        <f t="array" ref="C281">IFERROR(IF(INDEX('Disaggregation Records'!$E$59:$E$92,MATCH(LEFT(L281,255),LEFT('Disaggregation Records'!$D$59:$D$92,255),0))=0,"",INDEX('Disaggregation Records'!$E$59:$E$92,MATCH(LEFT(L281,255),LEFT('Disaggregation Records'!$D$59:$D$92,255),0))),"")</f>
        <v/>
      </c>
      <c r="D281" s="506" t="str">
        <f t="array" ref="D281">IFERROR(IF(INDEX('Disaggregation Records'!$F$59:$F$92,MATCH(LEFT(L281,255),LEFT('Disaggregation Records'!$D$59:$D$92,255),0))=0,"",INDEX('Disaggregation Records'!$F$59:$F$92,MATCH(LEFT(L281,255),LEFT('Disaggregation Records'!$D$59:$D$92,255),0))),"")</f>
        <v/>
      </c>
      <c r="E281" s="409" t="str">
        <f t="array" ref="E281">IFERROR(IF(INDEX('Disaggregation Data'!$K$159:$K$310,MATCH(LEFT(M281,255),LEFT('Disaggregation Data'!$J$159:$J$310,255),0))=0,"",INDEX('Disaggregation Data'!$K$159:$K$310,MATCH(LEFT(M281,255),LEFT('Disaggregation Data'!J$159:$J$310,255),0))),"")</f>
        <v/>
      </c>
      <c r="F281" s="409" t="str">
        <f t="array" ref="F281">IFERROR(IF(INDEX('Disaggregation Data'!$L$159:$L$310,MATCH(LEFT(M281,255),LEFT('Disaggregation Data'!$J$159:$J$310,255),0))=0,"",INDEX('Disaggregation Data'!$L$159:$L$310,MATCH(LEFT(M281,255),LEFT('Disaggregation Data'!J$159:$J$310,255),0))),"")</f>
        <v/>
      </c>
      <c r="G281" s="409" t="str">
        <f t="array" ref="G281">IFERROR(IF(INDEX('Disaggregation Data'!$M$159:$M$310,MATCH(LEFT(M281,255),LEFT('Disaggregation Data'!$J$159:$J$310,255),0))=0,"",INDEX('Disaggregation Data'!$M$159:$M$310,MATCH(LEFT(M281,255),LEFT('Disaggregation Data'!J$159:$J$310,255),0))),"")</f>
        <v/>
      </c>
      <c r="H281" s="408" t="str">
        <f t="array" ref="H281">IFERROR(IF(INDEX('Disaggregation Data'!$N$159:$N$310,MATCH(LEFT(M281,255),LEFT('Disaggregation Data'!$J$159:$J$310,255),0))=0,"",INDEX('Disaggregation Data'!$N$159:$N$310,MATCH(LEFT(M281,255),LEFT('Disaggregation Data'!J$159:$J$310,255),0))),"")</f>
        <v/>
      </c>
      <c r="I281" s="498" t="str">
        <f t="array" ref="I281">IFERROR(IF(INDEX('Disaggregation Records'!$G$59:$G$92,MATCH(LEFT(L281,255),LEFT('Disaggregation Records'!$D$59:$D$92,255),0))=0,"",INDEX('Disaggregation Records'!$G$59:$G$92,MATCH(LEFT(L281,255),LEFT('Disaggregation Records'!$D$59:$D$92,255),0))),"")</f>
        <v/>
      </c>
      <c r="J281" s="503" t="s">
        <v>728</v>
      </c>
      <c r="K281" s="503">
        <f t="shared" si="16"/>
        <v>63</v>
      </c>
      <c r="L281" s="503" t="str">
        <f t="shared" si="17"/>
        <v/>
      </c>
      <c r="M281" s="503" t="str">
        <f t="shared" si="18"/>
        <v/>
      </c>
      <c r="N281" s="503" t="b">
        <f t="shared" si="19"/>
        <v>0</v>
      </c>
      <c r="O281" s="507" t="s">
        <v>1793</v>
      </c>
      <c r="P281" s="202"/>
      <c r="Q281" s="179"/>
    </row>
    <row r="282" spans="1:17" ht="37.5" customHeight="1">
      <c r="A282" s="406">
        <v>12</v>
      </c>
      <c r="B282" s="423" t="str">
        <f>IFERROR(VLOOKUP(A282,'Outcome Indicators - Section C'!$A$10:$S$27,19,FALSE),"")</f>
        <v/>
      </c>
      <c r="C282" s="506" t="str">
        <f t="array" ref="C282">IFERROR(IF(INDEX('Disaggregation Records'!$E$59:$E$92,MATCH(LEFT(L282,255),LEFT('Disaggregation Records'!$D$59:$D$92,255),0))=0,"",INDEX('Disaggregation Records'!$E$59:$E$92,MATCH(LEFT(L282,255),LEFT('Disaggregation Records'!$D$59:$D$92,255),0))),"")</f>
        <v/>
      </c>
      <c r="D282" s="506" t="str">
        <f t="array" ref="D282">IFERROR(IF(INDEX('Disaggregation Records'!$F$59:$F$92,MATCH(LEFT(L282,255),LEFT('Disaggregation Records'!$D$59:$D$92,255),0))=0,"",INDEX('Disaggregation Records'!$F$59:$F$92,MATCH(LEFT(L282,255),LEFT('Disaggregation Records'!$D$59:$D$92,255),0))),"")</f>
        <v/>
      </c>
      <c r="E282" s="409" t="str">
        <f t="array" ref="E282">IFERROR(IF(INDEX('Disaggregation Data'!$K$159:$K$310,MATCH(LEFT(M282,255),LEFT('Disaggregation Data'!$J$159:$J$310,255),0))=0,"",INDEX('Disaggregation Data'!$K$159:$K$310,MATCH(LEFT(M282,255),LEFT('Disaggregation Data'!J$159:$J$310,255),0))),"")</f>
        <v/>
      </c>
      <c r="F282" s="409" t="str">
        <f t="array" ref="F282">IFERROR(IF(INDEX('Disaggregation Data'!$L$159:$L$310,MATCH(LEFT(M282,255),LEFT('Disaggregation Data'!$J$159:$J$310,255),0))=0,"",INDEX('Disaggregation Data'!$L$159:$L$310,MATCH(LEFT(M282,255),LEFT('Disaggregation Data'!J$159:$J$310,255),0))),"")</f>
        <v/>
      </c>
      <c r="G282" s="409" t="str">
        <f t="array" ref="G282">IFERROR(IF(INDEX('Disaggregation Data'!$M$159:$M$310,MATCH(LEFT(M282,255),LEFT('Disaggregation Data'!$J$159:$J$310,255),0))=0,"",INDEX('Disaggregation Data'!$M$159:$M$310,MATCH(LEFT(M282,255),LEFT('Disaggregation Data'!J$159:$J$310,255),0))),"")</f>
        <v/>
      </c>
      <c r="H282" s="408" t="str">
        <f t="array" ref="H282">IFERROR(IF(INDEX('Disaggregation Data'!$N$159:$N$310,MATCH(LEFT(M282,255),LEFT('Disaggregation Data'!$J$159:$J$310,255),0))=0,"",INDEX('Disaggregation Data'!$N$159:$N$310,MATCH(LEFT(M282,255),LEFT('Disaggregation Data'!J$159:$J$310,255),0))),"")</f>
        <v/>
      </c>
      <c r="I282" s="498" t="str">
        <f t="array" ref="I282">IFERROR(IF(INDEX('Disaggregation Records'!$G$59:$G$92,MATCH(LEFT(L282,255),LEFT('Disaggregation Records'!$D$59:$D$92,255),0))=0,"",INDEX('Disaggregation Records'!$G$59:$G$92,MATCH(LEFT(L282,255),LEFT('Disaggregation Records'!$D$59:$D$92,255),0))),"")</f>
        <v/>
      </c>
      <c r="J282" s="503" t="s">
        <v>728</v>
      </c>
      <c r="K282" s="503">
        <f t="shared" si="16"/>
        <v>64</v>
      </c>
      <c r="L282" s="503" t="str">
        <f t="shared" si="17"/>
        <v/>
      </c>
      <c r="M282" s="503" t="str">
        <f t="shared" si="18"/>
        <v/>
      </c>
      <c r="N282" s="503" t="b">
        <f t="shared" si="19"/>
        <v>0</v>
      </c>
      <c r="O282" s="507" t="s">
        <v>1794</v>
      </c>
      <c r="P282" s="202"/>
      <c r="Q282" s="179"/>
    </row>
    <row r="283" spans="1:17" ht="37.5" customHeight="1">
      <c r="A283" s="406">
        <v>12</v>
      </c>
      <c r="B283" s="423" t="str">
        <f>IFERROR(VLOOKUP(A283,'Outcome Indicators - Section C'!$A$10:$S$27,19,FALSE),"")</f>
        <v/>
      </c>
      <c r="C283" s="506" t="str">
        <f t="array" ref="C283">IFERROR(IF(INDEX('Disaggregation Records'!$E$59:$E$92,MATCH(LEFT(L283,255),LEFT('Disaggregation Records'!$D$59:$D$92,255),0))=0,"",INDEX('Disaggregation Records'!$E$59:$E$92,MATCH(LEFT(L283,255),LEFT('Disaggregation Records'!$D$59:$D$92,255),0))),"")</f>
        <v/>
      </c>
      <c r="D283" s="506" t="str">
        <f t="array" ref="D283">IFERROR(IF(INDEX('Disaggregation Records'!$F$59:$F$92,MATCH(LEFT(L283,255),LEFT('Disaggregation Records'!$D$59:$D$92,255),0))=0,"",INDEX('Disaggregation Records'!$F$59:$F$92,MATCH(LEFT(L283,255),LEFT('Disaggregation Records'!$D$59:$D$92,255),0))),"")</f>
        <v/>
      </c>
      <c r="E283" s="409" t="str">
        <f t="array" ref="E283">IFERROR(IF(INDEX('Disaggregation Data'!$K$159:$K$310,MATCH(LEFT(M283,255),LEFT('Disaggregation Data'!$J$159:$J$310,255),0))=0,"",INDEX('Disaggregation Data'!$K$159:$K$310,MATCH(LEFT(M283,255),LEFT('Disaggregation Data'!J$159:$J$310,255),0))),"")</f>
        <v/>
      </c>
      <c r="F283" s="409" t="str">
        <f t="array" ref="F283">IFERROR(IF(INDEX('Disaggregation Data'!$L$159:$L$310,MATCH(LEFT(M283,255),LEFT('Disaggregation Data'!$J$159:$J$310,255),0))=0,"",INDEX('Disaggregation Data'!$L$159:$L$310,MATCH(LEFT(M283,255),LEFT('Disaggregation Data'!J$159:$J$310,255),0))),"")</f>
        <v/>
      </c>
      <c r="G283" s="409" t="str">
        <f t="array" ref="G283">IFERROR(IF(INDEX('Disaggregation Data'!$M$159:$M$310,MATCH(LEFT(M283,255),LEFT('Disaggregation Data'!$J$159:$J$310,255),0))=0,"",INDEX('Disaggregation Data'!$M$159:$M$310,MATCH(LEFT(M283,255),LEFT('Disaggregation Data'!J$159:$J$310,255),0))),"")</f>
        <v/>
      </c>
      <c r="H283" s="408" t="str">
        <f t="array" ref="H283">IFERROR(IF(INDEX('Disaggregation Data'!$N$159:$N$310,MATCH(LEFT(M283,255),LEFT('Disaggregation Data'!$J$159:$J$310,255),0))=0,"",INDEX('Disaggregation Data'!$N$159:$N$310,MATCH(LEFT(M283,255),LEFT('Disaggregation Data'!J$159:$J$310,255),0))),"")</f>
        <v/>
      </c>
      <c r="I283" s="498" t="str">
        <f t="array" ref="I283">IFERROR(IF(INDEX('Disaggregation Records'!$G$59:$G$92,MATCH(LEFT(L283,255),LEFT('Disaggregation Records'!$D$59:$D$92,255),0))=0,"",INDEX('Disaggregation Records'!$G$59:$G$92,MATCH(LEFT(L283,255),LEFT('Disaggregation Records'!$D$59:$D$92,255),0))),"")</f>
        <v/>
      </c>
      <c r="J283" s="503" t="s">
        <v>728</v>
      </c>
      <c r="K283" s="503">
        <f t="shared" si="16"/>
        <v>65</v>
      </c>
      <c r="L283" s="503" t="str">
        <f t="shared" si="17"/>
        <v/>
      </c>
      <c r="M283" s="503" t="str">
        <f t="shared" si="18"/>
        <v/>
      </c>
      <c r="N283" s="503" t="b">
        <f t="shared" si="19"/>
        <v>0</v>
      </c>
      <c r="O283" s="507" t="s">
        <v>1795</v>
      </c>
      <c r="P283" s="202"/>
      <c r="Q283" s="179"/>
    </row>
    <row r="284" spans="1:17" ht="37.5" customHeight="1">
      <c r="A284" s="406">
        <v>12</v>
      </c>
      <c r="B284" s="423" t="str">
        <f>IFERROR(VLOOKUP(A284,'Outcome Indicators - Section C'!$A$10:$S$27,19,FALSE),"")</f>
        <v/>
      </c>
      <c r="C284" s="506" t="str">
        <f t="array" ref="C284">IFERROR(IF(INDEX('Disaggregation Records'!$E$59:$E$92,MATCH(LEFT(L284,255),LEFT('Disaggregation Records'!$D$59:$D$92,255),0))=0,"",INDEX('Disaggregation Records'!$E$59:$E$92,MATCH(LEFT(L284,255),LEFT('Disaggregation Records'!$D$59:$D$92,255),0))),"")</f>
        <v/>
      </c>
      <c r="D284" s="506" t="str">
        <f t="array" ref="D284">IFERROR(IF(INDEX('Disaggregation Records'!$F$59:$F$92,MATCH(LEFT(L284,255),LEFT('Disaggregation Records'!$D$59:$D$92,255),0))=0,"",INDEX('Disaggregation Records'!$F$59:$F$92,MATCH(LEFT(L284,255),LEFT('Disaggregation Records'!$D$59:$D$92,255),0))),"")</f>
        <v/>
      </c>
      <c r="E284" s="409" t="str">
        <f t="array" ref="E284">IFERROR(IF(INDEX('Disaggregation Data'!$K$159:$K$310,MATCH(LEFT(M284,255),LEFT('Disaggregation Data'!$J$159:$J$310,255),0))=0,"",INDEX('Disaggregation Data'!$K$159:$K$310,MATCH(LEFT(M284,255),LEFT('Disaggregation Data'!J$159:$J$310,255),0))),"")</f>
        <v/>
      </c>
      <c r="F284" s="409" t="str">
        <f t="array" ref="F284">IFERROR(IF(INDEX('Disaggregation Data'!$L$159:$L$310,MATCH(LEFT(M284,255),LEFT('Disaggregation Data'!$J$159:$J$310,255),0))=0,"",INDEX('Disaggregation Data'!$L$159:$L$310,MATCH(LEFT(M284,255),LEFT('Disaggregation Data'!J$159:$J$310,255),0))),"")</f>
        <v/>
      </c>
      <c r="G284" s="409" t="str">
        <f t="array" ref="G284">IFERROR(IF(INDEX('Disaggregation Data'!$M$159:$M$310,MATCH(LEFT(M284,255),LEFT('Disaggregation Data'!$J$159:$J$310,255),0))=0,"",INDEX('Disaggregation Data'!$M$159:$M$310,MATCH(LEFT(M284,255),LEFT('Disaggregation Data'!J$159:$J$310,255),0))),"")</f>
        <v/>
      </c>
      <c r="H284" s="408" t="str">
        <f t="array" ref="H284">IFERROR(IF(INDEX('Disaggregation Data'!$N$159:$N$310,MATCH(LEFT(M284,255),LEFT('Disaggregation Data'!$J$159:$J$310,255),0))=0,"",INDEX('Disaggregation Data'!$N$159:$N$310,MATCH(LEFT(M284,255),LEFT('Disaggregation Data'!J$159:$J$310,255),0))),"")</f>
        <v/>
      </c>
      <c r="I284" s="498" t="str">
        <f t="array" ref="I284">IFERROR(IF(INDEX('Disaggregation Records'!$G$59:$G$92,MATCH(LEFT(L284,255),LEFT('Disaggregation Records'!$D$59:$D$92,255),0))=0,"",INDEX('Disaggregation Records'!$G$59:$G$92,MATCH(LEFT(L284,255),LEFT('Disaggregation Records'!$D$59:$D$92,255),0))),"")</f>
        <v/>
      </c>
      <c r="J284" s="503" t="s">
        <v>728</v>
      </c>
      <c r="K284" s="503">
        <f t="shared" si="16"/>
        <v>66</v>
      </c>
      <c r="L284" s="503" t="str">
        <f t="shared" si="17"/>
        <v/>
      </c>
      <c r="M284" s="503" t="str">
        <f t="shared" si="18"/>
        <v/>
      </c>
      <c r="N284" s="503" t="b">
        <f t="shared" si="19"/>
        <v>0</v>
      </c>
      <c r="O284" s="507" t="s">
        <v>1796</v>
      </c>
      <c r="P284" s="202"/>
      <c r="Q284" s="179"/>
    </row>
    <row r="285" spans="1:17" ht="37.5" customHeight="1">
      <c r="A285" s="406">
        <v>12</v>
      </c>
      <c r="B285" s="423" t="str">
        <f>IFERROR(VLOOKUP(A285,'Outcome Indicators - Section C'!$A$10:$S$27,19,FALSE),"")</f>
        <v/>
      </c>
      <c r="C285" s="506" t="str">
        <f t="array" ref="C285">IFERROR(IF(INDEX('Disaggregation Records'!$E$59:$E$92,MATCH(LEFT(L285,255),LEFT('Disaggregation Records'!$D$59:$D$92,255),0))=0,"",INDEX('Disaggregation Records'!$E$59:$E$92,MATCH(LEFT(L285,255),LEFT('Disaggregation Records'!$D$59:$D$92,255),0))),"")</f>
        <v/>
      </c>
      <c r="D285" s="506" t="str">
        <f t="array" ref="D285">IFERROR(IF(INDEX('Disaggregation Records'!$F$59:$F$92,MATCH(LEFT(L285,255),LEFT('Disaggregation Records'!$D$59:$D$92,255),0))=0,"",INDEX('Disaggregation Records'!$F$59:$F$92,MATCH(LEFT(L285,255),LEFT('Disaggregation Records'!$D$59:$D$92,255),0))),"")</f>
        <v/>
      </c>
      <c r="E285" s="409" t="str">
        <f t="array" ref="E285">IFERROR(IF(INDEX('Disaggregation Data'!$K$159:$K$310,MATCH(LEFT(M285,255),LEFT('Disaggregation Data'!$J$159:$J$310,255),0))=0,"",INDEX('Disaggregation Data'!$K$159:$K$310,MATCH(LEFT(M285,255),LEFT('Disaggregation Data'!J$159:$J$310,255),0))),"")</f>
        <v/>
      </c>
      <c r="F285" s="409" t="str">
        <f t="array" ref="F285">IFERROR(IF(INDEX('Disaggregation Data'!$L$159:$L$310,MATCH(LEFT(M285,255),LEFT('Disaggregation Data'!$J$159:$J$310,255),0))=0,"",INDEX('Disaggregation Data'!$L$159:$L$310,MATCH(LEFT(M285,255),LEFT('Disaggregation Data'!J$159:$J$310,255),0))),"")</f>
        <v/>
      </c>
      <c r="G285" s="409" t="str">
        <f t="array" ref="G285">IFERROR(IF(INDEX('Disaggregation Data'!$M$159:$M$310,MATCH(LEFT(M285,255),LEFT('Disaggregation Data'!$J$159:$J$310,255),0))=0,"",INDEX('Disaggregation Data'!$M$159:$M$310,MATCH(LEFT(M285,255),LEFT('Disaggregation Data'!J$159:$J$310,255),0))),"")</f>
        <v/>
      </c>
      <c r="H285" s="408" t="str">
        <f t="array" ref="H285">IFERROR(IF(INDEX('Disaggregation Data'!$N$159:$N$310,MATCH(LEFT(M285,255),LEFT('Disaggregation Data'!$J$159:$J$310,255),0))=0,"",INDEX('Disaggregation Data'!$N$159:$N$310,MATCH(LEFT(M285,255),LEFT('Disaggregation Data'!J$159:$J$310,255),0))),"")</f>
        <v/>
      </c>
      <c r="I285" s="498" t="str">
        <f t="array" ref="I285">IFERROR(IF(INDEX('Disaggregation Records'!$G$59:$G$92,MATCH(LEFT(L285,255),LEFT('Disaggregation Records'!$D$59:$D$92,255),0))=0,"",INDEX('Disaggregation Records'!$G$59:$G$92,MATCH(LEFT(L285,255),LEFT('Disaggregation Records'!$D$59:$D$92,255),0))),"")</f>
        <v/>
      </c>
      <c r="J285" s="503" t="s">
        <v>728</v>
      </c>
      <c r="K285" s="503">
        <f t="shared" si="16"/>
        <v>67</v>
      </c>
      <c r="L285" s="503" t="str">
        <f t="shared" si="17"/>
        <v/>
      </c>
      <c r="M285" s="503" t="str">
        <f t="shared" si="18"/>
        <v/>
      </c>
      <c r="N285" s="503" t="b">
        <f t="shared" si="19"/>
        <v>0</v>
      </c>
      <c r="O285" s="507" t="s">
        <v>1797</v>
      </c>
      <c r="P285" s="202"/>
      <c r="Q285" s="179"/>
    </row>
    <row r="286" spans="1:17" ht="37.5" customHeight="1">
      <c r="A286" s="406">
        <v>12</v>
      </c>
      <c r="B286" s="423" t="str">
        <f>IFERROR(VLOOKUP(A286,'Outcome Indicators - Section C'!$A$10:$S$27,19,FALSE),"")</f>
        <v/>
      </c>
      <c r="C286" s="506" t="str">
        <f t="array" ref="C286">IFERROR(IF(INDEX('Disaggregation Records'!$E$59:$E$92,MATCH(LEFT(L286,255),LEFT('Disaggregation Records'!$D$59:$D$92,255),0))=0,"",INDEX('Disaggregation Records'!$E$59:$E$92,MATCH(LEFT(L286,255),LEFT('Disaggregation Records'!$D$59:$D$92,255),0))),"")</f>
        <v/>
      </c>
      <c r="D286" s="506" t="str">
        <f t="array" ref="D286">IFERROR(IF(INDEX('Disaggregation Records'!$F$59:$F$92,MATCH(LEFT(L286,255),LEFT('Disaggregation Records'!$D$59:$D$92,255),0))=0,"",INDEX('Disaggregation Records'!$F$59:$F$92,MATCH(LEFT(L286,255),LEFT('Disaggregation Records'!$D$59:$D$92,255),0))),"")</f>
        <v/>
      </c>
      <c r="E286" s="409" t="str">
        <f t="array" ref="E286">IFERROR(IF(INDEX('Disaggregation Data'!$K$159:$K$310,MATCH(LEFT(M286,255),LEFT('Disaggregation Data'!$J$159:$J$310,255),0))=0,"",INDEX('Disaggregation Data'!$K$159:$K$310,MATCH(LEFT(M286,255),LEFT('Disaggregation Data'!J$159:$J$310,255),0))),"")</f>
        <v/>
      </c>
      <c r="F286" s="409" t="str">
        <f t="array" ref="F286">IFERROR(IF(INDEX('Disaggregation Data'!$L$159:$L$310,MATCH(LEFT(M286,255),LEFT('Disaggregation Data'!$J$159:$J$310,255),0))=0,"",INDEX('Disaggregation Data'!$L$159:$L$310,MATCH(LEFT(M286,255),LEFT('Disaggregation Data'!J$159:$J$310,255),0))),"")</f>
        <v/>
      </c>
      <c r="G286" s="409" t="str">
        <f t="array" ref="G286">IFERROR(IF(INDEX('Disaggregation Data'!$M$159:$M$310,MATCH(LEFT(M286,255),LEFT('Disaggregation Data'!$J$159:$J$310,255),0))=0,"",INDEX('Disaggregation Data'!$M$159:$M$310,MATCH(LEFT(M286,255),LEFT('Disaggregation Data'!J$159:$J$310,255),0))),"")</f>
        <v/>
      </c>
      <c r="H286" s="408" t="str">
        <f t="array" ref="H286">IFERROR(IF(INDEX('Disaggregation Data'!$N$159:$N$310,MATCH(LEFT(M286,255),LEFT('Disaggregation Data'!$J$159:$J$310,255),0))=0,"",INDEX('Disaggregation Data'!$N$159:$N$310,MATCH(LEFT(M286,255),LEFT('Disaggregation Data'!J$159:$J$310,255),0))),"")</f>
        <v/>
      </c>
      <c r="I286" s="498" t="str">
        <f t="array" ref="I286">IFERROR(IF(INDEX('Disaggregation Records'!$G$59:$G$92,MATCH(LEFT(L286,255),LEFT('Disaggregation Records'!$D$59:$D$92,255),0))=0,"",INDEX('Disaggregation Records'!$G$59:$G$92,MATCH(LEFT(L286,255),LEFT('Disaggregation Records'!$D$59:$D$92,255),0))),"")</f>
        <v/>
      </c>
      <c r="J286" s="503" t="s">
        <v>728</v>
      </c>
      <c r="K286" s="503">
        <f t="shared" si="16"/>
        <v>68</v>
      </c>
      <c r="L286" s="503" t="str">
        <f t="shared" si="17"/>
        <v/>
      </c>
      <c r="M286" s="503" t="str">
        <f t="shared" si="18"/>
        <v/>
      </c>
      <c r="N286" s="503" t="b">
        <f t="shared" si="19"/>
        <v>0</v>
      </c>
      <c r="O286" s="507" t="s">
        <v>1798</v>
      </c>
      <c r="P286" s="202"/>
      <c r="Q286" s="179"/>
    </row>
    <row r="287" spans="1:17" ht="37.5" customHeight="1">
      <c r="A287" s="406">
        <v>12</v>
      </c>
      <c r="B287" s="423" t="str">
        <f>IFERROR(VLOOKUP(A287,'Outcome Indicators - Section C'!$A$10:$S$27,19,FALSE),"")</f>
        <v/>
      </c>
      <c r="C287" s="506" t="str">
        <f t="array" ref="C287">IFERROR(IF(INDEX('Disaggregation Records'!$E$59:$E$92,MATCH(LEFT(L287,255),LEFT('Disaggregation Records'!$D$59:$D$92,255),0))=0,"",INDEX('Disaggregation Records'!$E$59:$E$92,MATCH(LEFT(L287,255),LEFT('Disaggregation Records'!$D$59:$D$92,255),0))),"")</f>
        <v/>
      </c>
      <c r="D287" s="506" t="str">
        <f t="array" ref="D287">IFERROR(IF(INDEX('Disaggregation Records'!$F$59:$F$92,MATCH(LEFT(L287,255),LEFT('Disaggregation Records'!$D$59:$D$92,255),0))=0,"",INDEX('Disaggregation Records'!$F$59:$F$92,MATCH(LEFT(L287,255),LEFT('Disaggregation Records'!$D$59:$D$92,255),0))),"")</f>
        <v/>
      </c>
      <c r="E287" s="409" t="str">
        <f t="array" ref="E287">IFERROR(IF(INDEX('Disaggregation Data'!$K$159:$K$310,MATCH(LEFT(M287,255),LEFT('Disaggregation Data'!$J$159:$J$310,255),0))=0,"",INDEX('Disaggregation Data'!$K$159:$K$310,MATCH(LEFT(M287,255),LEFT('Disaggregation Data'!J$159:$J$310,255),0))),"")</f>
        <v/>
      </c>
      <c r="F287" s="409" t="str">
        <f t="array" ref="F287">IFERROR(IF(INDEX('Disaggregation Data'!$L$159:$L$310,MATCH(LEFT(M287,255),LEFT('Disaggregation Data'!$J$159:$J$310,255),0))=0,"",INDEX('Disaggregation Data'!$L$159:$L$310,MATCH(LEFT(M287,255),LEFT('Disaggregation Data'!J$159:$J$310,255),0))),"")</f>
        <v/>
      </c>
      <c r="G287" s="409" t="str">
        <f t="array" ref="G287">IFERROR(IF(INDEX('Disaggregation Data'!$M$159:$M$310,MATCH(LEFT(M287,255),LEFT('Disaggregation Data'!$J$159:$J$310,255),0))=0,"",INDEX('Disaggregation Data'!$M$159:$M$310,MATCH(LEFT(M287,255),LEFT('Disaggregation Data'!J$159:$J$310,255),0))),"")</f>
        <v/>
      </c>
      <c r="H287" s="408" t="str">
        <f t="array" ref="H287">IFERROR(IF(INDEX('Disaggregation Data'!$N$159:$N$310,MATCH(LEFT(M287,255),LEFT('Disaggregation Data'!$J$159:$J$310,255),0))=0,"",INDEX('Disaggregation Data'!$N$159:$N$310,MATCH(LEFT(M287,255),LEFT('Disaggregation Data'!J$159:$J$310,255),0))),"")</f>
        <v/>
      </c>
      <c r="I287" s="498" t="str">
        <f t="array" ref="I287">IFERROR(IF(INDEX('Disaggregation Records'!$G$59:$G$92,MATCH(LEFT(L287,255),LEFT('Disaggregation Records'!$D$59:$D$92,255),0))=0,"",INDEX('Disaggregation Records'!$G$59:$G$92,MATCH(LEFT(L287,255),LEFT('Disaggregation Records'!$D$59:$D$92,255),0))),"")</f>
        <v/>
      </c>
      <c r="J287" s="503" t="s">
        <v>728</v>
      </c>
      <c r="K287" s="503">
        <f t="shared" si="16"/>
        <v>69</v>
      </c>
      <c r="L287" s="503" t="str">
        <f t="shared" si="17"/>
        <v/>
      </c>
      <c r="M287" s="503" t="str">
        <f t="shared" si="18"/>
        <v/>
      </c>
      <c r="N287" s="503" t="b">
        <f t="shared" si="19"/>
        <v>0</v>
      </c>
      <c r="O287" s="507" t="s">
        <v>1799</v>
      </c>
      <c r="P287" s="202"/>
      <c r="Q287" s="179"/>
    </row>
    <row r="288" spans="1:17" ht="37.5" customHeight="1">
      <c r="A288" s="406">
        <v>13</v>
      </c>
      <c r="B288" s="423" t="str">
        <f>IFERROR(VLOOKUP(A288,'Outcome Indicators - Section C'!$A$10:$S$27,19,FALSE),"")</f>
        <v/>
      </c>
      <c r="C288" s="506" t="str">
        <f t="array" ref="C288">IFERROR(IF(INDEX('Disaggregation Records'!$E$59:$E$92,MATCH(LEFT(L288,255),LEFT('Disaggregation Records'!$D$59:$D$92,255),0))=0,"",INDEX('Disaggregation Records'!$E$59:$E$92,MATCH(LEFT(L288,255),LEFT('Disaggregation Records'!$D$59:$D$92,255),0))),"")</f>
        <v/>
      </c>
      <c r="D288" s="506" t="str">
        <f t="array" ref="D288">IFERROR(IF(INDEX('Disaggregation Records'!$F$59:$F$92,MATCH(LEFT(L288,255),LEFT('Disaggregation Records'!$D$59:$D$92,255),0))=0,"",INDEX('Disaggregation Records'!$F$59:$F$92,MATCH(LEFT(L288,255),LEFT('Disaggregation Records'!$D$59:$D$92,255),0))),"")</f>
        <v/>
      </c>
      <c r="E288" s="409" t="str">
        <f t="array" ref="E288">IFERROR(IF(INDEX('Disaggregation Data'!$K$159:$K$310,MATCH(LEFT(M288,255),LEFT('Disaggregation Data'!$J$159:$J$310,255),0))=0,"",INDEX('Disaggregation Data'!$K$159:$K$310,MATCH(LEFT(M288,255),LEFT('Disaggregation Data'!J$159:$J$310,255),0))),"")</f>
        <v/>
      </c>
      <c r="F288" s="409" t="str">
        <f t="array" ref="F288">IFERROR(IF(INDEX('Disaggregation Data'!$L$159:$L$310,MATCH(LEFT(M288,255),LEFT('Disaggregation Data'!$J$159:$J$310,255),0))=0,"",INDEX('Disaggregation Data'!$L$159:$L$310,MATCH(LEFT(M288,255),LEFT('Disaggregation Data'!J$159:$J$310,255),0))),"")</f>
        <v/>
      </c>
      <c r="G288" s="409" t="str">
        <f t="array" ref="G288">IFERROR(IF(INDEX('Disaggregation Data'!$M$159:$M$310,MATCH(LEFT(M288,255),LEFT('Disaggregation Data'!$J$159:$J$310,255),0))=0,"",INDEX('Disaggregation Data'!$M$159:$M$310,MATCH(LEFT(M288,255),LEFT('Disaggregation Data'!J$159:$J$310,255),0))),"")</f>
        <v/>
      </c>
      <c r="H288" s="408" t="str">
        <f t="array" ref="H288">IFERROR(IF(INDEX('Disaggregation Data'!$N$159:$N$310,MATCH(LEFT(M288,255),LEFT('Disaggregation Data'!$J$159:$J$310,255),0))=0,"",INDEX('Disaggregation Data'!$N$159:$N$310,MATCH(LEFT(M288,255),LEFT('Disaggregation Data'!J$159:$J$310,255),0))),"")</f>
        <v/>
      </c>
      <c r="I288" s="498" t="str">
        <f t="array" ref="I288">IFERROR(IF(INDEX('Disaggregation Records'!$G$59:$G$92,MATCH(LEFT(L288,255),LEFT('Disaggregation Records'!$D$59:$D$92,255),0))=0,"",INDEX('Disaggregation Records'!$G$59:$G$92,MATCH(LEFT(L288,255),LEFT('Disaggregation Records'!$D$59:$D$92,255),0))),"")</f>
        <v/>
      </c>
      <c r="J288" s="503" t="s">
        <v>729</v>
      </c>
      <c r="K288" s="503">
        <f t="shared" si="16"/>
        <v>70</v>
      </c>
      <c r="L288" s="503" t="str">
        <f t="shared" si="17"/>
        <v/>
      </c>
      <c r="M288" s="503" t="str">
        <f t="shared" si="18"/>
        <v/>
      </c>
      <c r="N288" s="503" t="b">
        <f t="shared" si="19"/>
        <v>0</v>
      </c>
      <c r="O288" s="507" t="s">
        <v>1800</v>
      </c>
      <c r="P288" s="202"/>
      <c r="Q288" s="179"/>
    </row>
    <row r="289" spans="1:17" ht="37.5" customHeight="1">
      <c r="A289" s="406">
        <v>13</v>
      </c>
      <c r="B289" s="423" t="str">
        <f>IFERROR(VLOOKUP(A289,'Outcome Indicators - Section C'!$A$10:$S$27,19,FALSE),"")</f>
        <v/>
      </c>
      <c r="C289" s="506" t="str">
        <f t="array" ref="C289">IFERROR(IF(INDEX('Disaggregation Records'!$E$59:$E$92,MATCH(LEFT(L289,255),LEFT('Disaggregation Records'!$D$59:$D$92,255),0))=0,"",INDEX('Disaggregation Records'!$E$59:$E$92,MATCH(LEFT(L289,255),LEFT('Disaggregation Records'!$D$59:$D$92,255),0))),"")</f>
        <v/>
      </c>
      <c r="D289" s="506" t="str">
        <f t="array" ref="D289">IFERROR(IF(INDEX('Disaggregation Records'!$F$59:$F$92,MATCH(LEFT(L289,255),LEFT('Disaggregation Records'!$D$59:$D$92,255),0))=0,"",INDEX('Disaggregation Records'!$F$59:$F$92,MATCH(LEFT(L289,255),LEFT('Disaggregation Records'!$D$59:$D$92,255),0))),"")</f>
        <v/>
      </c>
      <c r="E289" s="409" t="str">
        <f t="array" ref="E289">IFERROR(IF(INDEX('Disaggregation Data'!$K$159:$K$310,MATCH(LEFT(M289,255),LEFT('Disaggregation Data'!$J$159:$J$310,255),0))=0,"",INDEX('Disaggregation Data'!$K$159:$K$310,MATCH(LEFT(M289,255),LEFT('Disaggregation Data'!J$159:$J$310,255),0))),"")</f>
        <v/>
      </c>
      <c r="F289" s="409" t="str">
        <f t="array" ref="F289">IFERROR(IF(INDEX('Disaggregation Data'!$L$159:$L$310,MATCH(LEFT(M289,255),LEFT('Disaggregation Data'!$J$159:$J$310,255),0))=0,"",INDEX('Disaggregation Data'!$L$159:$L$310,MATCH(LEFT(M289,255),LEFT('Disaggregation Data'!J$159:$J$310,255),0))),"")</f>
        <v/>
      </c>
      <c r="G289" s="409" t="str">
        <f t="array" ref="G289">IFERROR(IF(INDEX('Disaggregation Data'!$M$159:$M$310,MATCH(LEFT(M289,255),LEFT('Disaggregation Data'!$J$159:$J$310,255),0))=0,"",INDEX('Disaggregation Data'!$M$159:$M$310,MATCH(LEFT(M289,255),LEFT('Disaggregation Data'!J$159:$J$310,255),0))),"")</f>
        <v/>
      </c>
      <c r="H289" s="408" t="str">
        <f t="array" ref="H289">IFERROR(IF(INDEX('Disaggregation Data'!$N$159:$N$310,MATCH(LEFT(M289,255),LEFT('Disaggregation Data'!$J$159:$J$310,255),0))=0,"",INDEX('Disaggregation Data'!$N$159:$N$310,MATCH(LEFT(M289,255),LEFT('Disaggregation Data'!J$159:$J$310,255),0))),"")</f>
        <v/>
      </c>
      <c r="I289" s="498" t="str">
        <f t="array" ref="I289">IFERROR(IF(INDEX('Disaggregation Records'!$G$59:$G$92,MATCH(LEFT(L289,255),LEFT('Disaggregation Records'!$D$59:$D$92,255),0))=0,"",INDEX('Disaggregation Records'!$G$59:$G$92,MATCH(LEFT(L289,255),LEFT('Disaggregation Records'!$D$59:$D$92,255),0))),"")</f>
        <v/>
      </c>
      <c r="J289" s="503" t="s">
        <v>729</v>
      </c>
      <c r="K289" s="503">
        <f t="shared" si="16"/>
        <v>71</v>
      </c>
      <c r="L289" s="503" t="str">
        <f t="shared" si="17"/>
        <v/>
      </c>
      <c r="M289" s="503" t="str">
        <f t="shared" si="18"/>
        <v/>
      </c>
      <c r="N289" s="503" t="b">
        <f t="shared" si="19"/>
        <v>0</v>
      </c>
      <c r="O289" s="507" t="s">
        <v>1801</v>
      </c>
      <c r="P289" s="202"/>
      <c r="Q289" s="179"/>
    </row>
    <row r="290" spans="1:17" ht="37.5" customHeight="1">
      <c r="A290" s="406">
        <v>13</v>
      </c>
      <c r="B290" s="423" t="str">
        <f>IFERROR(VLOOKUP(A290,'Outcome Indicators - Section C'!$A$10:$S$27,19,FALSE),"")</f>
        <v/>
      </c>
      <c r="C290" s="506" t="str">
        <f t="array" ref="C290">IFERROR(IF(INDEX('Disaggregation Records'!$E$59:$E$92,MATCH(LEFT(L290,255),LEFT('Disaggregation Records'!$D$59:$D$92,255),0))=0,"",INDEX('Disaggregation Records'!$E$59:$E$92,MATCH(LEFT(L290,255),LEFT('Disaggregation Records'!$D$59:$D$92,255),0))),"")</f>
        <v/>
      </c>
      <c r="D290" s="506" t="str">
        <f t="array" ref="D290">IFERROR(IF(INDEX('Disaggregation Records'!$F$59:$F$92,MATCH(LEFT(L290,255),LEFT('Disaggregation Records'!$D$59:$D$92,255),0))=0,"",INDEX('Disaggregation Records'!$F$59:$F$92,MATCH(LEFT(L290,255),LEFT('Disaggregation Records'!$D$59:$D$92,255),0))),"")</f>
        <v/>
      </c>
      <c r="E290" s="409" t="str">
        <f t="array" ref="E290">IFERROR(IF(INDEX('Disaggregation Data'!$K$159:$K$310,MATCH(LEFT(M290,255),LEFT('Disaggregation Data'!$J$159:$J$310,255),0))=0,"",INDEX('Disaggregation Data'!$K$159:$K$310,MATCH(LEFT(M290,255),LEFT('Disaggregation Data'!J$159:$J$310,255),0))),"")</f>
        <v/>
      </c>
      <c r="F290" s="409" t="str">
        <f t="array" ref="F290">IFERROR(IF(INDEX('Disaggregation Data'!$L$159:$L$310,MATCH(LEFT(M290,255),LEFT('Disaggregation Data'!$J$159:$J$310,255),0))=0,"",INDEX('Disaggregation Data'!$L$159:$L$310,MATCH(LEFT(M290,255),LEFT('Disaggregation Data'!J$159:$J$310,255),0))),"")</f>
        <v/>
      </c>
      <c r="G290" s="409" t="str">
        <f t="array" ref="G290">IFERROR(IF(INDEX('Disaggregation Data'!$M$159:$M$310,MATCH(LEFT(M290,255),LEFT('Disaggregation Data'!$J$159:$J$310,255),0))=0,"",INDEX('Disaggregation Data'!$M$159:$M$310,MATCH(LEFT(M290,255),LEFT('Disaggregation Data'!J$159:$J$310,255),0))),"")</f>
        <v/>
      </c>
      <c r="H290" s="408" t="str">
        <f t="array" ref="H290">IFERROR(IF(INDEX('Disaggregation Data'!$N$159:$N$310,MATCH(LEFT(M290,255),LEFT('Disaggregation Data'!$J$159:$J$310,255),0))=0,"",INDEX('Disaggregation Data'!$N$159:$N$310,MATCH(LEFT(M290,255),LEFT('Disaggregation Data'!J$159:$J$310,255),0))),"")</f>
        <v/>
      </c>
      <c r="I290" s="498" t="str">
        <f t="array" ref="I290">IFERROR(IF(INDEX('Disaggregation Records'!$G$59:$G$92,MATCH(LEFT(L290,255),LEFT('Disaggregation Records'!$D$59:$D$92,255),0))=0,"",INDEX('Disaggregation Records'!$G$59:$G$92,MATCH(LEFT(L290,255),LEFT('Disaggregation Records'!$D$59:$D$92,255),0))),"")</f>
        <v/>
      </c>
      <c r="J290" s="503" t="s">
        <v>729</v>
      </c>
      <c r="K290" s="503">
        <f t="shared" si="16"/>
        <v>72</v>
      </c>
      <c r="L290" s="503" t="str">
        <f t="shared" si="17"/>
        <v/>
      </c>
      <c r="M290" s="503" t="str">
        <f t="shared" si="18"/>
        <v/>
      </c>
      <c r="N290" s="503" t="b">
        <f t="shared" si="19"/>
        <v>0</v>
      </c>
      <c r="O290" s="507" t="s">
        <v>1802</v>
      </c>
      <c r="P290" s="202"/>
      <c r="Q290" s="179"/>
    </row>
    <row r="291" spans="1:17" ht="37.5" customHeight="1">
      <c r="A291" s="406">
        <v>13</v>
      </c>
      <c r="B291" s="423" t="str">
        <f>IFERROR(VLOOKUP(A291,'Outcome Indicators - Section C'!$A$10:$S$27,19,FALSE),"")</f>
        <v/>
      </c>
      <c r="C291" s="506" t="str">
        <f t="array" ref="C291">IFERROR(IF(INDEX('Disaggregation Records'!$E$59:$E$92,MATCH(LEFT(L291,255),LEFT('Disaggregation Records'!$D$59:$D$92,255),0))=0,"",INDEX('Disaggregation Records'!$E$59:$E$92,MATCH(LEFT(L291,255),LEFT('Disaggregation Records'!$D$59:$D$92,255),0))),"")</f>
        <v/>
      </c>
      <c r="D291" s="506" t="str">
        <f t="array" ref="D291">IFERROR(IF(INDEX('Disaggregation Records'!$F$59:$F$92,MATCH(LEFT(L291,255),LEFT('Disaggregation Records'!$D$59:$D$92,255),0))=0,"",INDEX('Disaggregation Records'!$F$59:$F$92,MATCH(LEFT(L291,255),LEFT('Disaggregation Records'!$D$59:$D$92,255),0))),"")</f>
        <v/>
      </c>
      <c r="E291" s="409" t="str">
        <f t="array" ref="E291">IFERROR(IF(INDEX('Disaggregation Data'!$K$159:$K$310,MATCH(LEFT(M291,255),LEFT('Disaggregation Data'!$J$159:$J$310,255),0))=0,"",INDEX('Disaggregation Data'!$K$159:$K$310,MATCH(LEFT(M291,255),LEFT('Disaggregation Data'!J$159:$J$310,255),0))),"")</f>
        <v/>
      </c>
      <c r="F291" s="409" t="str">
        <f t="array" ref="F291">IFERROR(IF(INDEX('Disaggregation Data'!$L$159:$L$310,MATCH(LEFT(M291,255),LEFT('Disaggregation Data'!$J$159:$J$310,255),0))=0,"",INDEX('Disaggregation Data'!$L$159:$L$310,MATCH(LEFT(M291,255),LEFT('Disaggregation Data'!J$159:$J$310,255),0))),"")</f>
        <v/>
      </c>
      <c r="G291" s="409" t="str">
        <f t="array" ref="G291">IFERROR(IF(INDEX('Disaggregation Data'!$M$159:$M$310,MATCH(LEFT(M291,255),LEFT('Disaggregation Data'!$J$159:$J$310,255),0))=0,"",INDEX('Disaggregation Data'!$M$159:$M$310,MATCH(LEFT(M291,255),LEFT('Disaggregation Data'!J$159:$J$310,255),0))),"")</f>
        <v/>
      </c>
      <c r="H291" s="408" t="str">
        <f t="array" ref="H291">IFERROR(IF(INDEX('Disaggregation Data'!$N$159:$N$310,MATCH(LEFT(M291,255),LEFT('Disaggregation Data'!$J$159:$J$310,255),0))=0,"",INDEX('Disaggregation Data'!$N$159:$N$310,MATCH(LEFT(M291,255),LEFT('Disaggregation Data'!J$159:$J$310,255),0))),"")</f>
        <v/>
      </c>
      <c r="I291" s="498" t="str">
        <f t="array" ref="I291">IFERROR(IF(INDEX('Disaggregation Records'!$G$59:$G$92,MATCH(LEFT(L291,255),LEFT('Disaggregation Records'!$D$59:$D$92,255),0))=0,"",INDEX('Disaggregation Records'!$G$59:$G$92,MATCH(LEFT(L291,255),LEFT('Disaggregation Records'!$D$59:$D$92,255),0))),"")</f>
        <v/>
      </c>
      <c r="J291" s="503" t="s">
        <v>729</v>
      </c>
      <c r="K291" s="503">
        <f t="shared" si="16"/>
        <v>73</v>
      </c>
      <c r="L291" s="503" t="str">
        <f t="shared" si="17"/>
        <v/>
      </c>
      <c r="M291" s="503" t="str">
        <f t="shared" si="18"/>
        <v/>
      </c>
      <c r="N291" s="503" t="b">
        <f t="shared" si="19"/>
        <v>0</v>
      </c>
      <c r="O291" s="507" t="s">
        <v>1803</v>
      </c>
      <c r="P291" s="202"/>
      <c r="Q291" s="179"/>
    </row>
    <row r="292" spans="1:17" ht="37.5" customHeight="1">
      <c r="A292" s="406">
        <v>13</v>
      </c>
      <c r="B292" s="423" t="str">
        <f>IFERROR(VLOOKUP(A292,'Outcome Indicators - Section C'!$A$10:$S$27,19,FALSE),"")</f>
        <v/>
      </c>
      <c r="C292" s="506" t="str">
        <f t="array" ref="C292">IFERROR(IF(INDEX('Disaggregation Records'!$E$59:$E$92,MATCH(LEFT(L292,255),LEFT('Disaggregation Records'!$D$59:$D$92,255),0))=0,"",INDEX('Disaggregation Records'!$E$59:$E$92,MATCH(LEFT(L292,255),LEFT('Disaggregation Records'!$D$59:$D$92,255),0))),"")</f>
        <v/>
      </c>
      <c r="D292" s="506" t="str">
        <f t="array" ref="D292">IFERROR(IF(INDEX('Disaggregation Records'!$F$59:$F$92,MATCH(LEFT(L292,255),LEFT('Disaggregation Records'!$D$59:$D$92,255),0))=0,"",INDEX('Disaggregation Records'!$F$59:$F$92,MATCH(LEFT(L292,255),LEFT('Disaggregation Records'!$D$59:$D$92,255),0))),"")</f>
        <v/>
      </c>
      <c r="E292" s="409" t="str">
        <f t="array" ref="E292">IFERROR(IF(INDEX('Disaggregation Data'!$K$159:$K$310,MATCH(LEFT(M292,255),LEFT('Disaggregation Data'!$J$159:$J$310,255),0))=0,"",INDEX('Disaggregation Data'!$K$159:$K$310,MATCH(LEFT(M292,255),LEFT('Disaggregation Data'!J$159:$J$310,255),0))),"")</f>
        <v/>
      </c>
      <c r="F292" s="409" t="str">
        <f t="array" ref="F292">IFERROR(IF(INDEX('Disaggregation Data'!$L$159:$L$310,MATCH(LEFT(M292,255),LEFT('Disaggregation Data'!$J$159:$J$310,255),0))=0,"",INDEX('Disaggregation Data'!$L$159:$L$310,MATCH(LEFT(M292,255),LEFT('Disaggregation Data'!J$159:$J$310,255),0))),"")</f>
        <v/>
      </c>
      <c r="G292" s="409" t="str">
        <f t="array" ref="G292">IFERROR(IF(INDEX('Disaggregation Data'!$M$159:$M$310,MATCH(LEFT(M292,255),LEFT('Disaggregation Data'!$J$159:$J$310,255),0))=0,"",INDEX('Disaggregation Data'!$M$159:$M$310,MATCH(LEFT(M292,255),LEFT('Disaggregation Data'!J$159:$J$310,255),0))),"")</f>
        <v/>
      </c>
      <c r="H292" s="408" t="str">
        <f t="array" ref="H292">IFERROR(IF(INDEX('Disaggregation Data'!$N$159:$N$310,MATCH(LEFT(M292,255),LEFT('Disaggregation Data'!$J$159:$J$310,255),0))=0,"",INDEX('Disaggregation Data'!$N$159:$N$310,MATCH(LEFT(M292,255),LEFT('Disaggregation Data'!J$159:$J$310,255),0))),"")</f>
        <v/>
      </c>
      <c r="I292" s="498" t="str">
        <f t="array" ref="I292">IFERROR(IF(INDEX('Disaggregation Records'!$G$59:$G$92,MATCH(LEFT(L292,255),LEFT('Disaggregation Records'!$D$59:$D$92,255),0))=0,"",INDEX('Disaggregation Records'!$G$59:$G$92,MATCH(LEFT(L292,255),LEFT('Disaggregation Records'!$D$59:$D$92,255),0))),"")</f>
        <v/>
      </c>
      <c r="J292" s="503" t="s">
        <v>729</v>
      </c>
      <c r="K292" s="503">
        <f t="shared" si="16"/>
        <v>74</v>
      </c>
      <c r="L292" s="503" t="str">
        <f t="shared" si="17"/>
        <v/>
      </c>
      <c r="M292" s="503" t="str">
        <f t="shared" si="18"/>
        <v/>
      </c>
      <c r="N292" s="503" t="b">
        <f t="shared" si="19"/>
        <v>0</v>
      </c>
      <c r="O292" s="507" t="s">
        <v>1804</v>
      </c>
      <c r="P292" s="202"/>
      <c r="Q292" s="179"/>
    </row>
    <row r="293" spans="1:17" ht="37.5" customHeight="1">
      <c r="A293" s="406">
        <v>13</v>
      </c>
      <c r="B293" s="423" t="str">
        <f>IFERROR(VLOOKUP(A293,'Outcome Indicators - Section C'!$A$10:$S$27,19,FALSE),"")</f>
        <v/>
      </c>
      <c r="C293" s="506" t="str">
        <f t="array" ref="C293">IFERROR(IF(INDEX('Disaggregation Records'!$E$59:$E$92,MATCH(LEFT(L293,255),LEFT('Disaggregation Records'!$D$59:$D$92,255),0))=0,"",INDEX('Disaggregation Records'!$E$59:$E$92,MATCH(LEFT(L293,255),LEFT('Disaggregation Records'!$D$59:$D$92,255),0))),"")</f>
        <v/>
      </c>
      <c r="D293" s="506" t="str">
        <f t="array" ref="D293">IFERROR(IF(INDEX('Disaggregation Records'!$F$59:$F$92,MATCH(LEFT(L293,255),LEFT('Disaggregation Records'!$D$59:$D$92,255),0))=0,"",INDEX('Disaggregation Records'!$F$59:$F$92,MATCH(LEFT(L293,255),LEFT('Disaggregation Records'!$D$59:$D$92,255),0))),"")</f>
        <v/>
      </c>
      <c r="E293" s="409" t="str">
        <f t="array" ref="E293">IFERROR(IF(INDEX('Disaggregation Data'!$K$159:$K$310,MATCH(LEFT(M293,255),LEFT('Disaggregation Data'!$J$159:$J$310,255),0))=0,"",INDEX('Disaggregation Data'!$K$159:$K$310,MATCH(LEFT(M293,255),LEFT('Disaggregation Data'!J$159:$J$310,255),0))),"")</f>
        <v/>
      </c>
      <c r="F293" s="409" t="str">
        <f t="array" ref="F293">IFERROR(IF(INDEX('Disaggregation Data'!$L$159:$L$310,MATCH(LEFT(M293,255),LEFT('Disaggregation Data'!$J$159:$J$310,255),0))=0,"",INDEX('Disaggregation Data'!$L$159:$L$310,MATCH(LEFT(M293,255),LEFT('Disaggregation Data'!J$159:$J$310,255),0))),"")</f>
        <v/>
      </c>
      <c r="G293" s="409" t="str">
        <f t="array" ref="G293">IFERROR(IF(INDEX('Disaggregation Data'!$M$159:$M$310,MATCH(LEFT(M293,255),LEFT('Disaggregation Data'!$J$159:$J$310,255),0))=0,"",INDEX('Disaggregation Data'!$M$159:$M$310,MATCH(LEFT(M293,255),LEFT('Disaggregation Data'!J$159:$J$310,255),0))),"")</f>
        <v/>
      </c>
      <c r="H293" s="408" t="str">
        <f t="array" ref="H293">IFERROR(IF(INDEX('Disaggregation Data'!$N$159:$N$310,MATCH(LEFT(M293,255),LEFT('Disaggregation Data'!$J$159:$J$310,255),0))=0,"",INDEX('Disaggregation Data'!$N$159:$N$310,MATCH(LEFT(M293,255),LEFT('Disaggregation Data'!J$159:$J$310,255),0))),"")</f>
        <v/>
      </c>
      <c r="I293" s="498" t="str">
        <f t="array" ref="I293">IFERROR(IF(INDEX('Disaggregation Records'!$G$59:$G$92,MATCH(LEFT(L293,255),LEFT('Disaggregation Records'!$D$59:$D$92,255),0))=0,"",INDEX('Disaggregation Records'!$G$59:$G$92,MATCH(LEFT(L293,255),LEFT('Disaggregation Records'!$D$59:$D$92,255),0))),"")</f>
        <v/>
      </c>
      <c r="J293" s="503" t="s">
        <v>729</v>
      </c>
      <c r="K293" s="503">
        <f t="shared" si="16"/>
        <v>75</v>
      </c>
      <c r="L293" s="503" t="str">
        <f t="shared" si="17"/>
        <v/>
      </c>
      <c r="M293" s="503" t="str">
        <f t="shared" si="18"/>
        <v/>
      </c>
      <c r="N293" s="503" t="b">
        <f t="shared" si="19"/>
        <v>0</v>
      </c>
      <c r="O293" s="507" t="s">
        <v>1805</v>
      </c>
      <c r="P293" s="202"/>
      <c r="Q293" s="179"/>
    </row>
    <row r="294" spans="1:17" ht="37.5" customHeight="1">
      <c r="A294" s="406">
        <v>13</v>
      </c>
      <c r="B294" s="423" t="str">
        <f>IFERROR(VLOOKUP(A294,'Outcome Indicators - Section C'!$A$10:$S$27,19,FALSE),"")</f>
        <v/>
      </c>
      <c r="C294" s="506" t="str">
        <f t="array" ref="C294">IFERROR(IF(INDEX('Disaggregation Records'!$E$59:$E$92,MATCH(LEFT(L294,255),LEFT('Disaggregation Records'!$D$59:$D$92,255),0))=0,"",INDEX('Disaggregation Records'!$E$59:$E$92,MATCH(LEFT(L294,255),LEFT('Disaggregation Records'!$D$59:$D$92,255),0))),"")</f>
        <v/>
      </c>
      <c r="D294" s="506" t="str">
        <f t="array" ref="D294">IFERROR(IF(INDEX('Disaggregation Records'!$F$59:$F$92,MATCH(LEFT(L294,255),LEFT('Disaggregation Records'!$D$59:$D$92,255),0))=0,"",INDEX('Disaggregation Records'!$F$59:$F$92,MATCH(LEFT(L294,255),LEFT('Disaggregation Records'!$D$59:$D$92,255),0))),"")</f>
        <v/>
      </c>
      <c r="E294" s="409" t="str">
        <f t="array" ref="E294">IFERROR(IF(INDEX('Disaggregation Data'!$K$159:$K$310,MATCH(LEFT(M294,255),LEFT('Disaggregation Data'!$J$159:$J$310,255),0))=0,"",INDEX('Disaggregation Data'!$K$159:$K$310,MATCH(LEFT(M294,255),LEFT('Disaggregation Data'!J$159:$J$310,255),0))),"")</f>
        <v/>
      </c>
      <c r="F294" s="409" t="str">
        <f t="array" ref="F294">IFERROR(IF(INDEX('Disaggregation Data'!$L$159:$L$310,MATCH(LEFT(M294,255),LEFT('Disaggregation Data'!$J$159:$J$310,255),0))=0,"",INDEX('Disaggregation Data'!$L$159:$L$310,MATCH(LEFT(M294,255),LEFT('Disaggregation Data'!J$159:$J$310,255),0))),"")</f>
        <v/>
      </c>
      <c r="G294" s="409" t="str">
        <f t="array" ref="G294">IFERROR(IF(INDEX('Disaggregation Data'!$M$159:$M$310,MATCH(LEFT(M294,255),LEFT('Disaggregation Data'!$J$159:$J$310,255),0))=0,"",INDEX('Disaggregation Data'!$M$159:$M$310,MATCH(LEFT(M294,255),LEFT('Disaggregation Data'!J$159:$J$310,255),0))),"")</f>
        <v/>
      </c>
      <c r="H294" s="408" t="str">
        <f t="array" ref="H294">IFERROR(IF(INDEX('Disaggregation Data'!$N$159:$N$310,MATCH(LEFT(M294,255),LEFT('Disaggregation Data'!$J$159:$J$310,255),0))=0,"",INDEX('Disaggregation Data'!$N$159:$N$310,MATCH(LEFT(M294,255),LEFT('Disaggregation Data'!J$159:$J$310,255),0))),"")</f>
        <v/>
      </c>
      <c r="I294" s="498" t="str">
        <f t="array" ref="I294">IFERROR(IF(INDEX('Disaggregation Records'!$G$59:$G$92,MATCH(LEFT(L294,255),LEFT('Disaggregation Records'!$D$59:$D$92,255),0))=0,"",INDEX('Disaggregation Records'!$G$59:$G$92,MATCH(LEFT(L294,255),LEFT('Disaggregation Records'!$D$59:$D$92,255),0))),"")</f>
        <v/>
      </c>
      <c r="J294" s="503" t="s">
        <v>729</v>
      </c>
      <c r="K294" s="503">
        <f t="shared" si="16"/>
        <v>76</v>
      </c>
      <c r="L294" s="503" t="str">
        <f t="shared" si="17"/>
        <v/>
      </c>
      <c r="M294" s="503" t="str">
        <f t="shared" si="18"/>
        <v/>
      </c>
      <c r="N294" s="503" t="b">
        <f t="shared" si="19"/>
        <v>0</v>
      </c>
      <c r="O294" s="507" t="s">
        <v>1806</v>
      </c>
      <c r="P294" s="202"/>
      <c r="Q294" s="179"/>
    </row>
    <row r="295" spans="1:17" ht="37.5" customHeight="1">
      <c r="A295" s="406">
        <v>13</v>
      </c>
      <c r="B295" s="423" t="str">
        <f>IFERROR(VLOOKUP(A295,'Outcome Indicators - Section C'!$A$10:$S$27,19,FALSE),"")</f>
        <v/>
      </c>
      <c r="C295" s="506" t="str">
        <f t="array" ref="C295">IFERROR(IF(INDEX('Disaggregation Records'!$E$59:$E$92,MATCH(LEFT(L295,255),LEFT('Disaggregation Records'!$D$59:$D$92,255),0))=0,"",INDEX('Disaggregation Records'!$E$59:$E$92,MATCH(LEFT(L295,255),LEFT('Disaggregation Records'!$D$59:$D$92,255),0))),"")</f>
        <v/>
      </c>
      <c r="D295" s="506" t="str">
        <f t="array" ref="D295">IFERROR(IF(INDEX('Disaggregation Records'!$F$59:$F$92,MATCH(LEFT(L295,255),LEFT('Disaggregation Records'!$D$59:$D$92,255),0))=0,"",INDEX('Disaggregation Records'!$F$59:$F$92,MATCH(LEFT(L295,255),LEFT('Disaggregation Records'!$D$59:$D$92,255),0))),"")</f>
        <v/>
      </c>
      <c r="E295" s="409" t="str">
        <f t="array" ref="E295">IFERROR(IF(INDEX('Disaggregation Data'!$K$159:$K$310,MATCH(LEFT(M295,255),LEFT('Disaggregation Data'!$J$159:$J$310,255),0))=0,"",INDEX('Disaggregation Data'!$K$159:$K$310,MATCH(LEFT(M295,255),LEFT('Disaggregation Data'!J$159:$J$310,255),0))),"")</f>
        <v/>
      </c>
      <c r="F295" s="409" t="str">
        <f t="array" ref="F295">IFERROR(IF(INDEX('Disaggregation Data'!$L$159:$L$310,MATCH(LEFT(M295,255),LEFT('Disaggregation Data'!$J$159:$J$310,255),0))=0,"",INDEX('Disaggregation Data'!$L$159:$L$310,MATCH(LEFT(M295,255),LEFT('Disaggregation Data'!J$159:$J$310,255),0))),"")</f>
        <v/>
      </c>
      <c r="G295" s="409" t="str">
        <f t="array" ref="G295">IFERROR(IF(INDEX('Disaggregation Data'!$M$159:$M$310,MATCH(LEFT(M295,255),LEFT('Disaggregation Data'!$J$159:$J$310,255),0))=0,"",INDEX('Disaggregation Data'!$M$159:$M$310,MATCH(LEFT(M295,255),LEFT('Disaggregation Data'!J$159:$J$310,255),0))),"")</f>
        <v/>
      </c>
      <c r="H295" s="408" t="str">
        <f t="array" ref="H295">IFERROR(IF(INDEX('Disaggregation Data'!$N$159:$N$310,MATCH(LEFT(M295,255),LEFT('Disaggregation Data'!$J$159:$J$310,255),0))=0,"",INDEX('Disaggregation Data'!$N$159:$N$310,MATCH(LEFT(M295,255),LEFT('Disaggregation Data'!J$159:$J$310,255),0))),"")</f>
        <v/>
      </c>
      <c r="I295" s="498" t="str">
        <f t="array" ref="I295">IFERROR(IF(INDEX('Disaggregation Records'!$G$59:$G$92,MATCH(LEFT(L295,255),LEFT('Disaggregation Records'!$D$59:$D$92,255),0))=0,"",INDEX('Disaggregation Records'!$G$59:$G$92,MATCH(LEFT(L295,255),LEFT('Disaggregation Records'!$D$59:$D$92,255),0))),"")</f>
        <v/>
      </c>
      <c r="J295" s="503" t="s">
        <v>729</v>
      </c>
      <c r="K295" s="503">
        <f t="shared" si="16"/>
        <v>77</v>
      </c>
      <c r="L295" s="503" t="str">
        <f t="shared" si="17"/>
        <v/>
      </c>
      <c r="M295" s="503" t="str">
        <f t="shared" si="18"/>
        <v/>
      </c>
      <c r="N295" s="503" t="b">
        <f t="shared" si="19"/>
        <v>0</v>
      </c>
      <c r="O295" s="507" t="s">
        <v>1807</v>
      </c>
      <c r="P295" s="202"/>
      <c r="Q295" s="179"/>
    </row>
    <row r="296" spans="1:17" ht="37.5" customHeight="1">
      <c r="A296" s="406">
        <v>13</v>
      </c>
      <c r="B296" s="423" t="str">
        <f>IFERROR(VLOOKUP(A296,'Outcome Indicators - Section C'!$A$10:$S$27,19,FALSE),"")</f>
        <v/>
      </c>
      <c r="C296" s="506" t="str">
        <f t="array" ref="C296">IFERROR(IF(INDEX('Disaggregation Records'!$E$59:$E$92,MATCH(LEFT(L296,255),LEFT('Disaggregation Records'!$D$59:$D$92,255),0))=0,"",INDEX('Disaggregation Records'!$E$59:$E$92,MATCH(LEFT(L296,255),LEFT('Disaggregation Records'!$D$59:$D$92,255),0))),"")</f>
        <v/>
      </c>
      <c r="D296" s="506" t="str">
        <f t="array" ref="D296">IFERROR(IF(INDEX('Disaggregation Records'!$F$59:$F$92,MATCH(LEFT(L296,255),LEFT('Disaggregation Records'!$D$59:$D$92,255),0))=0,"",INDEX('Disaggregation Records'!$F$59:$F$92,MATCH(LEFT(L296,255),LEFT('Disaggregation Records'!$D$59:$D$92,255),0))),"")</f>
        <v/>
      </c>
      <c r="E296" s="409" t="str">
        <f t="array" ref="E296">IFERROR(IF(INDEX('Disaggregation Data'!$K$159:$K$310,MATCH(LEFT(M296,255),LEFT('Disaggregation Data'!$J$159:$J$310,255),0))=0,"",INDEX('Disaggregation Data'!$K$159:$K$310,MATCH(LEFT(M296,255),LEFT('Disaggregation Data'!J$159:$J$310,255),0))),"")</f>
        <v/>
      </c>
      <c r="F296" s="409" t="str">
        <f t="array" ref="F296">IFERROR(IF(INDEX('Disaggregation Data'!$L$159:$L$310,MATCH(LEFT(M296,255),LEFT('Disaggregation Data'!$J$159:$J$310,255),0))=0,"",INDEX('Disaggregation Data'!$L$159:$L$310,MATCH(LEFT(M296,255),LEFT('Disaggregation Data'!J$159:$J$310,255),0))),"")</f>
        <v/>
      </c>
      <c r="G296" s="409" t="str">
        <f t="array" ref="G296">IFERROR(IF(INDEX('Disaggregation Data'!$M$159:$M$310,MATCH(LEFT(M296,255),LEFT('Disaggregation Data'!$J$159:$J$310,255),0))=0,"",INDEX('Disaggregation Data'!$M$159:$M$310,MATCH(LEFT(M296,255),LEFT('Disaggregation Data'!J$159:$J$310,255),0))),"")</f>
        <v/>
      </c>
      <c r="H296" s="408" t="str">
        <f t="array" ref="H296">IFERROR(IF(INDEX('Disaggregation Data'!$N$159:$N$310,MATCH(LEFT(M296,255),LEFT('Disaggregation Data'!$J$159:$J$310,255),0))=0,"",INDEX('Disaggregation Data'!$N$159:$N$310,MATCH(LEFT(M296,255),LEFT('Disaggregation Data'!J$159:$J$310,255),0))),"")</f>
        <v/>
      </c>
      <c r="I296" s="498" t="str">
        <f t="array" ref="I296">IFERROR(IF(INDEX('Disaggregation Records'!$G$59:$G$92,MATCH(LEFT(L296,255),LEFT('Disaggregation Records'!$D$59:$D$92,255),0))=0,"",INDEX('Disaggregation Records'!$G$59:$G$92,MATCH(LEFT(L296,255),LEFT('Disaggregation Records'!$D$59:$D$92,255),0))),"")</f>
        <v/>
      </c>
      <c r="J296" s="503" t="s">
        <v>729</v>
      </c>
      <c r="K296" s="503">
        <f t="shared" ref="K296:K317" si="20">IF(B296=B295,K295+1,0)</f>
        <v>78</v>
      </c>
      <c r="L296" s="503" t="str">
        <f t="shared" ref="L296:L317" si="21">IF(B296&lt;&gt;"",B296&amp;"-"&amp;K296,"")</f>
        <v/>
      </c>
      <c r="M296" s="503" t="str">
        <f t="shared" ref="M296:M317" si="22">IF(B296&lt;&gt;"",B296&amp;C296&amp;D296,"")</f>
        <v/>
      </c>
      <c r="N296" s="503" t="b">
        <f t="shared" ref="N296:N317" si="23">IFERROR(IF(B296&lt;&gt;"",TRUE,FALSE),"")</f>
        <v>0</v>
      </c>
      <c r="O296" s="507" t="s">
        <v>1808</v>
      </c>
      <c r="P296" s="202"/>
      <c r="Q296" s="179"/>
    </row>
    <row r="297" spans="1:17" ht="37.5" customHeight="1">
      <c r="A297" s="406">
        <v>13</v>
      </c>
      <c r="B297" s="423" t="str">
        <f>IFERROR(VLOOKUP(A297,'Outcome Indicators - Section C'!$A$10:$S$27,19,FALSE),"")</f>
        <v/>
      </c>
      <c r="C297" s="506" t="str">
        <f t="array" ref="C297">IFERROR(IF(INDEX('Disaggregation Records'!$E$59:$E$92,MATCH(LEFT(L297,255),LEFT('Disaggregation Records'!$D$59:$D$92,255),0))=0,"",INDEX('Disaggregation Records'!$E$59:$E$92,MATCH(LEFT(L297,255),LEFT('Disaggregation Records'!$D$59:$D$92,255),0))),"")</f>
        <v/>
      </c>
      <c r="D297" s="506" t="str">
        <f t="array" ref="D297">IFERROR(IF(INDEX('Disaggregation Records'!$F$59:$F$92,MATCH(LEFT(L297,255),LEFT('Disaggregation Records'!$D$59:$D$92,255),0))=0,"",INDEX('Disaggregation Records'!$F$59:$F$92,MATCH(LEFT(L297,255),LEFT('Disaggregation Records'!$D$59:$D$92,255),0))),"")</f>
        <v/>
      </c>
      <c r="E297" s="409" t="str">
        <f t="array" ref="E297">IFERROR(IF(INDEX('Disaggregation Data'!$K$159:$K$310,MATCH(LEFT(M297,255),LEFT('Disaggregation Data'!$J$159:$J$310,255),0))=0,"",INDEX('Disaggregation Data'!$K$159:$K$310,MATCH(LEFT(M297,255),LEFT('Disaggregation Data'!J$159:$J$310,255),0))),"")</f>
        <v/>
      </c>
      <c r="F297" s="409" t="str">
        <f t="array" ref="F297">IFERROR(IF(INDEX('Disaggregation Data'!$L$159:$L$310,MATCH(LEFT(M297,255),LEFT('Disaggregation Data'!$J$159:$J$310,255),0))=0,"",INDEX('Disaggregation Data'!$L$159:$L$310,MATCH(LEFT(M297,255),LEFT('Disaggregation Data'!J$159:$J$310,255),0))),"")</f>
        <v/>
      </c>
      <c r="G297" s="409" t="str">
        <f t="array" ref="G297">IFERROR(IF(INDEX('Disaggregation Data'!$M$159:$M$310,MATCH(LEFT(M297,255),LEFT('Disaggregation Data'!$J$159:$J$310,255),0))=0,"",INDEX('Disaggregation Data'!$M$159:$M$310,MATCH(LEFT(M297,255),LEFT('Disaggregation Data'!J$159:$J$310,255),0))),"")</f>
        <v/>
      </c>
      <c r="H297" s="408" t="str">
        <f t="array" ref="H297">IFERROR(IF(INDEX('Disaggregation Data'!$N$159:$N$310,MATCH(LEFT(M297,255),LEFT('Disaggregation Data'!$J$159:$J$310,255),0))=0,"",INDEX('Disaggregation Data'!$N$159:$N$310,MATCH(LEFT(M297,255),LEFT('Disaggregation Data'!J$159:$J$310,255),0))),"")</f>
        <v/>
      </c>
      <c r="I297" s="498" t="str">
        <f t="array" ref="I297">IFERROR(IF(INDEX('Disaggregation Records'!$G$59:$G$92,MATCH(LEFT(L297,255),LEFT('Disaggregation Records'!$D$59:$D$92,255),0))=0,"",INDEX('Disaggregation Records'!$G$59:$G$92,MATCH(LEFT(L297,255),LEFT('Disaggregation Records'!$D$59:$D$92,255),0))),"")</f>
        <v/>
      </c>
      <c r="J297" s="503" t="s">
        <v>729</v>
      </c>
      <c r="K297" s="503">
        <f t="shared" si="20"/>
        <v>79</v>
      </c>
      <c r="L297" s="503" t="str">
        <f t="shared" si="21"/>
        <v/>
      </c>
      <c r="M297" s="503" t="str">
        <f t="shared" si="22"/>
        <v/>
      </c>
      <c r="N297" s="503" t="b">
        <f t="shared" si="23"/>
        <v>0</v>
      </c>
      <c r="O297" s="507" t="s">
        <v>1809</v>
      </c>
      <c r="P297" s="202"/>
      <c r="Q297" s="179"/>
    </row>
    <row r="298" spans="1:17" ht="37.5" customHeight="1">
      <c r="A298" s="406">
        <v>14</v>
      </c>
      <c r="B298" s="423" t="str">
        <f>IFERROR(VLOOKUP(A298,'Outcome Indicators - Section C'!$A$10:$S$27,19,FALSE),"")</f>
        <v/>
      </c>
      <c r="C298" s="506" t="str">
        <f t="array" ref="C298">IFERROR(IF(INDEX('Disaggregation Records'!$E$59:$E$92,MATCH(LEFT(L298,255),LEFT('Disaggregation Records'!$D$59:$D$92,255),0))=0,"",INDEX('Disaggregation Records'!$E$59:$E$92,MATCH(LEFT(L298,255),LEFT('Disaggregation Records'!$D$59:$D$92,255),0))),"")</f>
        <v/>
      </c>
      <c r="D298" s="506" t="str">
        <f t="array" ref="D298">IFERROR(IF(INDEX('Disaggregation Records'!$F$59:$F$92,MATCH(LEFT(L298,255),LEFT('Disaggregation Records'!$D$59:$D$92,255),0))=0,"",INDEX('Disaggregation Records'!$F$59:$F$92,MATCH(LEFT(L298,255),LEFT('Disaggregation Records'!$D$59:$D$92,255),0))),"")</f>
        <v/>
      </c>
      <c r="E298" s="409" t="str">
        <f t="array" ref="E298">IFERROR(IF(INDEX('Disaggregation Data'!$K$159:$K$310,MATCH(LEFT(M298,255),LEFT('Disaggregation Data'!$J$159:$J$310,255),0))=0,"",INDEX('Disaggregation Data'!$K$159:$K$310,MATCH(LEFT(M298,255),LEFT('Disaggregation Data'!J$159:$J$310,255),0))),"")</f>
        <v/>
      </c>
      <c r="F298" s="409" t="str">
        <f t="array" ref="F298">IFERROR(IF(INDEX('Disaggregation Data'!$L$159:$L$310,MATCH(LEFT(M298,255),LEFT('Disaggregation Data'!$J$159:$J$310,255),0))=0,"",INDEX('Disaggregation Data'!$L$159:$L$310,MATCH(LEFT(M298,255),LEFT('Disaggregation Data'!J$159:$J$310,255),0))),"")</f>
        <v/>
      </c>
      <c r="G298" s="409" t="str">
        <f t="array" ref="G298">IFERROR(IF(INDEX('Disaggregation Data'!$M$159:$M$310,MATCH(LEFT(M298,255),LEFT('Disaggregation Data'!$J$159:$J$310,255),0))=0,"",INDEX('Disaggregation Data'!$M$159:$M$310,MATCH(LEFT(M298,255),LEFT('Disaggregation Data'!J$159:$J$310,255),0))),"")</f>
        <v/>
      </c>
      <c r="H298" s="408" t="str">
        <f t="array" ref="H298">IFERROR(IF(INDEX('Disaggregation Data'!$N$159:$N$310,MATCH(LEFT(M298,255),LEFT('Disaggregation Data'!$J$159:$J$310,255),0))=0,"",INDEX('Disaggregation Data'!$N$159:$N$310,MATCH(LEFT(M298,255),LEFT('Disaggregation Data'!J$159:$J$310,255),0))),"")</f>
        <v/>
      </c>
      <c r="I298" s="498" t="str">
        <f t="array" ref="I298">IFERROR(IF(INDEX('Disaggregation Records'!$G$59:$G$92,MATCH(LEFT(L298,255),LEFT('Disaggregation Records'!$D$59:$D$92,255),0))=0,"",INDEX('Disaggregation Records'!$G$59:$G$92,MATCH(LEFT(L298,255),LEFT('Disaggregation Records'!$D$59:$D$92,255),0))),"")</f>
        <v/>
      </c>
      <c r="J298" s="503" t="s">
        <v>730</v>
      </c>
      <c r="K298" s="503">
        <f t="shared" si="20"/>
        <v>80</v>
      </c>
      <c r="L298" s="503" t="str">
        <f t="shared" si="21"/>
        <v/>
      </c>
      <c r="M298" s="503" t="str">
        <f t="shared" si="22"/>
        <v/>
      </c>
      <c r="N298" s="503" t="b">
        <f t="shared" si="23"/>
        <v>0</v>
      </c>
      <c r="O298" s="507" t="s">
        <v>1810</v>
      </c>
      <c r="P298" s="202"/>
      <c r="Q298" s="179"/>
    </row>
    <row r="299" spans="1:17" ht="37.5" customHeight="1">
      <c r="A299" s="406">
        <v>14</v>
      </c>
      <c r="B299" s="423" t="str">
        <f>IFERROR(VLOOKUP(A299,'Outcome Indicators - Section C'!$A$10:$S$27,19,FALSE),"")</f>
        <v/>
      </c>
      <c r="C299" s="506" t="str">
        <f t="array" ref="C299">IFERROR(IF(INDEX('Disaggregation Records'!$E$59:$E$92,MATCH(LEFT(L299,255),LEFT('Disaggregation Records'!$D$59:$D$92,255),0))=0,"",INDEX('Disaggregation Records'!$E$59:$E$92,MATCH(LEFT(L299,255),LEFT('Disaggregation Records'!$D$59:$D$92,255),0))),"")</f>
        <v/>
      </c>
      <c r="D299" s="506" t="str">
        <f t="array" ref="D299">IFERROR(IF(INDEX('Disaggregation Records'!$F$59:$F$92,MATCH(LEFT(L299,255),LEFT('Disaggregation Records'!$D$59:$D$92,255),0))=0,"",INDEX('Disaggregation Records'!$F$59:$F$92,MATCH(LEFT(L299,255),LEFT('Disaggregation Records'!$D$59:$D$92,255),0))),"")</f>
        <v/>
      </c>
      <c r="E299" s="409" t="str">
        <f t="array" ref="E299">IFERROR(IF(INDEX('Disaggregation Data'!$K$159:$K$310,MATCH(LEFT(M299,255),LEFT('Disaggregation Data'!$J$159:$J$310,255),0))=0,"",INDEX('Disaggregation Data'!$K$159:$K$310,MATCH(LEFT(M299,255),LEFT('Disaggregation Data'!J$159:$J$310,255),0))),"")</f>
        <v/>
      </c>
      <c r="F299" s="409" t="str">
        <f t="array" ref="F299">IFERROR(IF(INDEX('Disaggregation Data'!$L$159:$L$310,MATCH(LEFT(M299,255),LEFT('Disaggregation Data'!$J$159:$J$310,255),0))=0,"",INDEX('Disaggregation Data'!$L$159:$L$310,MATCH(LEFT(M299,255),LEFT('Disaggregation Data'!J$159:$J$310,255),0))),"")</f>
        <v/>
      </c>
      <c r="G299" s="409" t="str">
        <f t="array" ref="G299">IFERROR(IF(INDEX('Disaggregation Data'!$M$159:$M$310,MATCH(LEFT(M299,255),LEFT('Disaggregation Data'!$J$159:$J$310,255),0))=0,"",INDEX('Disaggregation Data'!$M$159:$M$310,MATCH(LEFT(M299,255),LEFT('Disaggregation Data'!J$159:$J$310,255),0))),"")</f>
        <v/>
      </c>
      <c r="H299" s="408" t="str">
        <f t="array" ref="H299">IFERROR(IF(INDEX('Disaggregation Data'!$N$159:$N$310,MATCH(LEFT(M299,255),LEFT('Disaggregation Data'!$J$159:$J$310,255),0))=0,"",INDEX('Disaggregation Data'!$N$159:$N$310,MATCH(LEFT(M299,255),LEFT('Disaggregation Data'!J$159:$J$310,255),0))),"")</f>
        <v/>
      </c>
      <c r="I299" s="498" t="str">
        <f t="array" ref="I299">IFERROR(IF(INDEX('Disaggregation Records'!$G$59:$G$92,MATCH(LEFT(L299,255),LEFT('Disaggregation Records'!$D$59:$D$92,255),0))=0,"",INDEX('Disaggregation Records'!$G$59:$G$92,MATCH(LEFT(L299,255),LEFT('Disaggregation Records'!$D$59:$D$92,255),0))),"")</f>
        <v/>
      </c>
      <c r="J299" s="503" t="s">
        <v>730</v>
      </c>
      <c r="K299" s="503">
        <f t="shared" si="20"/>
        <v>81</v>
      </c>
      <c r="L299" s="503" t="str">
        <f t="shared" si="21"/>
        <v/>
      </c>
      <c r="M299" s="503" t="str">
        <f t="shared" si="22"/>
        <v/>
      </c>
      <c r="N299" s="503" t="b">
        <f t="shared" si="23"/>
        <v>0</v>
      </c>
      <c r="O299" s="507" t="s">
        <v>1811</v>
      </c>
      <c r="P299" s="202"/>
      <c r="Q299" s="179"/>
    </row>
    <row r="300" spans="1:17" ht="37.5" customHeight="1">
      <c r="A300" s="406">
        <v>14</v>
      </c>
      <c r="B300" s="423" t="str">
        <f>IFERROR(VLOOKUP(A300,'Outcome Indicators - Section C'!$A$10:$S$27,19,FALSE),"")</f>
        <v/>
      </c>
      <c r="C300" s="506" t="str">
        <f t="array" ref="C300">IFERROR(IF(INDEX('Disaggregation Records'!$E$59:$E$92,MATCH(LEFT(L300,255),LEFT('Disaggregation Records'!$D$59:$D$92,255),0))=0,"",INDEX('Disaggregation Records'!$E$59:$E$92,MATCH(LEFT(L300,255),LEFT('Disaggregation Records'!$D$59:$D$92,255),0))),"")</f>
        <v/>
      </c>
      <c r="D300" s="506" t="str">
        <f t="array" ref="D300">IFERROR(IF(INDEX('Disaggregation Records'!$F$59:$F$92,MATCH(LEFT(L300,255),LEFT('Disaggregation Records'!$D$59:$D$92,255),0))=0,"",INDEX('Disaggregation Records'!$F$59:$F$92,MATCH(LEFT(L300,255),LEFT('Disaggregation Records'!$D$59:$D$92,255),0))),"")</f>
        <v/>
      </c>
      <c r="E300" s="409" t="str">
        <f t="array" ref="E300">IFERROR(IF(INDEX('Disaggregation Data'!$K$159:$K$310,MATCH(LEFT(M300,255),LEFT('Disaggregation Data'!$J$159:$J$310,255),0))=0,"",INDEX('Disaggregation Data'!$K$159:$K$310,MATCH(LEFT(M300,255),LEFT('Disaggregation Data'!J$159:$J$310,255),0))),"")</f>
        <v/>
      </c>
      <c r="F300" s="409" t="str">
        <f t="array" ref="F300">IFERROR(IF(INDEX('Disaggregation Data'!$L$159:$L$310,MATCH(LEFT(M300,255),LEFT('Disaggregation Data'!$J$159:$J$310,255),0))=0,"",INDEX('Disaggregation Data'!$L$159:$L$310,MATCH(LEFT(M300,255),LEFT('Disaggregation Data'!J$159:$J$310,255),0))),"")</f>
        <v/>
      </c>
      <c r="G300" s="409" t="str">
        <f t="array" ref="G300">IFERROR(IF(INDEX('Disaggregation Data'!$M$159:$M$310,MATCH(LEFT(M300,255),LEFT('Disaggregation Data'!$J$159:$J$310,255),0))=0,"",INDEX('Disaggregation Data'!$M$159:$M$310,MATCH(LEFT(M300,255),LEFT('Disaggregation Data'!J$159:$J$310,255),0))),"")</f>
        <v/>
      </c>
      <c r="H300" s="408" t="str">
        <f t="array" ref="H300">IFERROR(IF(INDEX('Disaggregation Data'!$N$159:$N$310,MATCH(LEFT(M300,255),LEFT('Disaggregation Data'!$J$159:$J$310,255),0))=0,"",INDEX('Disaggregation Data'!$N$159:$N$310,MATCH(LEFT(M300,255),LEFT('Disaggregation Data'!J$159:$J$310,255),0))),"")</f>
        <v/>
      </c>
      <c r="I300" s="498" t="str">
        <f t="array" ref="I300">IFERROR(IF(INDEX('Disaggregation Records'!$G$59:$G$92,MATCH(LEFT(L300,255),LEFT('Disaggregation Records'!$D$59:$D$92,255),0))=0,"",INDEX('Disaggregation Records'!$G$59:$G$92,MATCH(LEFT(L300,255),LEFT('Disaggregation Records'!$D$59:$D$92,255),0))),"")</f>
        <v/>
      </c>
      <c r="J300" s="503" t="s">
        <v>730</v>
      </c>
      <c r="K300" s="503">
        <f t="shared" si="20"/>
        <v>82</v>
      </c>
      <c r="L300" s="503" t="str">
        <f t="shared" si="21"/>
        <v/>
      </c>
      <c r="M300" s="503" t="str">
        <f t="shared" si="22"/>
        <v/>
      </c>
      <c r="N300" s="503" t="b">
        <f t="shared" si="23"/>
        <v>0</v>
      </c>
      <c r="O300" s="507" t="s">
        <v>1812</v>
      </c>
      <c r="P300" s="202"/>
      <c r="Q300" s="179"/>
    </row>
    <row r="301" spans="1:17" ht="37.5" customHeight="1">
      <c r="A301" s="406">
        <v>14</v>
      </c>
      <c r="B301" s="423" t="str">
        <f>IFERROR(VLOOKUP(A301,'Outcome Indicators - Section C'!$A$10:$S$27,19,FALSE),"")</f>
        <v/>
      </c>
      <c r="C301" s="506" t="str">
        <f t="array" ref="C301">IFERROR(IF(INDEX('Disaggregation Records'!$E$59:$E$92,MATCH(LEFT(L301,255),LEFT('Disaggregation Records'!$D$59:$D$92,255),0))=0,"",INDEX('Disaggregation Records'!$E$59:$E$92,MATCH(LEFT(L301,255),LEFT('Disaggregation Records'!$D$59:$D$92,255),0))),"")</f>
        <v/>
      </c>
      <c r="D301" s="506" t="str">
        <f t="array" ref="D301">IFERROR(IF(INDEX('Disaggregation Records'!$F$59:$F$92,MATCH(LEFT(L301,255),LEFT('Disaggregation Records'!$D$59:$D$92,255),0))=0,"",INDEX('Disaggregation Records'!$F$59:$F$92,MATCH(LEFT(L301,255),LEFT('Disaggregation Records'!$D$59:$D$92,255),0))),"")</f>
        <v/>
      </c>
      <c r="E301" s="409" t="str">
        <f t="array" ref="E301">IFERROR(IF(INDEX('Disaggregation Data'!$K$159:$K$310,MATCH(LEFT(M301,255),LEFT('Disaggregation Data'!$J$159:$J$310,255),0))=0,"",INDEX('Disaggregation Data'!$K$159:$K$310,MATCH(LEFT(M301,255),LEFT('Disaggregation Data'!J$159:$J$310,255),0))),"")</f>
        <v/>
      </c>
      <c r="F301" s="409" t="str">
        <f t="array" ref="F301">IFERROR(IF(INDEX('Disaggregation Data'!$L$159:$L$310,MATCH(LEFT(M301,255),LEFT('Disaggregation Data'!$J$159:$J$310,255),0))=0,"",INDEX('Disaggregation Data'!$L$159:$L$310,MATCH(LEFT(M301,255),LEFT('Disaggregation Data'!J$159:$J$310,255),0))),"")</f>
        <v/>
      </c>
      <c r="G301" s="409" t="str">
        <f t="array" ref="G301">IFERROR(IF(INDEX('Disaggregation Data'!$M$159:$M$310,MATCH(LEFT(M301,255),LEFT('Disaggregation Data'!$J$159:$J$310,255),0))=0,"",INDEX('Disaggregation Data'!$M$159:$M$310,MATCH(LEFT(M301,255),LEFT('Disaggregation Data'!J$159:$J$310,255),0))),"")</f>
        <v/>
      </c>
      <c r="H301" s="408" t="str">
        <f t="array" ref="H301">IFERROR(IF(INDEX('Disaggregation Data'!$N$159:$N$310,MATCH(LEFT(M301,255),LEFT('Disaggregation Data'!$J$159:$J$310,255),0))=0,"",INDEX('Disaggregation Data'!$N$159:$N$310,MATCH(LEFT(M301,255),LEFT('Disaggregation Data'!J$159:$J$310,255),0))),"")</f>
        <v/>
      </c>
      <c r="I301" s="498" t="str">
        <f t="array" ref="I301">IFERROR(IF(INDEX('Disaggregation Records'!$G$59:$G$92,MATCH(LEFT(L301,255),LEFT('Disaggregation Records'!$D$59:$D$92,255),0))=0,"",INDEX('Disaggregation Records'!$G$59:$G$92,MATCH(LEFT(L301,255),LEFT('Disaggregation Records'!$D$59:$D$92,255),0))),"")</f>
        <v/>
      </c>
      <c r="J301" s="503" t="s">
        <v>730</v>
      </c>
      <c r="K301" s="503">
        <f t="shared" si="20"/>
        <v>83</v>
      </c>
      <c r="L301" s="503" t="str">
        <f t="shared" si="21"/>
        <v/>
      </c>
      <c r="M301" s="503" t="str">
        <f t="shared" si="22"/>
        <v/>
      </c>
      <c r="N301" s="503" t="b">
        <f t="shared" si="23"/>
        <v>0</v>
      </c>
      <c r="O301" s="507" t="s">
        <v>1813</v>
      </c>
      <c r="P301" s="202"/>
      <c r="Q301" s="179"/>
    </row>
    <row r="302" spans="1:17" ht="37.5" customHeight="1">
      <c r="A302" s="406">
        <v>14</v>
      </c>
      <c r="B302" s="423" t="str">
        <f>IFERROR(VLOOKUP(A302,'Outcome Indicators - Section C'!$A$10:$S$27,19,FALSE),"")</f>
        <v/>
      </c>
      <c r="C302" s="506" t="str">
        <f t="array" ref="C302">IFERROR(IF(INDEX('Disaggregation Records'!$E$59:$E$92,MATCH(LEFT(L302,255),LEFT('Disaggregation Records'!$D$59:$D$92,255),0))=0,"",INDEX('Disaggregation Records'!$E$59:$E$92,MATCH(LEFT(L302,255),LEFT('Disaggregation Records'!$D$59:$D$92,255),0))),"")</f>
        <v/>
      </c>
      <c r="D302" s="506" t="str">
        <f t="array" ref="D302">IFERROR(IF(INDEX('Disaggregation Records'!$F$59:$F$92,MATCH(LEFT(L302,255),LEFT('Disaggregation Records'!$D$59:$D$92,255),0))=0,"",INDEX('Disaggregation Records'!$F$59:$F$92,MATCH(LEFT(L302,255),LEFT('Disaggregation Records'!$D$59:$D$92,255),0))),"")</f>
        <v/>
      </c>
      <c r="E302" s="409" t="str">
        <f t="array" ref="E302">IFERROR(IF(INDEX('Disaggregation Data'!$K$159:$K$310,MATCH(LEFT(M302,255),LEFT('Disaggregation Data'!$J$159:$J$310,255),0))=0,"",INDEX('Disaggregation Data'!$K$159:$K$310,MATCH(LEFT(M302,255),LEFT('Disaggregation Data'!J$159:$J$310,255),0))),"")</f>
        <v/>
      </c>
      <c r="F302" s="409" t="str">
        <f t="array" ref="F302">IFERROR(IF(INDEX('Disaggregation Data'!$L$159:$L$310,MATCH(LEFT(M302,255),LEFT('Disaggregation Data'!$J$159:$J$310,255),0))=0,"",INDEX('Disaggregation Data'!$L$159:$L$310,MATCH(LEFT(M302,255),LEFT('Disaggregation Data'!J$159:$J$310,255),0))),"")</f>
        <v/>
      </c>
      <c r="G302" s="409" t="str">
        <f t="array" ref="G302">IFERROR(IF(INDEX('Disaggregation Data'!$M$159:$M$310,MATCH(LEFT(M302,255),LEFT('Disaggregation Data'!$J$159:$J$310,255),0))=0,"",INDEX('Disaggregation Data'!$M$159:$M$310,MATCH(LEFT(M302,255),LEFT('Disaggregation Data'!J$159:$J$310,255),0))),"")</f>
        <v/>
      </c>
      <c r="H302" s="408" t="str">
        <f t="array" ref="H302">IFERROR(IF(INDEX('Disaggregation Data'!$N$159:$N$310,MATCH(LEFT(M302,255),LEFT('Disaggregation Data'!$J$159:$J$310,255),0))=0,"",INDEX('Disaggregation Data'!$N$159:$N$310,MATCH(LEFT(M302,255),LEFT('Disaggregation Data'!J$159:$J$310,255),0))),"")</f>
        <v/>
      </c>
      <c r="I302" s="498" t="str">
        <f t="array" ref="I302">IFERROR(IF(INDEX('Disaggregation Records'!$G$59:$G$92,MATCH(LEFT(L302,255),LEFT('Disaggregation Records'!$D$59:$D$92,255),0))=0,"",INDEX('Disaggregation Records'!$G$59:$G$92,MATCH(LEFT(L302,255),LEFT('Disaggregation Records'!$D$59:$D$92,255),0))),"")</f>
        <v/>
      </c>
      <c r="J302" s="503" t="s">
        <v>730</v>
      </c>
      <c r="K302" s="503">
        <f t="shared" si="20"/>
        <v>84</v>
      </c>
      <c r="L302" s="503" t="str">
        <f t="shared" si="21"/>
        <v/>
      </c>
      <c r="M302" s="503" t="str">
        <f t="shared" si="22"/>
        <v/>
      </c>
      <c r="N302" s="503" t="b">
        <f t="shared" si="23"/>
        <v>0</v>
      </c>
      <c r="O302" s="507" t="s">
        <v>1814</v>
      </c>
      <c r="P302" s="202"/>
      <c r="Q302" s="179"/>
    </row>
    <row r="303" spans="1:17" ht="37.5" customHeight="1">
      <c r="A303" s="406">
        <v>14</v>
      </c>
      <c r="B303" s="423" t="str">
        <f>IFERROR(VLOOKUP(A303,'Outcome Indicators - Section C'!$A$10:$S$27,19,FALSE),"")</f>
        <v/>
      </c>
      <c r="C303" s="506" t="str">
        <f t="array" ref="C303">IFERROR(IF(INDEX('Disaggregation Records'!$E$59:$E$92,MATCH(LEFT(L303,255),LEFT('Disaggregation Records'!$D$59:$D$92,255),0))=0,"",INDEX('Disaggregation Records'!$E$59:$E$92,MATCH(LEFT(L303,255),LEFT('Disaggregation Records'!$D$59:$D$92,255),0))),"")</f>
        <v/>
      </c>
      <c r="D303" s="506" t="str">
        <f t="array" ref="D303">IFERROR(IF(INDEX('Disaggregation Records'!$F$59:$F$92,MATCH(LEFT(L303,255),LEFT('Disaggregation Records'!$D$59:$D$92,255),0))=0,"",INDEX('Disaggregation Records'!$F$59:$F$92,MATCH(LEFT(L303,255),LEFT('Disaggregation Records'!$D$59:$D$92,255),0))),"")</f>
        <v/>
      </c>
      <c r="E303" s="409" t="str">
        <f t="array" ref="E303">IFERROR(IF(INDEX('Disaggregation Data'!$K$159:$K$310,MATCH(LEFT(M303,255),LEFT('Disaggregation Data'!$J$159:$J$310,255),0))=0,"",INDEX('Disaggregation Data'!$K$159:$K$310,MATCH(LEFT(M303,255),LEFT('Disaggregation Data'!J$159:$J$310,255),0))),"")</f>
        <v/>
      </c>
      <c r="F303" s="409" t="str">
        <f t="array" ref="F303">IFERROR(IF(INDEX('Disaggregation Data'!$L$159:$L$310,MATCH(LEFT(M303,255),LEFT('Disaggregation Data'!$J$159:$J$310,255),0))=0,"",INDEX('Disaggregation Data'!$L$159:$L$310,MATCH(LEFT(M303,255),LEFT('Disaggregation Data'!J$159:$J$310,255),0))),"")</f>
        <v/>
      </c>
      <c r="G303" s="409" t="str">
        <f t="array" ref="G303">IFERROR(IF(INDEX('Disaggregation Data'!$M$159:$M$310,MATCH(LEFT(M303,255),LEFT('Disaggregation Data'!$J$159:$J$310,255),0))=0,"",INDEX('Disaggregation Data'!$M$159:$M$310,MATCH(LEFT(M303,255),LEFT('Disaggregation Data'!J$159:$J$310,255),0))),"")</f>
        <v/>
      </c>
      <c r="H303" s="408" t="str">
        <f t="array" ref="H303">IFERROR(IF(INDEX('Disaggregation Data'!$N$159:$N$310,MATCH(LEFT(M303,255),LEFT('Disaggregation Data'!$J$159:$J$310,255),0))=0,"",INDEX('Disaggregation Data'!$N$159:$N$310,MATCH(LEFT(M303,255),LEFT('Disaggregation Data'!J$159:$J$310,255),0))),"")</f>
        <v/>
      </c>
      <c r="I303" s="498" t="str">
        <f t="array" ref="I303">IFERROR(IF(INDEX('Disaggregation Records'!$G$59:$G$92,MATCH(LEFT(L303,255),LEFT('Disaggregation Records'!$D$59:$D$92,255),0))=0,"",INDEX('Disaggregation Records'!$G$59:$G$92,MATCH(LEFT(L303,255),LEFT('Disaggregation Records'!$D$59:$D$92,255),0))),"")</f>
        <v/>
      </c>
      <c r="J303" s="503" t="s">
        <v>730</v>
      </c>
      <c r="K303" s="503">
        <f t="shared" si="20"/>
        <v>85</v>
      </c>
      <c r="L303" s="503" t="str">
        <f t="shared" si="21"/>
        <v/>
      </c>
      <c r="M303" s="503" t="str">
        <f t="shared" si="22"/>
        <v/>
      </c>
      <c r="N303" s="503" t="b">
        <f t="shared" si="23"/>
        <v>0</v>
      </c>
      <c r="O303" s="507" t="s">
        <v>1815</v>
      </c>
      <c r="P303" s="202"/>
      <c r="Q303" s="179"/>
    </row>
    <row r="304" spans="1:17" ht="37.5" customHeight="1">
      <c r="A304" s="406">
        <v>14</v>
      </c>
      <c r="B304" s="423" t="str">
        <f>IFERROR(VLOOKUP(A304,'Outcome Indicators - Section C'!$A$10:$S$27,19,FALSE),"")</f>
        <v/>
      </c>
      <c r="C304" s="506" t="str">
        <f t="array" ref="C304">IFERROR(IF(INDEX('Disaggregation Records'!$E$59:$E$92,MATCH(LEFT(L304,255),LEFT('Disaggregation Records'!$D$59:$D$92,255),0))=0,"",INDEX('Disaggregation Records'!$E$59:$E$92,MATCH(LEFT(L304,255),LEFT('Disaggregation Records'!$D$59:$D$92,255),0))),"")</f>
        <v/>
      </c>
      <c r="D304" s="506" t="str">
        <f t="array" ref="D304">IFERROR(IF(INDEX('Disaggregation Records'!$F$59:$F$92,MATCH(LEFT(L304,255),LEFT('Disaggregation Records'!$D$59:$D$92,255),0))=0,"",INDEX('Disaggregation Records'!$F$59:$F$92,MATCH(LEFT(L304,255),LEFT('Disaggregation Records'!$D$59:$D$92,255),0))),"")</f>
        <v/>
      </c>
      <c r="E304" s="409" t="str">
        <f t="array" ref="E304">IFERROR(IF(INDEX('Disaggregation Data'!$K$159:$K$310,MATCH(LEFT(M304,255),LEFT('Disaggregation Data'!$J$159:$J$310,255),0))=0,"",INDEX('Disaggregation Data'!$K$159:$K$310,MATCH(LEFT(M304,255),LEFT('Disaggregation Data'!J$159:$J$310,255),0))),"")</f>
        <v/>
      </c>
      <c r="F304" s="409" t="str">
        <f t="array" ref="F304">IFERROR(IF(INDEX('Disaggregation Data'!$L$159:$L$310,MATCH(LEFT(M304,255),LEFT('Disaggregation Data'!$J$159:$J$310,255),0))=0,"",INDEX('Disaggregation Data'!$L$159:$L$310,MATCH(LEFT(M304,255),LEFT('Disaggregation Data'!J$159:$J$310,255),0))),"")</f>
        <v/>
      </c>
      <c r="G304" s="409" t="str">
        <f t="array" ref="G304">IFERROR(IF(INDEX('Disaggregation Data'!$M$159:$M$310,MATCH(LEFT(M304,255),LEFT('Disaggregation Data'!$J$159:$J$310,255),0))=0,"",INDEX('Disaggregation Data'!$M$159:$M$310,MATCH(LEFT(M304,255),LEFT('Disaggregation Data'!J$159:$J$310,255),0))),"")</f>
        <v/>
      </c>
      <c r="H304" s="408" t="str">
        <f t="array" ref="H304">IFERROR(IF(INDEX('Disaggregation Data'!$N$159:$N$310,MATCH(LEFT(M304,255),LEFT('Disaggregation Data'!$J$159:$J$310,255),0))=0,"",INDEX('Disaggregation Data'!$N$159:$N$310,MATCH(LEFT(M304,255),LEFT('Disaggregation Data'!J$159:$J$310,255),0))),"")</f>
        <v/>
      </c>
      <c r="I304" s="498" t="str">
        <f t="array" ref="I304">IFERROR(IF(INDEX('Disaggregation Records'!$G$59:$G$92,MATCH(LEFT(L304,255),LEFT('Disaggregation Records'!$D$59:$D$92,255),0))=0,"",INDEX('Disaggregation Records'!$G$59:$G$92,MATCH(LEFT(L304,255),LEFT('Disaggregation Records'!$D$59:$D$92,255),0))),"")</f>
        <v/>
      </c>
      <c r="J304" s="503" t="s">
        <v>730</v>
      </c>
      <c r="K304" s="503">
        <f t="shared" si="20"/>
        <v>86</v>
      </c>
      <c r="L304" s="503" t="str">
        <f t="shared" si="21"/>
        <v/>
      </c>
      <c r="M304" s="503" t="str">
        <f t="shared" si="22"/>
        <v/>
      </c>
      <c r="N304" s="503" t="b">
        <f t="shared" si="23"/>
        <v>0</v>
      </c>
      <c r="O304" s="507" t="s">
        <v>1816</v>
      </c>
      <c r="P304" s="202"/>
      <c r="Q304" s="179"/>
    </row>
    <row r="305" spans="1:17" ht="37.5" customHeight="1">
      <c r="A305" s="406">
        <v>14</v>
      </c>
      <c r="B305" s="423" t="str">
        <f>IFERROR(VLOOKUP(A305,'Outcome Indicators - Section C'!$A$10:$S$27,19,FALSE),"")</f>
        <v/>
      </c>
      <c r="C305" s="506" t="str">
        <f t="array" ref="C305">IFERROR(IF(INDEX('Disaggregation Records'!$E$59:$E$92,MATCH(LEFT(L305,255),LEFT('Disaggregation Records'!$D$59:$D$92,255),0))=0,"",INDEX('Disaggregation Records'!$E$59:$E$92,MATCH(LEFT(L305,255),LEFT('Disaggregation Records'!$D$59:$D$92,255),0))),"")</f>
        <v/>
      </c>
      <c r="D305" s="506" t="str">
        <f t="array" ref="D305">IFERROR(IF(INDEX('Disaggregation Records'!$F$59:$F$92,MATCH(LEFT(L305,255),LEFT('Disaggregation Records'!$D$59:$D$92,255),0))=0,"",INDEX('Disaggregation Records'!$F$59:$F$92,MATCH(LEFT(L305,255),LEFT('Disaggregation Records'!$D$59:$D$92,255),0))),"")</f>
        <v/>
      </c>
      <c r="E305" s="409" t="str">
        <f t="array" ref="E305">IFERROR(IF(INDEX('Disaggregation Data'!$K$159:$K$310,MATCH(LEFT(M305,255),LEFT('Disaggregation Data'!$J$159:$J$310,255),0))=0,"",INDEX('Disaggregation Data'!$K$159:$K$310,MATCH(LEFT(M305,255),LEFT('Disaggregation Data'!J$159:$J$310,255),0))),"")</f>
        <v/>
      </c>
      <c r="F305" s="409" t="str">
        <f t="array" ref="F305">IFERROR(IF(INDEX('Disaggregation Data'!$L$159:$L$310,MATCH(LEFT(M305,255),LEFT('Disaggregation Data'!$J$159:$J$310,255),0))=0,"",INDEX('Disaggregation Data'!$L$159:$L$310,MATCH(LEFT(M305,255),LEFT('Disaggregation Data'!J$159:$J$310,255),0))),"")</f>
        <v/>
      </c>
      <c r="G305" s="409" t="str">
        <f t="array" ref="G305">IFERROR(IF(INDEX('Disaggregation Data'!$M$159:$M$310,MATCH(LEFT(M305,255),LEFT('Disaggregation Data'!$J$159:$J$310,255),0))=0,"",INDEX('Disaggregation Data'!$M$159:$M$310,MATCH(LEFT(M305,255),LEFT('Disaggregation Data'!J$159:$J$310,255),0))),"")</f>
        <v/>
      </c>
      <c r="H305" s="408" t="str">
        <f t="array" ref="H305">IFERROR(IF(INDEX('Disaggregation Data'!$N$159:$N$310,MATCH(LEFT(M305,255),LEFT('Disaggregation Data'!$J$159:$J$310,255),0))=0,"",INDEX('Disaggregation Data'!$N$159:$N$310,MATCH(LEFT(M305,255),LEFT('Disaggregation Data'!J$159:$J$310,255),0))),"")</f>
        <v/>
      </c>
      <c r="I305" s="498" t="str">
        <f t="array" ref="I305">IFERROR(IF(INDEX('Disaggregation Records'!$G$59:$G$92,MATCH(LEFT(L305,255),LEFT('Disaggregation Records'!$D$59:$D$92,255),0))=0,"",INDEX('Disaggregation Records'!$G$59:$G$92,MATCH(LEFT(L305,255),LEFT('Disaggregation Records'!$D$59:$D$92,255),0))),"")</f>
        <v/>
      </c>
      <c r="J305" s="503" t="s">
        <v>730</v>
      </c>
      <c r="K305" s="503">
        <f t="shared" si="20"/>
        <v>87</v>
      </c>
      <c r="L305" s="503" t="str">
        <f t="shared" si="21"/>
        <v/>
      </c>
      <c r="M305" s="503" t="str">
        <f t="shared" si="22"/>
        <v/>
      </c>
      <c r="N305" s="503" t="b">
        <f t="shared" si="23"/>
        <v>0</v>
      </c>
      <c r="O305" s="507" t="s">
        <v>1817</v>
      </c>
      <c r="P305" s="202"/>
      <c r="Q305" s="179"/>
    </row>
    <row r="306" spans="1:17" ht="37.5" customHeight="1">
      <c r="A306" s="406">
        <v>14</v>
      </c>
      <c r="B306" s="423" t="str">
        <f>IFERROR(VLOOKUP(A306,'Outcome Indicators - Section C'!$A$10:$S$27,19,FALSE),"")</f>
        <v/>
      </c>
      <c r="C306" s="506" t="str">
        <f t="array" ref="C306">IFERROR(IF(INDEX('Disaggregation Records'!$E$59:$E$92,MATCH(LEFT(L306,255),LEFT('Disaggregation Records'!$D$59:$D$92,255),0))=0,"",INDEX('Disaggregation Records'!$E$59:$E$92,MATCH(LEFT(L306,255),LEFT('Disaggregation Records'!$D$59:$D$92,255),0))),"")</f>
        <v/>
      </c>
      <c r="D306" s="506" t="str">
        <f t="array" ref="D306">IFERROR(IF(INDEX('Disaggregation Records'!$F$59:$F$92,MATCH(LEFT(L306,255),LEFT('Disaggregation Records'!$D$59:$D$92,255),0))=0,"",INDEX('Disaggregation Records'!$F$59:$F$92,MATCH(LEFT(L306,255),LEFT('Disaggregation Records'!$D$59:$D$92,255),0))),"")</f>
        <v/>
      </c>
      <c r="E306" s="409" t="str">
        <f t="array" ref="E306">IFERROR(IF(INDEX('Disaggregation Data'!$K$159:$K$310,MATCH(LEFT(M306,255),LEFT('Disaggregation Data'!$J$159:$J$310,255),0))=0,"",INDEX('Disaggregation Data'!$K$159:$K$310,MATCH(LEFT(M306,255),LEFT('Disaggregation Data'!J$159:$J$310,255),0))),"")</f>
        <v/>
      </c>
      <c r="F306" s="409" t="str">
        <f t="array" ref="F306">IFERROR(IF(INDEX('Disaggregation Data'!$L$159:$L$310,MATCH(LEFT(M306,255),LEFT('Disaggregation Data'!$J$159:$J$310,255),0))=0,"",INDEX('Disaggregation Data'!$L$159:$L$310,MATCH(LEFT(M306,255),LEFT('Disaggregation Data'!J$159:$J$310,255),0))),"")</f>
        <v/>
      </c>
      <c r="G306" s="409" t="str">
        <f t="array" ref="G306">IFERROR(IF(INDEX('Disaggregation Data'!$M$159:$M$310,MATCH(LEFT(M306,255),LEFT('Disaggregation Data'!$J$159:$J$310,255),0))=0,"",INDEX('Disaggregation Data'!$M$159:$M$310,MATCH(LEFT(M306,255),LEFT('Disaggregation Data'!J$159:$J$310,255),0))),"")</f>
        <v/>
      </c>
      <c r="H306" s="408" t="str">
        <f t="array" ref="H306">IFERROR(IF(INDEX('Disaggregation Data'!$N$159:$N$310,MATCH(LEFT(M306,255),LEFT('Disaggregation Data'!$J$159:$J$310,255),0))=0,"",INDEX('Disaggregation Data'!$N$159:$N$310,MATCH(LEFT(M306,255),LEFT('Disaggregation Data'!J$159:$J$310,255),0))),"")</f>
        <v/>
      </c>
      <c r="I306" s="498" t="str">
        <f t="array" ref="I306">IFERROR(IF(INDEX('Disaggregation Records'!$G$59:$G$92,MATCH(LEFT(L306,255),LEFT('Disaggregation Records'!$D$59:$D$92,255),0))=0,"",INDEX('Disaggregation Records'!$G$59:$G$92,MATCH(LEFT(L306,255),LEFT('Disaggregation Records'!$D$59:$D$92,255),0))),"")</f>
        <v/>
      </c>
      <c r="J306" s="503" t="s">
        <v>730</v>
      </c>
      <c r="K306" s="503">
        <f t="shared" si="20"/>
        <v>88</v>
      </c>
      <c r="L306" s="503" t="str">
        <f t="shared" si="21"/>
        <v/>
      </c>
      <c r="M306" s="503" t="str">
        <f t="shared" si="22"/>
        <v/>
      </c>
      <c r="N306" s="503" t="b">
        <f t="shared" si="23"/>
        <v>0</v>
      </c>
      <c r="O306" s="507" t="s">
        <v>1818</v>
      </c>
      <c r="P306" s="202"/>
      <c r="Q306" s="179"/>
    </row>
    <row r="307" spans="1:17" ht="37.5" customHeight="1">
      <c r="A307" s="406">
        <v>14</v>
      </c>
      <c r="B307" s="423" t="str">
        <f>IFERROR(VLOOKUP(A307,'Outcome Indicators - Section C'!$A$10:$S$27,19,FALSE),"")</f>
        <v/>
      </c>
      <c r="C307" s="506" t="str">
        <f t="array" ref="C307">IFERROR(IF(INDEX('Disaggregation Records'!$E$59:$E$92,MATCH(LEFT(L307,255),LEFT('Disaggregation Records'!$D$59:$D$92,255),0))=0,"",INDEX('Disaggregation Records'!$E$59:$E$92,MATCH(LEFT(L307,255),LEFT('Disaggregation Records'!$D$59:$D$92,255),0))),"")</f>
        <v/>
      </c>
      <c r="D307" s="506" t="str">
        <f t="array" ref="D307">IFERROR(IF(INDEX('Disaggregation Records'!$F$59:$F$92,MATCH(LEFT(L307,255),LEFT('Disaggregation Records'!$D$59:$D$92,255),0))=0,"",INDEX('Disaggregation Records'!$F$59:$F$92,MATCH(LEFT(L307,255),LEFT('Disaggregation Records'!$D$59:$D$92,255),0))),"")</f>
        <v/>
      </c>
      <c r="E307" s="409" t="str">
        <f t="array" ref="E307">IFERROR(IF(INDEX('Disaggregation Data'!$K$159:$K$310,MATCH(LEFT(M307,255),LEFT('Disaggregation Data'!$J$159:$J$310,255),0))=0,"",INDEX('Disaggregation Data'!$K$159:$K$310,MATCH(LEFT(M307,255),LEFT('Disaggregation Data'!J$159:$J$310,255),0))),"")</f>
        <v/>
      </c>
      <c r="F307" s="409" t="str">
        <f t="array" ref="F307">IFERROR(IF(INDEX('Disaggregation Data'!$L$159:$L$310,MATCH(LEFT(M307,255),LEFT('Disaggregation Data'!$J$159:$J$310,255),0))=0,"",INDEX('Disaggregation Data'!$L$159:$L$310,MATCH(LEFT(M307,255),LEFT('Disaggregation Data'!J$159:$J$310,255),0))),"")</f>
        <v/>
      </c>
      <c r="G307" s="409" t="str">
        <f t="array" ref="G307">IFERROR(IF(INDEX('Disaggregation Data'!$M$159:$M$310,MATCH(LEFT(M307,255),LEFT('Disaggregation Data'!$J$159:$J$310,255),0))=0,"",INDEX('Disaggregation Data'!$M$159:$M$310,MATCH(LEFT(M307,255),LEFT('Disaggregation Data'!J$159:$J$310,255),0))),"")</f>
        <v/>
      </c>
      <c r="H307" s="408" t="str">
        <f t="array" ref="H307">IFERROR(IF(INDEX('Disaggregation Data'!$N$159:$N$310,MATCH(LEFT(M307,255),LEFT('Disaggregation Data'!$J$159:$J$310,255),0))=0,"",INDEX('Disaggregation Data'!$N$159:$N$310,MATCH(LEFT(M307,255),LEFT('Disaggregation Data'!J$159:$J$310,255),0))),"")</f>
        <v/>
      </c>
      <c r="I307" s="498" t="str">
        <f t="array" ref="I307">IFERROR(IF(INDEX('Disaggregation Records'!$G$59:$G$92,MATCH(LEFT(L307,255),LEFT('Disaggregation Records'!$D$59:$D$92,255),0))=0,"",INDEX('Disaggregation Records'!$G$59:$G$92,MATCH(LEFT(L307,255),LEFT('Disaggregation Records'!$D$59:$D$92,255),0))),"")</f>
        <v/>
      </c>
      <c r="J307" s="503" t="s">
        <v>730</v>
      </c>
      <c r="K307" s="503">
        <f t="shared" si="20"/>
        <v>89</v>
      </c>
      <c r="L307" s="503" t="str">
        <f t="shared" si="21"/>
        <v/>
      </c>
      <c r="M307" s="503" t="str">
        <f t="shared" si="22"/>
        <v/>
      </c>
      <c r="N307" s="503" t="b">
        <f t="shared" si="23"/>
        <v>0</v>
      </c>
      <c r="O307" s="507" t="s">
        <v>1819</v>
      </c>
      <c r="P307" s="202"/>
      <c r="Q307" s="179"/>
    </row>
    <row r="308" spans="1:17" ht="37.5" customHeight="1">
      <c r="A308" s="406">
        <v>15</v>
      </c>
      <c r="B308" s="423" t="str">
        <f>IFERROR(VLOOKUP(A308,'Outcome Indicators - Section C'!$A$10:$S$27,19,FALSE),"")</f>
        <v/>
      </c>
      <c r="C308" s="506" t="str">
        <f t="array" ref="C308">IFERROR(IF(INDEX('Disaggregation Records'!$E$59:$E$92,MATCH(LEFT(L308,255),LEFT('Disaggregation Records'!$D$59:$D$92,255),0))=0,"",INDEX('Disaggregation Records'!$E$59:$E$92,MATCH(LEFT(L308,255),LEFT('Disaggregation Records'!$D$59:$D$92,255),0))),"")</f>
        <v/>
      </c>
      <c r="D308" s="506" t="str">
        <f t="array" ref="D308">IFERROR(IF(INDEX('Disaggregation Records'!$F$59:$F$92,MATCH(LEFT(L308,255),LEFT('Disaggregation Records'!$D$59:$D$92,255),0))=0,"",INDEX('Disaggregation Records'!$F$59:$F$92,MATCH(LEFT(L308,255),LEFT('Disaggregation Records'!$D$59:$D$92,255),0))),"")</f>
        <v/>
      </c>
      <c r="E308" s="409" t="str">
        <f t="array" ref="E308">IFERROR(IF(INDEX('Disaggregation Data'!$K$159:$K$310,MATCH(LEFT(M308,255),LEFT('Disaggregation Data'!$J$159:$J$310,255),0))=0,"",INDEX('Disaggregation Data'!$K$159:$K$310,MATCH(LEFT(M308,255),LEFT('Disaggregation Data'!J$159:$J$310,255),0))),"")</f>
        <v/>
      </c>
      <c r="F308" s="409" t="str">
        <f t="array" ref="F308">IFERROR(IF(INDEX('Disaggregation Data'!$L$159:$L$310,MATCH(LEFT(M308,255),LEFT('Disaggregation Data'!$J$159:$J$310,255),0))=0,"",INDEX('Disaggregation Data'!$L$159:$L$310,MATCH(LEFT(M308,255),LEFT('Disaggregation Data'!J$159:$J$310,255),0))),"")</f>
        <v/>
      </c>
      <c r="G308" s="409" t="str">
        <f t="array" ref="G308">IFERROR(IF(INDEX('Disaggregation Data'!$M$159:$M$310,MATCH(LEFT(M308,255),LEFT('Disaggregation Data'!$J$159:$J$310,255),0))=0,"",INDEX('Disaggregation Data'!$M$159:$M$310,MATCH(LEFT(M308,255),LEFT('Disaggregation Data'!J$159:$J$310,255),0))),"")</f>
        <v/>
      </c>
      <c r="H308" s="408" t="str">
        <f t="array" ref="H308">IFERROR(IF(INDEX('Disaggregation Data'!$N$159:$N$310,MATCH(LEFT(M308,255),LEFT('Disaggregation Data'!$J$159:$J$310,255),0))=0,"",INDEX('Disaggregation Data'!$N$159:$N$310,MATCH(LEFT(M308,255),LEFT('Disaggregation Data'!J$159:$J$310,255),0))),"")</f>
        <v/>
      </c>
      <c r="I308" s="498" t="str">
        <f t="array" ref="I308">IFERROR(IF(INDEX('Disaggregation Records'!$G$59:$G$92,MATCH(LEFT(L308,255),LEFT('Disaggregation Records'!$D$59:$D$92,255),0))=0,"",INDEX('Disaggregation Records'!$G$59:$G$92,MATCH(LEFT(L308,255),LEFT('Disaggregation Records'!$D$59:$D$92,255),0))),"")</f>
        <v/>
      </c>
      <c r="J308" s="503" t="s">
        <v>731</v>
      </c>
      <c r="K308" s="503">
        <f t="shared" si="20"/>
        <v>90</v>
      </c>
      <c r="L308" s="503" t="str">
        <f t="shared" si="21"/>
        <v/>
      </c>
      <c r="M308" s="503" t="str">
        <f t="shared" si="22"/>
        <v/>
      </c>
      <c r="N308" s="503" t="b">
        <f t="shared" si="23"/>
        <v>0</v>
      </c>
      <c r="O308" s="507" t="s">
        <v>1820</v>
      </c>
      <c r="P308" s="202"/>
      <c r="Q308" s="179"/>
    </row>
    <row r="309" spans="1:17" ht="37.5" customHeight="1">
      <c r="A309" s="406">
        <v>15</v>
      </c>
      <c r="B309" s="423" t="str">
        <f>IFERROR(VLOOKUP(A309,'Outcome Indicators - Section C'!$A$10:$S$27,19,FALSE),"")</f>
        <v/>
      </c>
      <c r="C309" s="506" t="str">
        <f t="array" ref="C309">IFERROR(IF(INDEX('Disaggregation Records'!$E$59:$E$92,MATCH(LEFT(L309,255),LEFT('Disaggregation Records'!$D$59:$D$92,255),0))=0,"",INDEX('Disaggregation Records'!$E$59:$E$92,MATCH(LEFT(L309,255),LEFT('Disaggregation Records'!$D$59:$D$92,255),0))),"")</f>
        <v/>
      </c>
      <c r="D309" s="506" t="str">
        <f t="array" ref="D309">IFERROR(IF(INDEX('Disaggregation Records'!$F$59:$F$92,MATCH(LEFT(L309,255),LEFT('Disaggregation Records'!$D$59:$D$92,255),0))=0,"",INDEX('Disaggregation Records'!$F$59:$F$92,MATCH(LEFT(L309,255),LEFT('Disaggregation Records'!$D$59:$D$92,255),0))),"")</f>
        <v/>
      </c>
      <c r="E309" s="409" t="str">
        <f t="array" ref="E309">IFERROR(IF(INDEX('Disaggregation Data'!$K$159:$K$310,MATCH(LEFT(M309,255),LEFT('Disaggregation Data'!$J$159:$J$310,255),0))=0,"",INDEX('Disaggregation Data'!$K$159:$K$310,MATCH(LEFT(M309,255),LEFT('Disaggregation Data'!J$159:$J$310,255),0))),"")</f>
        <v/>
      </c>
      <c r="F309" s="409" t="str">
        <f t="array" ref="F309">IFERROR(IF(INDEX('Disaggregation Data'!$L$159:$L$310,MATCH(LEFT(M309,255),LEFT('Disaggregation Data'!$J$159:$J$310,255),0))=0,"",INDEX('Disaggregation Data'!$L$159:$L$310,MATCH(LEFT(M309,255),LEFT('Disaggregation Data'!J$159:$J$310,255),0))),"")</f>
        <v/>
      </c>
      <c r="G309" s="409" t="str">
        <f t="array" ref="G309">IFERROR(IF(INDEX('Disaggregation Data'!$M$159:$M$310,MATCH(LEFT(M309,255),LEFT('Disaggregation Data'!$J$159:$J$310,255),0))=0,"",INDEX('Disaggregation Data'!$M$159:$M$310,MATCH(LEFT(M309,255),LEFT('Disaggregation Data'!J$159:$J$310,255),0))),"")</f>
        <v/>
      </c>
      <c r="H309" s="408" t="str">
        <f t="array" ref="H309">IFERROR(IF(INDEX('Disaggregation Data'!$N$159:$N$310,MATCH(LEFT(M309,255),LEFT('Disaggregation Data'!$J$159:$J$310,255),0))=0,"",INDEX('Disaggregation Data'!$N$159:$N$310,MATCH(LEFT(M309,255),LEFT('Disaggregation Data'!J$159:$J$310,255),0))),"")</f>
        <v/>
      </c>
      <c r="I309" s="498" t="str">
        <f t="array" ref="I309">IFERROR(IF(INDEX('Disaggregation Records'!$G$59:$G$92,MATCH(LEFT(L309,255),LEFT('Disaggregation Records'!$D$59:$D$92,255),0))=0,"",INDEX('Disaggregation Records'!$G$59:$G$92,MATCH(LEFT(L309,255),LEFT('Disaggregation Records'!$D$59:$D$92,255),0))),"")</f>
        <v/>
      </c>
      <c r="J309" s="503" t="s">
        <v>731</v>
      </c>
      <c r="K309" s="503">
        <f t="shared" si="20"/>
        <v>91</v>
      </c>
      <c r="L309" s="503" t="str">
        <f t="shared" si="21"/>
        <v/>
      </c>
      <c r="M309" s="503" t="str">
        <f t="shared" si="22"/>
        <v/>
      </c>
      <c r="N309" s="503" t="b">
        <f t="shared" si="23"/>
        <v>0</v>
      </c>
      <c r="O309" s="507" t="s">
        <v>1821</v>
      </c>
      <c r="P309" s="202"/>
      <c r="Q309" s="179"/>
    </row>
    <row r="310" spans="1:17" ht="37.5" customHeight="1">
      <c r="A310" s="406">
        <v>15</v>
      </c>
      <c r="B310" s="423" t="str">
        <f>IFERROR(VLOOKUP(A310,'Outcome Indicators - Section C'!$A$10:$S$27,19,FALSE),"")</f>
        <v/>
      </c>
      <c r="C310" s="506" t="str">
        <f t="array" ref="C310">IFERROR(IF(INDEX('Disaggregation Records'!$E$59:$E$92,MATCH(LEFT(L310,255),LEFT('Disaggregation Records'!$D$59:$D$92,255),0))=0,"",INDEX('Disaggregation Records'!$E$59:$E$92,MATCH(LEFT(L310,255),LEFT('Disaggregation Records'!$D$59:$D$92,255),0))),"")</f>
        <v/>
      </c>
      <c r="D310" s="506" t="str">
        <f t="array" ref="D310">IFERROR(IF(INDEX('Disaggregation Records'!$F$59:$F$92,MATCH(LEFT(L310,255),LEFT('Disaggregation Records'!$D$59:$D$92,255),0))=0,"",INDEX('Disaggregation Records'!$F$59:$F$92,MATCH(LEFT(L310,255),LEFT('Disaggregation Records'!$D$59:$D$92,255),0))),"")</f>
        <v/>
      </c>
      <c r="E310" s="409" t="str">
        <f t="array" ref="E310">IFERROR(IF(INDEX('Disaggregation Data'!$K$159:$K$310,MATCH(LEFT(M310,255),LEFT('Disaggregation Data'!$J$159:$J$310,255),0))=0,"",INDEX('Disaggregation Data'!$K$159:$K$310,MATCH(LEFT(M310,255),LEFT('Disaggregation Data'!J$159:$J$310,255),0))),"")</f>
        <v/>
      </c>
      <c r="F310" s="409" t="str">
        <f t="array" ref="F310">IFERROR(IF(INDEX('Disaggregation Data'!$L$159:$L$310,MATCH(LEFT(M310,255),LEFT('Disaggregation Data'!$J$159:$J$310,255),0))=0,"",INDEX('Disaggregation Data'!$L$159:$L$310,MATCH(LEFT(M310,255),LEFT('Disaggregation Data'!J$159:$J$310,255),0))),"")</f>
        <v/>
      </c>
      <c r="G310" s="409" t="str">
        <f t="array" ref="G310">IFERROR(IF(INDEX('Disaggregation Data'!$M$159:$M$310,MATCH(LEFT(M310,255),LEFT('Disaggregation Data'!$J$159:$J$310,255),0))=0,"",INDEX('Disaggregation Data'!$M$159:$M$310,MATCH(LEFT(M310,255),LEFT('Disaggregation Data'!J$159:$J$310,255),0))),"")</f>
        <v/>
      </c>
      <c r="H310" s="408" t="str">
        <f t="array" ref="H310">IFERROR(IF(INDEX('Disaggregation Data'!$N$159:$N$310,MATCH(LEFT(M310,255),LEFT('Disaggregation Data'!$J$159:$J$310,255),0))=0,"",INDEX('Disaggregation Data'!$N$159:$N$310,MATCH(LEFT(M310,255),LEFT('Disaggregation Data'!J$159:$J$310,255),0))),"")</f>
        <v/>
      </c>
      <c r="I310" s="498" t="str">
        <f t="array" ref="I310">IFERROR(IF(INDEX('Disaggregation Records'!$G$59:$G$92,MATCH(LEFT(L310,255),LEFT('Disaggregation Records'!$D$59:$D$92,255),0))=0,"",INDEX('Disaggregation Records'!$G$59:$G$92,MATCH(LEFT(L310,255),LEFT('Disaggregation Records'!$D$59:$D$92,255),0))),"")</f>
        <v/>
      </c>
      <c r="J310" s="503" t="s">
        <v>731</v>
      </c>
      <c r="K310" s="503">
        <f t="shared" si="20"/>
        <v>92</v>
      </c>
      <c r="L310" s="503" t="str">
        <f t="shared" si="21"/>
        <v/>
      </c>
      <c r="M310" s="503" t="str">
        <f t="shared" si="22"/>
        <v/>
      </c>
      <c r="N310" s="503" t="b">
        <f t="shared" si="23"/>
        <v>0</v>
      </c>
      <c r="O310" s="507" t="s">
        <v>1822</v>
      </c>
      <c r="P310" s="202"/>
      <c r="Q310" s="179"/>
    </row>
    <row r="311" spans="1:17" ht="37.5" customHeight="1">
      <c r="A311" s="406">
        <v>15</v>
      </c>
      <c r="B311" s="423" t="str">
        <f>IFERROR(VLOOKUP(A311,'Outcome Indicators - Section C'!$A$10:$S$27,19,FALSE),"")</f>
        <v/>
      </c>
      <c r="C311" s="506" t="str">
        <f t="array" ref="C311">IFERROR(IF(INDEX('Disaggregation Records'!$E$59:$E$92,MATCH(LEFT(L311,255),LEFT('Disaggregation Records'!$D$59:$D$92,255),0))=0,"",INDEX('Disaggregation Records'!$E$59:$E$92,MATCH(LEFT(L311,255),LEFT('Disaggregation Records'!$D$59:$D$92,255),0))),"")</f>
        <v/>
      </c>
      <c r="D311" s="506" t="str">
        <f t="array" ref="D311">IFERROR(IF(INDEX('Disaggregation Records'!$F$59:$F$92,MATCH(LEFT(L311,255),LEFT('Disaggregation Records'!$D$59:$D$92,255),0))=0,"",INDEX('Disaggregation Records'!$F$59:$F$92,MATCH(LEFT(L311,255),LEFT('Disaggregation Records'!$D$59:$D$92,255),0))),"")</f>
        <v/>
      </c>
      <c r="E311" s="409" t="str">
        <f t="array" ref="E311">IFERROR(IF(INDEX('Disaggregation Data'!$K$159:$K$310,MATCH(LEFT(M311,255),LEFT('Disaggregation Data'!$J$159:$J$310,255),0))=0,"",INDEX('Disaggregation Data'!$K$159:$K$310,MATCH(LEFT(M311,255),LEFT('Disaggregation Data'!J$159:$J$310,255),0))),"")</f>
        <v/>
      </c>
      <c r="F311" s="409" t="str">
        <f t="array" ref="F311">IFERROR(IF(INDEX('Disaggregation Data'!$L$159:$L$310,MATCH(LEFT(M311,255),LEFT('Disaggregation Data'!$J$159:$J$310,255),0))=0,"",INDEX('Disaggregation Data'!$L$159:$L$310,MATCH(LEFT(M311,255),LEFT('Disaggregation Data'!J$159:$J$310,255),0))),"")</f>
        <v/>
      </c>
      <c r="G311" s="409" t="str">
        <f t="array" ref="G311">IFERROR(IF(INDEX('Disaggregation Data'!$M$159:$M$310,MATCH(LEFT(M311,255),LEFT('Disaggregation Data'!$J$159:$J$310,255),0))=0,"",INDEX('Disaggregation Data'!$M$159:$M$310,MATCH(LEFT(M311,255),LEFT('Disaggregation Data'!J$159:$J$310,255),0))),"")</f>
        <v/>
      </c>
      <c r="H311" s="408" t="str">
        <f t="array" ref="H311">IFERROR(IF(INDEX('Disaggregation Data'!$N$159:$N$310,MATCH(LEFT(M311,255),LEFT('Disaggregation Data'!$J$159:$J$310,255),0))=0,"",INDEX('Disaggregation Data'!$N$159:$N$310,MATCH(LEFT(M311,255),LEFT('Disaggregation Data'!J$159:$J$310,255),0))),"")</f>
        <v/>
      </c>
      <c r="I311" s="498" t="str">
        <f t="array" ref="I311">IFERROR(IF(INDEX('Disaggregation Records'!$G$59:$G$92,MATCH(LEFT(L311,255),LEFT('Disaggregation Records'!$D$59:$D$92,255),0))=0,"",INDEX('Disaggregation Records'!$G$59:$G$92,MATCH(LEFT(L311,255),LEFT('Disaggregation Records'!$D$59:$D$92,255),0))),"")</f>
        <v/>
      </c>
      <c r="J311" s="503" t="s">
        <v>731</v>
      </c>
      <c r="K311" s="503">
        <f t="shared" si="20"/>
        <v>93</v>
      </c>
      <c r="L311" s="503" t="str">
        <f t="shared" si="21"/>
        <v/>
      </c>
      <c r="M311" s="503" t="str">
        <f t="shared" si="22"/>
        <v/>
      </c>
      <c r="N311" s="503" t="b">
        <f t="shared" si="23"/>
        <v>0</v>
      </c>
      <c r="O311" s="507" t="s">
        <v>1823</v>
      </c>
      <c r="P311" s="202"/>
      <c r="Q311" s="179"/>
    </row>
    <row r="312" spans="1:17" ht="37.5" customHeight="1">
      <c r="A312" s="406">
        <v>15</v>
      </c>
      <c r="B312" s="423" t="str">
        <f>IFERROR(VLOOKUP(A312,'Outcome Indicators - Section C'!$A$10:$S$27,19,FALSE),"")</f>
        <v/>
      </c>
      <c r="C312" s="506" t="str">
        <f t="array" ref="C312">IFERROR(IF(INDEX('Disaggregation Records'!$E$59:$E$92,MATCH(LEFT(L312,255),LEFT('Disaggregation Records'!$D$59:$D$92,255),0))=0,"",INDEX('Disaggregation Records'!$E$59:$E$92,MATCH(LEFT(L312,255),LEFT('Disaggregation Records'!$D$59:$D$92,255),0))),"")</f>
        <v/>
      </c>
      <c r="D312" s="506" t="str">
        <f t="array" ref="D312">IFERROR(IF(INDEX('Disaggregation Records'!$F$59:$F$92,MATCH(LEFT(L312,255),LEFT('Disaggregation Records'!$D$59:$D$92,255),0))=0,"",INDEX('Disaggregation Records'!$F$59:$F$92,MATCH(LEFT(L312,255),LEFT('Disaggregation Records'!$D$59:$D$92,255),0))),"")</f>
        <v/>
      </c>
      <c r="E312" s="409" t="str">
        <f t="array" ref="E312">IFERROR(IF(INDEX('Disaggregation Data'!$K$159:$K$310,MATCH(LEFT(M312,255),LEFT('Disaggregation Data'!$J$159:$J$310,255),0))=0,"",INDEX('Disaggregation Data'!$K$159:$K$310,MATCH(LEFT(M312,255),LEFT('Disaggregation Data'!J$159:$J$310,255),0))),"")</f>
        <v/>
      </c>
      <c r="F312" s="409" t="str">
        <f t="array" ref="F312">IFERROR(IF(INDEX('Disaggregation Data'!$L$159:$L$310,MATCH(LEFT(M312,255),LEFT('Disaggregation Data'!$J$159:$J$310,255),0))=0,"",INDEX('Disaggregation Data'!$L$159:$L$310,MATCH(LEFT(M312,255),LEFT('Disaggregation Data'!J$159:$J$310,255),0))),"")</f>
        <v/>
      </c>
      <c r="G312" s="409" t="str">
        <f t="array" ref="G312">IFERROR(IF(INDEX('Disaggregation Data'!$M$159:$M$310,MATCH(LEFT(M312,255),LEFT('Disaggregation Data'!$J$159:$J$310,255),0))=0,"",INDEX('Disaggregation Data'!$M$159:$M$310,MATCH(LEFT(M312,255),LEFT('Disaggregation Data'!J$159:$J$310,255),0))),"")</f>
        <v/>
      </c>
      <c r="H312" s="408" t="str">
        <f t="array" ref="H312">IFERROR(IF(INDEX('Disaggregation Data'!$N$159:$N$310,MATCH(LEFT(M312,255),LEFT('Disaggregation Data'!$J$159:$J$310,255),0))=0,"",INDEX('Disaggregation Data'!$N$159:$N$310,MATCH(LEFT(M312,255),LEFT('Disaggregation Data'!J$159:$J$310,255),0))),"")</f>
        <v/>
      </c>
      <c r="I312" s="498" t="str">
        <f t="array" ref="I312">IFERROR(IF(INDEX('Disaggregation Records'!$G$59:$G$92,MATCH(LEFT(L312,255),LEFT('Disaggregation Records'!$D$59:$D$92,255),0))=0,"",INDEX('Disaggregation Records'!$G$59:$G$92,MATCH(LEFT(L312,255),LEFT('Disaggregation Records'!$D$59:$D$92,255),0))),"")</f>
        <v/>
      </c>
      <c r="J312" s="503" t="s">
        <v>731</v>
      </c>
      <c r="K312" s="503">
        <f t="shared" si="20"/>
        <v>94</v>
      </c>
      <c r="L312" s="503" t="str">
        <f t="shared" si="21"/>
        <v/>
      </c>
      <c r="M312" s="503" t="str">
        <f t="shared" si="22"/>
        <v/>
      </c>
      <c r="N312" s="503" t="b">
        <f t="shared" si="23"/>
        <v>0</v>
      </c>
      <c r="O312" s="507" t="s">
        <v>1824</v>
      </c>
      <c r="P312" s="202"/>
      <c r="Q312" s="179"/>
    </row>
    <row r="313" spans="1:17" ht="37.5" customHeight="1">
      <c r="A313" s="406">
        <v>15</v>
      </c>
      <c r="B313" s="423" t="str">
        <f>IFERROR(VLOOKUP(A313,'Outcome Indicators - Section C'!$A$10:$S$27,19,FALSE),"")</f>
        <v/>
      </c>
      <c r="C313" s="506" t="str">
        <f t="array" ref="C313">IFERROR(IF(INDEX('Disaggregation Records'!$E$59:$E$92,MATCH(LEFT(L313,255),LEFT('Disaggregation Records'!$D$59:$D$92,255),0))=0,"",INDEX('Disaggregation Records'!$E$59:$E$92,MATCH(LEFT(L313,255),LEFT('Disaggregation Records'!$D$59:$D$92,255),0))),"")</f>
        <v/>
      </c>
      <c r="D313" s="506" t="str">
        <f t="array" ref="D313">IFERROR(IF(INDEX('Disaggregation Records'!$F$59:$F$92,MATCH(LEFT(L313,255),LEFT('Disaggregation Records'!$D$59:$D$92,255),0))=0,"",INDEX('Disaggregation Records'!$F$59:$F$92,MATCH(LEFT(L313,255),LEFT('Disaggregation Records'!$D$59:$D$92,255),0))),"")</f>
        <v/>
      </c>
      <c r="E313" s="409" t="str">
        <f t="array" ref="E313">IFERROR(IF(INDEX('Disaggregation Data'!$K$159:$K$310,MATCH(LEFT(M313,255),LEFT('Disaggregation Data'!$J$159:$J$310,255),0))=0,"",INDEX('Disaggregation Data'!$K$159:$K$310,MATCH(LEFT(M313,255),LEFT('Disaggregation Data'!J$159:$J$310,255),0))),"")</f>
        <v/>
      </c>
      <c r="F313" s="409" t="str">
        <f t="array" ref="F313">IFERROR(IF(INDEX('Disaggregation Data'!$L$159:$L$310,MATCH(LEFT(M313,255),LEFT('Disaggregation Data'!$J$159:$J$310,255),0))=0,"",INDEX('Disaggregation Data'!$L$159:$L$310,MATCH(LEFT(M313,255),LEFT('Disaggregation Data'!J$159:$J$310,255),0))),"")</f>
        <v/>
      </c>
      <c r="G313" s="409" t="str">
        <f t="array" ref="G313">IFERROR(IF(INDEX('Disaggregation Data'!$M$159:$M$310,MATCH(LEFT(M313,255),LEFT('Disaggregation Data'!$J$159:$J$310,255),0))=0,"",INDEX('Disaggregation Data'!$M$159:$M$310,MATCH(LEFT(M313,255),LEFT('Disaggregation Data'!J$159:$J$310,255),0))),"")</f>
        <v/>
      </c>
      <c r="H313" s="408" t="str">
        <f t="array" ref="H313">IFERROR(IF(INDEX('Disaggregation Data'!$N$159:$N$310,MATCH(LEFT(M313,255),LEFT('Disaggregation Data'!$J$159:$J$310,255),0))=0,"",INDEX('Disaggregation Data'!$N$159:$N$310,MATCH(LEFT(M313,255),LEFT('Disaggregation Data'!J$159:$J$310,255),0))),"")</f>
        <v/>
      </c>
      <c r="I313" s="498" t="str">
        <f t="array" ref="I313">IFERROR(IF(INDEX('Disaggregation Records'!$G$59:$G$92,MATCH(LEFT(L313,255),LEFT('Disaggregation Records'!$D$59:$D$92,255),0))=0,"",INDEX('Disaggregation Records'!$G$59:$G$92,MATCH(LEFT(L313,255),LEFT('Disaggregation Records'!$D$59:$D$92,255),0))),"")</f>
        <v/>
      </c>
      <c r="J313" s="503" t="s">
        <v>731</v>
      </c>
      <c r="K313" s="503">
        <f t="shared" si="20"/>
        <v>95</v>
      </c>
      <c r="L313" s="503" t="str">
        <f t="shared" si="21"/>
        <v/>
      </c>
      <c r="M313" s="503" t="str">
        <f t="shared" si="22"/>
        <v/>
      </c>
      <c r="N313" s="503" t="b">
        <f t="shared" si="23"/>
        <v>0</v>
      </c>
      <c r="O313" s="507" t="s">
        <v>1825</v>
      </c>
      <c r="P313" s="202"/>
      <c r="Q313" s="179"/>
    </row>
    <row r="314" spans="1:17" ht="37.5" customHeight="1">
      <c r="A314" s="406">
        <v>15</v>
      </c>
      <c r="B314" s="423" t="str">
        <f>IFERROR(VLOOKUP(A314,'Outcome Indicators - Section C'!$A$10:$S$27,19,FALSE),"")</f>
        <v/>
      </c>
      <c r="C314" s="506" t="str">
        <f t="array" ref="C314">IFERROR(IF(INDEX('Disaggregation Records'!$E$59:$E$92,MATCH(LEFT(L314,255),LEFT('Disaggregation Records'!$D$59:$D$92,255),0))=0,"",INDEX('Disaggregation Records'!$E$59:$E$92,MATCH(LEFT(L314,255),LEFT('Disaggregation Records'!$D$59:$D$92,255),0))),"")</f>
        <v/>
      </c>
      <c r="D314" s="506" t="str">
        <f t="array" ref="D314">IFERROR(IF(INDEX('Disaggregation Records'!$F$59:$F$92,MATCH(LEFT(L314,255),LEFT('Disaggregation Records'!$D$59:$D$92,255),0))=0,"",INDEX('Disaggregation Records'!$F$59:$F$92,MATCH(LEFT(L314,255),LEFT('Disaggregation Records'!$D$59:$D$92,255),0))),"")</f>
        <v/>
      </c>
      <c r="E314" s="409" t="str">
        <f t="array" ref="E314">IFERROR(IF(INDEX('Disaggregation Data'!$K$159:$K$310,MATCH(LEFT(M314,255),LEFT('Disaggregation Data'!$J$159:$J$310,255),0))=0,"",INDEX('Disaggregation Data'!$K$159:$K$310,MATCH(LEFT(M314,255),LEFT('Disaggregation Data'!J$159:$J$310,255),0))),"")</f>
        <v/>
      </c>
      <c r="F314" s="409" t="str">
        <f t="array" ref="F314">IFERROR(IF(INDEX('Disaggregation Data'!$L$159:$L$310,MATCH(LEFT(M314,255),LEFT('Disaggregation Data'!$J$159:$J$310,255),0))=0,"",INDEX('Disaggregation Data'!$L$159:$L$310,MATCH(LEFT(M314,255),LEFT('Disaggregation Data'!J$159:$J$310,255),0))),"")</f>
        <v/>
      </c>
      <c r="G314" s="409" t="str">
        <f t="array" ref="G314">IFERROR(IF(INDEX('Disaggregation Data'!$M$159:$M$310,MATCH(LEFT(M314,255),LEFT('Disaggregation Data'!$J$159:$J$310,255),0))=0,"",INDEX('Disaggregation Data'!$M$159:$M$310,MATCH(LEFT(M314,255),LEFT('Disaggregation Data'!J$159:$J$310,255),0))),"")</f>
        <v/>
      </c>
      <c r="H314" s="408" t="str">
        <f t="array" ref="H314">IFERROR(IF(INDEX('Disaggregation Data'!$N$159:$N$310,MATCH(LEFT(M314,255),LEFT('Disaggregation Data'!$J$159:$J$310,255),0))=0,"",INDEX('Disaggregation Data'!$N$159:$N$310,MATCH(LEFT(M314,255),LEFT('Disaggregation Data'!J$159:$J$310,255),0))),"")</f>
        <v/>
      </c>
      <c r="I314" s="498" t="str">
        <f t="array" ref="I314">IFERROR(IF(INDEX('Disaggregation Records'!$G$59:$G$92,MATCH(LEFT(L314,255),LEFT('Disaggregation Records'!$D$59:$D$92,255),0))=0,"",INDEX('Disaggregation Records'!$G$59:$G$92,MATCH(LEFT(L314,255),LEFT('Disaggregation Records'!$D$59:$D$92,255),0))),"")</f>
        <v/>
      </c>
      <c r="J314" s="503" t="s">
        <v>731</v>
      </c>
      <c r="K314" s="503">
        <f t="shared" si="20"/>
        <v>96</v>
      </c>
      <c r="L314" s="503" t="str">
        <f t="shared" si="21"/>
        <v/>
      </c>
      <c r="M314" s="503" t="str">
        <f t="shared" si="22"/>
        <v/>
      </c>
      <c r="N314" s="503" t="b">
        <f t="shared" si="23"/>
        <v>0</v>
      </c>
      <c r="O314" s="507" t="s">
        <v>1826</v>
      </c>
      <c r="P314" s="202"/>
      <c r="Q314" s="179"/>
    </row>
    <row r="315" spans="1:17" ht="37.5" customHeight="1">
      <c r="A315" s="406">
        <v>15</v>
      </c>
      <c r="B315" s="423" t="str">
        <f>IFERROR(VLOOKUP(A315,'Outcome Indicators - Section C'!$A$10:$S$27,19,FALSE),"")</f>
        <v/>
      </c>
      <c r="C315" s="506" t="str">
        <f t="array" ref="C315">IFERROR(IF(INDEX('Disaggregation Records'!$E$59:$E$92,MATCH(LEFT(L315,255),LEFT('Disaggregation Records'!$D$59:$D$92,255),0))=0,"",INDEX('Disaggregation Records'!$E$59:$E$92,MATCH(LEFT(L315,255),LEFT('Disaggregation Records'!$D$59:$D$92,255),0))),"")</f>
        <v/>
      </c>
      <c r="D315" s="506" t="str">
        <f t="array" ref="D315">IFERROR(IF(INDEX('Disaggregation Records'!$F$59:$F$92,MATCH(LEFT(L315,255),LEFT('Disaggregation Records'!$D$59:$D$92,255),0))=0,"",INDEX('Disaggregation Records'!$F$59:$F$92,MATCH(LEFT(L315,255),LEFT('Disaggregation Records'!$D$59:$D$92,255),0))),"")</f>
        <v/>
      </c>
      <c r="E315" s="409" t="str">
        <f t="array" ref="E315">IFERROR(IF(INDEX('Disaggregation Data'!$K$159:$K$310,MATCH(LEFT(M315,255),LEFT('Disaggregation Data'!$J$159:$J$310,255),0))=0,"",INDEX('Disaggregation Data'!$K$159:$K$310,MATCH(LEFT(M315,255),LEFT('Disaggregation Data'!J$159:$J$310,255),0))),"")</f>
        <v/>
      </c>
      <c r="F315" s="409" t="str">
        <f t="array" ref="F315">IFERROR(IF(INDEX('Disaggregation Data'!$L$159:$L$310,MATCH(LEFT(M315,255),LEFT('Disaggregation Data'!$J$159:$J$310,255),0))=0,"",INDEX('Disaggregation Data'!$L$159:$L$310,MATCH(LEFT(M315,255),LEFT('Disaggregation Data'!J$159:$J$310,255),0))),"")</f>
        <v/>
      </c>
      <c r="G315" s="409" t="str">
        <f t="array" ref="G315">IFERROR(IF(INDEX('Disaggregation Data'!$M$159:$M$310,MATCH(LEFT(M315,255),LEFT('Disaggregation Data'!$J$159:$J$310,255),0))=0,"",INDEX('Disaggregation Data'!$M$159:$M$310,MATCH(LEFT(M315,255),LEFT('Disaggregation Data'!J$159:$J$310,255),0))),"")</f>
        <v/>
      </c>
      <c r="H315" s="408" t="str">
        <f t="array" ref="H315">IFERROR(IF(INDEX('Disaggregation Data'!$N$159:$N$310,MATCH(LEFT(M315,255),LEFT('Disaggregation Data'!$J$159:$J$310,255),0))=0,"",INDEX('Disaggregation Data'!$N$159:$N$310,MATCH(LEFT(M315,255),LEFT('Disaggregation Data'!J$159:$J$310,255),0))),"")</f>
        <v/>
      </c>
      <c r="I315" s="498" t="str">
        <f t="array" ref="I315">IFERROR(IF(INDEX('Disaggregation Records'!$G$59:$G$92,MATCH(LEFT(L315,255),LEFT('Disaggregation Records'!$D$59:$D$92,255),0))=0,"",INDEX('Disaggregation Records'!$G$59:$G$92,MATCH(LEFT(L315,255),LEFT('Disaggregation Records'!$D$59:$D$92,255),0))),"")</f>
        <v/>
      </c>
      <c r="J315" s="503" t="s">
        <v>731</v>
      </c>
      <c r="K315" s="503">
        <f t="shared" si="20"/>
        <v>97</v>
      </c>
      <c r="L315" s="503" t="str">
        <f t="shared" si="21"/>
        <v/>
      </c>
      <c r="M315" s="503" t="str">
        <f t="shared" si="22"/>
        <v/>
      </c>
      <c r="N315" s="503" t="b">
        <f t="shared" si="23"/>
        <v>0</v>
      </c>
      <c r="O315" s="507" t="s">
        <v>1827</v>
      </c>
      <c r="P315" s="202"/>
      <c r="Q315" s="179"/>
    </row>
    <row r="316" spans="1:17" ht="37.5" customHeight="1">
      <c r="A316" s="406">
        <v>15</v>
      </c>
      <c r="B316" s="423" t="str">
        <f>IFERROR(VLOOKUP(A316,'Outcome Indicators - Section C'!$A$10:$S$27,19,FALSE),"")</f>
        <v/>
      </c>
      <c r="C316" s="506" t="str">
        <f t="array" ref="C316">IFERROR(IF(INDEX('Disaggregation Records'!$E$59:$E$92,MATCH(LEFT(L316,255),LEFT('Disaggregation Records'!$D$59:$D$92,255),0))=0,"",INDEX('Disaggregation Records'!$E$59:$E$92,MATCH(LEFT(L316,255),LEFT('Disaggregation Records'!$D$59:$D$92,255),0))),"")</f>
        <v/>
      </c>
      <c r="D316" s="506" t="str">
        <f t="array" ref="D316">IFERROR(IF(INDEX('Disaggregation Records'!$F$59:$F$92,MATCH(LEFT(L316,255),LEFT('Disaggregation Records'!$D$59:$D$92,255),0))=0,"",INDEX('Disaggregation Records'!$F$59:$F$92,MATCH(LEFT(L316,255),LEFT('Disaggregation Records'!$D$59:$D$92,255),0))),"")</f>
        <v/>
      </c>
      <c r="E316" s="409" t="str">
        <f t="array" ref="E316">IFERROR(IF(INDEX('Disaggregation Data'!$K$159:$K$310,MATCH(LEFT(M316,255),LEFT('Disaggregation Data'!$J$159:$J$310,255),0))=0,"",INDEX('Disaggregation Data'!$K$159:$K$310,MATCH(LEFT(M316,255),LEFT('Disaggregation Data'!J$159:$J$310,255),0))),"")</f>
        <v/>
      </c>
      <c r="F316" s="409" t="str">
        <f t="array" ref="F316">IFERROR(IF(INDEX('Disaggregation Data'!$L$159:$L$310,MATCH(LEFT(M316,255),LEFT('Disaggregation Data'!$J$159:$J$310,255),0))=0,"",INDEX('Disaggregation Data'!$L$159:$L$310,MATCH(LEFT(M316,255),LEFT('Disaggregation Data'!J$159:$J$310,255),0))),"")</f>
        <v/>
      </c>
      <c r="G316" s="409" t="str">
        <f t="array" ref="G316">IFERROR(IF(INDEX('Disaggregation Data'!$M$159:$M$310,MATCH(LEFT(M316,255),LEFT('Disaggregation Data'!$J$159:$J$310,255),0))=0,"",INDEX('Disaggregation Data'!$M$159:$M$310,MATCH(LEFT(M316,255),LEFT('Disaggregation Data'!J$159:$J$310,255),0))),"")</f>
        <v/>
      </c>
      <c r="H316" s="408" t="str">
        <f t="array" ref="H316">IFERROR(IF(INDEX('Disaggregation Data'!$N$159:$N$310,MATCH(LEFT(M316,255),LEFT('Disaggregation Data'!$J$159:$J$310,255),0))=0,"",INDEX('Disaggregation Data'!$N$159:$N$310,MATCH(LEFT(M316,255),LEFT('Disaggregation Data'!J$159:$J$310,255),0))),"")</f>
        <v/>
      </c>
      <c r="I316" s="498" t="str">
        <f t="array" ref="I316">IFERROR(IF(INDEX('Disaggregation Records'!$G$59:$G$92,MATCH(LEFT(L316,255),LEFT('Disaggregation Records'!$D$59:$D$92,255),0))=0,"",INDEX('Disaggregation Records'!$G$59:$G$92,MATCH(LEFT(L316,255),LEFT('Disaggregation Records'!$D$59:$D$92,255),0))),"")</f>
        <v/>
      </c>
      <c r="J316" s="503" t="s">
        <v>731</v>
      </c>
      <c r="K316" s="503">
        <f t="shared" si="20"/>
        <v>98</v>
      </c>
      <c r="L316" s="503" t="str">
        <f t="shared" si="21"/>
        <v/>
      </c>
      <c r="M316" s="503" t="str">
        <f t="shared" si="22"/>
        <v/>
      </c>
      <c r="N316" s="503" t="b">
        <f t="shared" si="23"/>
        <v>0</v>
      </c>
      <c r="O316" s="507" t="s">
        <v>1828</v>
      </c>
      <c r="P316" s="202"/>
      <c r="Q316" s="179"/>
    </row>
    <row r="317" spans="1:17" ht="37.5" customHeight="1">
      <c r="A317" s="406">
        <v>15</v>
      </c>
      <c r="B317" s="423" t="str">
        <f>IFERROR(VLOOKUP(A317,'Outcome Indicators - Section C'!$A$10:$S$27,19,FALSE),"")</f>
        <v/>
      </c>
      <c r="C317" s="506" t="str">
        <f t="array" ref="C317">IFERROR(IF(INDEX('Disaggregation Records'!$E$59:$E$92,MATCH(LEFT(L317,255),LEFT('Disaggregation Records'!$D$59:$D$92,255),0))=0,"",INDEX('Disaggregation Records'!$E$59:$E$92,MATCH(LEFT(L317,255),LEFT('Disaggregation Records'!$D$59:$D$92,255),0))),"")</f>
        <v/>
      </c>
      <c r="D317" s="506" t="str">
        <f t="array" ref="D317">IFERROR(IF(INDEX('Disaggregation Records'!$F$59:$F$92,MATCH(LEFT(L317,255),LEFT('Disaggregation Records'!$D$59:$D$92,255),0))=0,"",INDEX('Disaggregation Records'!$F$59:$F$92,MATCH(LEFT(L317,255),LEFT('Disaggregation Records'!$D$59:$D$92,255),0))),"")</f>
        <v/>
      </c>
      <c r="E317" s="409" t="str">
        <f t="array" ref="E317">IFERROR(IF(INDEX('Disaggregation Data'!$K$159:$K$310,MATCH(LEFT(M317,255),LEFT('Disaggregation Data'!$J$159:$J$310,255),0))=0,"",INDEX('Disaggregation Data'!$K$159:$K$310,MATCH(LEFT(M317,255),LEFT('Disaggregation Data'!J$159:$J$310,255),0))),"")</f>
        <v/>
      </c>
      <c r="F317" s="409" t="str">
        <f t="array" ref="F317">IFERROR(IF(INDEX('Disaggregation Data'!$L$159:$L$310,MATCH(LEFT(M317,255),LEFT('Disaggregation Data'!$J$159:$J$310,255),0))=0,"",INDEX('Disaggregation Data'!$L$159:$L$310,MATCH(LEFT(M317,255),LEFT('Disaggregation Data'!J$159:$J$310,255),0))),"")</f>
        <v/>
      </c>
      <c r="G317" s="409" t="str">
        <f t="array" ref="G317">IFERROR(IF(INDEX('Disaggregation Data'!$M$159:$M$310,MATCH(LEFT(M317,255),LEFT('Disaggregation Data'!$J$159:$J$310,255),0))=0,"",INDEX('Disaggregation Data'!$M$159:$M$310,MATCH(LEFT(M317,255),LEFT('Disaggregation Data'!J$159:$J$310,255),0))),"")</f>
        <v/>
      </c>
      <c r="H317" s="408" t="str">
        <f t="array" ref="H317">IFERROR(IF(INDEX('Disaggregation Data'!$N$159:$N$310,MATCH(LEFT(M317,255),LEFT('Disaggregation Data'!$J$159:$J$310,255),0))=0,"",INDEX('Disaggregation Data'!$N$159:$N$310,MATCH(LEFT(M317,255),LEFT('Disaggregation Data'!J$159:$J$310,255),0))),"")</f>
        <v/>
      </c>
      <c r="I317" s="498" t="str">
        <f t="array" ref="I317">IFERROR(IF(INDEX('Disaggregation Records'!$G$59:$G$92,MATCH(LEFT(L317,255),LEFT('Disaggregation Records'!$D$59:$D$92,255),0))=0,"",INDEX('Disaggregation Records'!$G$59:$G$92,MATCH(LEFT(L317,255),LEFT('Disaggregation Records'!$D$59:$D$92,255),0))),"")</f>
        <v/>
      </c>
      <c r="J317" s="503" t="s">
        <v>731</v>
      </c>
      <c r="K317" s="503">
        <f t="shared" si="20"/>
        <v>99</v>
      </c>
      <c r="L317" s="503" t="str">
        <f t="shared" si="21"/>
        <v/>
      </c>
      <c r="M317" s="503" t="str">
        <f t="shared" si="22"/>
        <v/>
      </c>
      <c r="N317" s="503" t="b">
        <f t="shared" si="23"/>
        <v>0</v>
      </c>
      <c r="O317" s="507" t="s">
        <v>1829</v>
      </c>
      <c r="P317" s="202"/>
      <c r="Q317" s="179"/>
    </row>
    <row r="318" spans="1:17" ht="0.75" customHeight="1" thickBot="1">
      <c r="A318" s="65"/>
      <c r="B318" s="66"/>
      <c r="C318" s="66"/>
      <c r="D318" s="66"/>
      <c r="E318" s="66"/>
      <c r="F318" s="66"/>
      <c r="G318" s="66"/>
      <c r="H318" s="66"/>
      <c r="I318" s="66"/>
      <c r="J318" s="66"/>
      <c r="K318" s="66"/>
      <c r="L318" s="66"/>
      <c r="M318" s="66"/>
      <c r="N318" s="66"/>
      <c r="O318" s="66"/>
      <c r="P318" s="172"/>
      <c r="Q318" s="173"/>
    </row>
    <row r="319" spans="1:17" ht="30" hidden="1" customHeight="1">
      <c r="P319" s="135"/>
      <c r="Q319" s="135"/>
    </row>
    <row r="320" spans="1:17" ht="30" hidden="1" customHeight="1">
      <c r="P320" s="135"/>
      <c r="Q320" s="135"/>
    </row>
    <row r="321" spans="1:33" ht="30" hidden="1" customHeight="1">
      <c r="P321" s="135"/>
      <c r="Q321" s="135"/>
    </row>
    <row r="322" spans="1:33" hidden="1">
      <c r="P322" s="135"/>
      <c r="Q322" s="135"/>
    </row>
    <row r="323" spans="1:33" ht="36" customHeight="1" thickBot="1">
      <c r="P323" s="135"/>
      <c r="Q323" s="135"/>
    </row>
    <row r="324" spans="1:33" ht="33" customHeight="1" thickBot="1">
      <c r="A324" s="572" t="s">
        <v>30</v>
      </c>
      <c r="B324" s="573"/>
      <c r="C324" s="573"/>
      <c r="D324" s="573"/>
      <c r="E324" s="573"/>
      <c r="F324" s="573"/>
      <c r="G324" s="573"/>
      <c r="H324" s="573"/>
      <c r="I324" s="573"/>
      <c r="J324" s="573"/>
      <c r="K324" s="573"/>
      <c r="L324" s="573"/>
      <c r="M324" s="573"/>
      <c r="N324" s="573"/>
      <c r="O324" s="573"/>
      <c r="P324" s="573"/>
      <c r="Q324" s="573"/>
      <c r="R324" s="573"/>
      <c r="S324" s="573"/>
      <c r="T324" s="573"/>
      <c r="U324" s="573"/>
      <c r="V324" s="175"/>
      <c r="W324" s="392"/>
      <c r="X324" s="392"/>
      <c r="Y324" s="392"/>
      <c r="Z324" s="392"/>
      <c r="AA324" s="392"/>
      <c r="AB324" s="392"/>
      <c r="AC324" s="392"/>
      <c r="AD324" s="392"/>
      <c r="AE324" s="13"/>
      <c r="AF324" s="135"/>
      <c r="AG324" s="135"/>
    </row>
    <row r="325" spans="1:33" ht="51" customHeight="1">
      <c r="A325" s="449" t="s">
        <v>26</v>
      </c>
      <c r="B325" s="449" t="s">
        <v>127</v>
      </c>
      <c r="C325" s="449" t="s">
        <v>42</v>
      </c>
      <c r="D325" s="449" t="s">
        <v>31</v>
      </c>
      <c r="E325" s="449" t="s">
        <v>2</v>
      </c>
      <c r="F325" s="449" t="s">
        <v>3</v>
      </c>
      <c r="G325" s="449" t="s">
        <v>4</v>
      </c>
      <c r="H325" s="449" t="s">
        <v>33</v>
      </c>
      <c r="I325" s="449"/>
      <c r="J325" s="449" t="s">
        <v>156</v>
      </c>
      <c r="K325" s="449" t="s">
        <v>139</v>
      </c>
      <c r="L325" s="449" t="s">
        <v>140</v>
      </c>
      <c r="M325" s="449" t="s">
        <v>137</v>
      </c>
      <c r="N325" s="449" t="s">
        <v>138</v>
      </c>
      <c r="O325" s="449" t="s">
        <v>157</v>
      </c>
      <c r="P325" s="449"/>
      <c r="Q325" s="449"/>
      <c r="R325" s="449"/>
      <c r="S325" s="449"/>
      <c r="T325" s="449"/>
      <c r="U325" s="449" t="s">
        <v>18</v>
      </c>
      <c r="V325" s="449" t="s">
        <v>9</v>
      </c>
      <c r="W325" s="509"/>
      <c r="X325" s="509" t="s">
        <v>221</v>
      </c>
      <c r="Y325" s="509">
        <v>0</v>
      </c>
      <c r="Z325" s="509" t="s">
        <v>158</v>
      </c>
      <c r="AA325" s="509" t="s">
        <v>60</v>
      </c>
      <c r="AB325" s="509" t="s">
        <v>62</v>
      </c>
      <c r="AC325" s="509" t="s">
        <v>241</v>
      </c>
      <c r="AD325" s="509" t="s">
        <v>62</v>
      </c>
      <c r="AE325" s="219"/>
      <c r="AF325" s="135"/>
      <c r="AG325" s="135"/>
    </row>
    <row r="326" spans="1:33" ht="37.5" hidden="1" customHeight="1">
      <c r="A326" s="406" t="s">
        <v>84</v>
      </c>
      <c r="B326" s="423" t="str">
        <f>IFERROR(VLOOKUP(A326,'Coverage Indicators - Section D'!$A$10:$Y$39,25,FALSE),"")</f>
        <v/>
      </c>
      <c r="C326" s="506" t="str">
        <f t="array" ref="C326">IFERROR(IF(INDEX('Disaggregation Records'!$E$95:$E$183,MATCH(LEFT(Z326,255),LEFT('Disaggregation Records'!$D$95:$D$183,255),0))=0,"",INDEX('Disaggregation Records'!$E$95:$E$183,MATCH(LEFT(Z326,255),LEFT('Disaggregation Records'!$D$95:$D$183,255),0))),"")</f>
        <v/>
      </c>
      <c r="D326" s="506" t="str">
        <f t="array" ref="D326">IFERROR(IF(INDEX('Disaggregation Records'!$F$95:$F$183,MATCH(LEFT(Z326,255),LEFT('Disaggregation Records'!$D$95:$D$183,255),0))=0,"",INDEX('Disaggregation Records'!$F$95:$F$183,MATCH(LEFT(Z326,255),LEFT('Disaggregation Records'!$D$95:$D$183,255),0))),"")</f>
        <v/>
      </c>
      <c r="E326" s="425" t="str">
        <f t="array" ref="E326">IFERROR(IF(INDEX('Disaggregation Data'!$K$315:$K$586,MATCH(LEFT(X326,255),LEFT('Disaggregation Data'!$J$315:$J$586,255),0))=0,"",INDEX('Disaggregation Data'!$K$315:$K$586,MATCH(LEFT(X326,255),LEFT('Disaggregation Data'!J$315:$J$586,255),0))),"")</f>
        <v/>
      </c>
      <c r="F326" s="426" t="str">
        <f t="array" ref="F326">IFERROR(IF(INDEX('Disaggregation Data'!$L$315:$L$586,MATCH(LEFT(X326,255),LEFT('Disaggregation Data'!$J$315:$J$586,255),0))=0,"",INDEX('Disaggregation Data'!$L$315:$L$586,MATCH(LEFT(X326,255),LEFT('Disaggregation Data'!J$315:$J$586,255),0))),"")</f>
        <v/>
      </c>
      <c r="G326" s="481" t="str">
        <f t="array" ref="G326">IFERROR(IF(INDEX('Disaggregation Data'!$M$315:$M$586,MATCH(LEFT(X326,255),LEFT('Disaggregation Data'!$J$315:$J$586,255),0))=0,(E326/F326)*100,INDEX('Disaggregation Data'!$M$315:$M$586,MATCH(LEFT(X326,255),LEFT('Disaggregation Data'!J$315:$J$586,255),0))),"")</f>
        <v/>
      </c>
      <c r="H326" s="429" t="str">
        <f t="array" ref="H326">IFERROR(IF(INDEX('Disaggregation Data'!$N$315:$N$586,MATCH(LEFT(X326,255),LEFT('Disaggregation Data'!$J$315:$J$586,255),0))=0,"",INDEX('Disaggregation Data'!$N$315:$N$586,MATCH(LEFT(X326,255),LEFT('Disaggregation Data'!J$315:$J$586,255),0))),"")</f>
        <v/>
      </c>
      <c r="I326" s="510"/>
      <c r="J326" s="510"/>
      <c r="K326" s="510"/>
      <c r="L326" s="510"/>
      <c r="M326" s="510"/>
      <c r="N326" s="510"/>
      <c r="O326" s="510"/>
      <c r="P326" s="510"/>
      <c r="Q326" s="510"/>
      <c r="R326" s="510"/>
      <c r="S326" s="510"/>
      <c r="T326" s="510"/>
      <c r="U326" s="429" t="str">
        <f t="array" ref="U326">IFERROR(IF(INDEX('Disaggregation Data'!$O$315:$O$586,MATCH(LEFT(X326,255),LEFT('Disaggregation Data'!$J$315:$J$586,255),0))=0,"",INDEX('Disaggregation Data'!$O$315:$O$586,MATCH(LEFT(X326,255),LEFT('Disaggregation Data'!J$315:$J$586,255),0))),"")</f>
        <v/>
      </c>
      <c r="V326" s="441" t="str">
        <f t="array" ref="V326">IFERROR(IF(INDEX('Disaggregation Data'!$P$315:$P$586,MATCH(LEFT(X326,255),LEFT('Disaggregation Data'!$J$315:$J$586,255),0))=0,"",INDEX('Disaggregation Data'!$P$315:$P$586,MATCH(LEFT(X326,255),LEFT('Disaggregation Data'!J$315:$J$586,255),0))),"")</f>
        <v/>
      </c>
      <c r="W326" s="511"/>
      <c r="X326" s="511" t="str">
        <f>IF(B326&lt;&gt;"",B326&amp;C326&amp;D326,"")</f>
        <v/>
      </c>
      <c r="Y326" s="511">
        <f>IF(B326=B325,Y325+1,0)</f>
        <v>0</v>
      </c>
      <c r="Z326" s="511" t="str">
        <f>IF(B326&lt;&gt;"",B326&amp;"-"&amp;Y326,"")</f>
        <v/>
      </c>
      <c r="AA326" s="511" t="b">
        <f>IFERROR(IF(B326&lt;&gt;"",TRUE,FALSE),"")</f>
        <v>0</v>
      </c>
      <c r="AB326" s="511" t="s">
        <v>61</v>
      </c>
      <c r="AC326" s="511" t="str">
        <f t="array" ref="AC326">IFERROR(IF(INDEX('Disaggregation Records'!$G$95:$G$183,MATCH(LEFT(Z326,255),LEFT('Disaggregation Records'!$D$95:$D$183,255),0))=0,"",INDEX('Disaggregation Records'!$G$95:$G$183,MATCH(LEFT(Z326,255),LEFT('Disaggregation Records'!$D$95:$D$183,255),0))),"")</f>
        <v/>
      </c>
      <c r="AD326" s="511" t="s">
        <v>61</v>
      </c>
      <c r="AE326" s="219"/>
      <c r="AF326" s="135"/>
      <c r="AG326" s="135"/>
    </row>
    <row r="327" spans="1:33" ht="37.5" customHeight="1">
      <c r="A327" s="406">
        <v>1</v>
      </c>
      <c r="B327" s="423" t="str">
        <f>IFERROR(VLOOKUP(A327,'Coverage Indicators - Section D'!$A$10:$Y$39,25,FALSE),"")</f>
        <v>TCP-1(M): Number of notified cases of all forms of TB-(i.e. bacteriologically confirmed + clinically diagnosed), includes new and relapse cases</v>
      </c>
      <c r="C327" s="506" t="str">
        <f t="array" ref="C327">IFERROR(IF(INDEX('Disaggregation Records'!$E$95:$E$183,MATCH(LEFT(Z327,255),LEFT('Disaggregation Records'!$D$95:$D$183,255),0))=0,"",INDEX('Disaggregation Records'!$E$95:$E$183,MATCH(LEFT(Z327,255),LEFT('Disaggregation Records'!$D$95:$D$183,255),0))),"")</f>
        <v>Age</v>
      </c>
      <c r="D327" s="506" t="str">
        <f t="array" ref="D327">IFERROR(IF(INDEX('Disaggregation Records'!$F$95:$F$183,MATCH(LEFT(Z327,255),LEFT('Disaggregation Records'!$D$95:$D$183,255),0))=0,"",INDEX('Disaggregation Records'!$F$95:$F$183,MATCH(LEFT(Z327,255),LEFT('Disaggregation Records'!$D$95:$D$183,255),0))),"")</f>
        <v>U15</v>
      </c>
      <c r="E327" s="425" t="str">
        <f t="array" ref="E327">IFERROR(IF(INDEX('Disaggregation Data'!$K$315:$K$586,MATCH(LEFT(X327,255),LEFT('Disaggregation Data'!$J$315:$J$586,255),0))=0,"",INDEX('Disaggregation Data'!$K$315:$K$586,MATCH(LEFT(X327,255),LEFT('Disaggregation Data'!J$315:$J$586,255),0))),"")</f>
        <v/>
      </c>
      <c r="F327" s="426" t="str">
        <f t="array" ref="F327">IFERROR(IF(INDEX('Disaggregation Data'!$L$315:$L$586,MATCH(LEFT(X327,255),LEFT('Disaggregation Data'!$J$315:$J$586,255),0))=0,"",INDEX('Disaggregation Data'!$L$315:$L$586,MATCH(LEFT(X327,255),LEFT('Disaggregation Data'!J$315:$J$586,255),0))),"")</f>
        <v/>
      </c>
      <c r="G327" s="481" t="str">
        <f t="array" ref="G327">IFERROR(IF(INDEX('Disaggregation Data'!$M$315:$M$586,MATCH(LEFT(X327,255),LEFT('Disaggregation Data'!$J$315:$J$586,255),0))=0,(E327/F327)*100,INDEX('Disaggregation Data'!$M$315:$M$586,MATCH(LEFT(X327,255),LEFT('Disaggregation Data'!J$315:$J$586,255),0))),"")</f>
        <v/>
      </c>
      <c r="H327" s="429" t="str">
        <f t="array" ref="H327">IFERROR(IF(INDEX('Disaggregation Data'!$N$315:$N$586,MATCH(LEFT(X327,255),LEFT('Disaggregation Data'!$J$315:$J$586,255),0))=0,"",INDEX('Disaggregation Data'!$N$315:$N$586,MATCH(LEFT(X327,255),LEFT('Disaggregation Data'!J$315:$J$586,255),0))),"")</f>
        <v/>
      </c>
      <c r="I327" s="510"/>
      <c r="J327" s="510"/>
      <c r="K327" s="510"/>
      <c r="L327" s="510"/>
      <c r="M327" s="510"/>
      <c r="N327" s="510"/>
      <c r="O327" s="510"/>
      <c r="P327" s="510"/>
      <c r="Q327" s="510"/>
      <c r="R327" s="510"/>
      <c r="S327" s="510"/>
      <c r="T327" s="510"/>
      <c r="U327" s="429" t="str">
        <f t="array" ref="U327">IFERROR(IF(INDEX('Disaggregation Data'!$O$315:$O$586,MATCH(LEFT(X327,255),LEFT('Disaggregation Data'!$J$315:$J$586,255),0))=0,"",INDEX('Disaggregation Data'!$O$315:$O$586,MATCH(LEFT(X327,255),LEFT('Disaggregation Data'!J$315:$J$586,255),0))),"")</f>
        <v/>
      </c>
      <c r="V327" s="441" t="str">
        <f t="array" ref="V327">IFERROR(IF(INDEX('Disaggregation Data'!$P$315:$P$586,MATCH(LEFT(X327,255),LEFT('Disaggregation Data'!$J$315:$J$586,255),0))=0,"",INDEX('Disaggregation Data'!$P$315:$P$586,MATCH(LEFT(X327,255),LEFT('Disaggregation Data'!J$315:$J$586,255),0))),"")</f>
        <v/>
      </c>
      <c r="W327" s="511"/>
      <c r="X327" s="511" t="str">
        <f t="shared" ref="X327:X390" si="24">IF(B327&lt;&gt;"",B327&amp;C327&amp;D327,"")</f>
        <v>TCP-1(M): Number of notified cases of all forms of TB-(i.e. bacteriologically confirmed + clinically diagnosed), includes new and relapse casesAgeU15</v>
      </c>
      <c r="Y327" s="511">
        <f t="shared" ref="Y327:Y390" si="25">IF(B327=B326,Y326+1,0)</f>
        <v>0</v>
      </c>
      <c r="Z327" s="511" t="str">
        <f t="shared" ref="Z327:Z390" si="26">IF(B327&lt;&gt;"",B327&amp;"-"&amp;Y327,"")</f>
        <v>TCP-1(M): Number of notified cases of all forms of TB-(i.e. bacteriologically confirmed + clinically diagnosed), includes new and relapse cases-0</v>
      </c>
      <c r="AA327" s="511" t="b">
        <f t="shared" ref="AA327:AA390" si="27">IFERROR(IF(B327&lt;&gt;"",TRUE,FALSE),"")</f>
        <v>1</v>
      </c>
      <c r="AB327" s="511" t="s">
        <v>1830</v>
      </c>
      <c r="AC327" s="511" t="str">
        <f t="array" ref="AC327">IFERROR(IF(INDEX('Disaggregation Records'!$G$95:$G$183,MATCH(LEFT(Z327,255),LEFT('Disaggregation Records'!$D$95:$D$183,255),0))=0,"",INDEX('Disaggregation Records'!$G$95:$G$183,MATCH(LEFT(Z327,255),LEFT('Disaggregation Records'!$D$95:$D$183,255),0))),"")</f>
        <v>a1L36000000zoN2EAI</v>
      </c>
      <c r="AD327" s="511" t="s">
        <v>732</v>
      </c>
      <c r="AE327" s="219"/>
      <c r="AF327" s="135"/>
      <c r="AG327" s="135"/>
    </row>
    <row r="328" spans="1:33" ht="37.5" customHeight="1">
      <c r="A328" s="406">
        <v>1</v>
      </c>
      <c r="B328" s="423" t="str">
        <f>IFERROR(VLOOKUP(A328,'Coverage Indicators - Section D'!$A$10:$Y$39,25,FALSE),"")</f>
        <v>TCP-1(M): Number of notified cases of all forms of TB-(i.e. bacteriologically confirmed + clinically diagnosed), includes new and relapse cases</v>
      </c>
      <c r="C328" s="506" t="str">
        <f t="array" ref="C328">IFERROR(IF(INDEX('Disaggregation Records'!$E$95:$E$183,MATCH(LEFT(Z328,255),LEFT('Disaggregation Records'!$D$95:$D$183,255),0))=0,"",INDEX('Disaggregation Records'!$E$95:$E$183,MATCH(LEFT(Z328,255),LEFT('Disaggregation Records'!$D$95:$D$183,255),0))),"")</f>
        <v>Age</v>
      </c>
      <c r="D328" s="506" t="str">
        <f t="array" ref="D328">IFERROR(IF(INDEX('Disaggregation Records'!$F$95:$F$183,MATCH(LEFT(Z328,255),LEFT('Disaggregation Records'!$D$95:$D$183,255),0))=0,"",INDEX('Disaggregation Records'!$F$95:$F$183,MATCH(LEFT(Z328,255),LEFT('Disaggregation Records'!$D$95:$D$183,255),0))),"")</f>
        <v>15+</v>
      </c>
      <c r="E328" s="425" t="str">
        <f t="array" ref="E328">IFERROR(IF(INDEX('Disaggregation Data'!$K$315:$K$586,MATCH(LEFT(X328,255),LEFT('Disaggregation Data'!$J$315:$J$586,255),0))=0,"",INDEX('Disaggregation Data'!$K$315:$K$586,MATCH(LEFT(X328,255),LEFT('Disaggregation Data'!J$315:$J$586,255),0))),"")</f>
        <v/>
      </c>
      <c r="F328" s="426" t="str">
        <f t="array" ref="F328">IFERROR(IF(INDEX('Disaggregation Data'!$L$315:$L$586,MATCH(LEFT(X328,255),LEFT('Disaggregation Data'!$J$315:$J$586,255),0))=0,"",INDEX('Disaggregation Data'!$L$315:$L$586,MATCH(LEFT(X328,255),LEFT('Disaggregation Data'!J$315:$J$586,255),0))),"")</f>
        <v/>
      </c>
      <c r="G328" s="481" t="str">
        <f t="array" ref="G328">IFERROR(IF(INDEX('Disaggregation Data'!$M$315:$M$586,MATCH(LEFT(X328,255),LEFT('Disaggregation Data'!$J$315:$J$586,255),0))=0,(E328/F328)*100,INDEX('Disaggregation Data'!$M$315:$M$586,MATCH(LEFT(X328,255),LEFT('Disaggregation Data'!J$315:$J$586,255),0))),"")</f>
        <v/>
      </c>
      <c r="H328" s="429" t="str">
        <f t="array" ref="H328">IFERROR(IF(INDEX('Disaggregation Data'!$N$315:$N$586,MATCH(LEFT(X328,255),LEFT('Disaggregation Data'!$J$315:$J$586,255),0))=0,"",INDEX('Disaggregation Data'!$N$315:$N$586,MATCH(LEFT(X328,255),LEFT('Disaggregation Data'!J$315:$J$586,255),0))),"")</f>
        <v/>
      </c>
      <c r="I328" s="510"/>
      <c r="J328" s="510"/>
      <c r="K328" s="510"/>
      <c r="L328" s="510"/>
      <c r="M328" s="510"/>
      <c r="N328" s="510"/>
      <c r="O328" s="510"/>
      <c r="P328" s="510"/>
      <c r="Q328" s="510"/>
      <c r="R328" s="510"/>
      <c r="S328" s="510"/>
      <c r="T328" s="510"/>
      <c r="U328" s="429" t="str">
        <f t="array" ref="U328">IFERROR(IF(INDEX('Disaggregation Data'!$O$315:$O$586,MATCH(LEFT(X328,255),LEFT('Disaggregation Data'!$J$315:$J$586,255),0))=0,"",INDEX('Disaggregation Data'!$O$315:$O$586,MATCH(LEFT(X328,255),LEFT('Disaggregation Data'!J$315:$J$586,255),0))),"")</f>
        <v/>
      </c>
      <c r="V328" s="441" t="str">
        <f t="array" ref="V328">IFERROR(IF(INDEX('Disaggregation Data'!$P$315:$P$586,MATCH(LEFT(X328,255),LEFT('Disaggregation Data'!$J$315:$J$586,255),0))=0,"",INDEX('Disaggregation Data'!$P$315:$P$586,MATCH(LEFT(X328,255),LEFT('Disaggregation Data'!J$315:$J$586,255),0))),"")</f>
        <v/>
      </c>
      <c r="W328" s="511"/>
      <c r="X328" s="511" t="str">
        <f t="shared" si="24"/>
        <v>TCP-1(M): Number of notified cases of all forms of TB-(i.e. bacteriologically confirmed + clinically diagnosed), includes new and relapse casesAge15+</v>
      </c>
      <c r="Y328" s="511">
        <f t="shared" si="25"/>
        <v>1</v>
      </c>
      <c r="Z328" s="511" t="str">
        <f t="shared" si="26"/>
        <v>TCP-1(M): Number of notified cases of all forms of TB-(i.e. bacteriologically confirmed + clinically diagnosed), includes new and relapse cases-1</v>
      </c>
      <c r="AA328" s="511" t="b">
        <f t="shared" si="27"/>
        <v>1</v>
      </c>
      <c r="AB328" s="511" t="s">
        <v>1831</v>
      </c>
      <c r="AC328" s="511" t="str">
        <f t="array" ref="AC328">IFERROR(IF(INDEX('Disaggregation Records'!$G$95:$G$183,MATCH(LEFT(Z328,255),LEFT('Disaggregation Records'!$D$95:$D$183,255),0))=0,"",INDEX('Disaggregation Records'!$G$95:$G$183,MATCH(LEFT(Z328,255),LEFT('Disaggregation Records'!$D$95:$D$183,255),0))),"")</f>
        <v>a1L36000000zoO8EAI</v>
      </c>
      <c r="AD328" s="511" t="s">
        <v>732</v>
      </c>
      <c r="AE328" s="219"/>
      <c r="AF328" s="135"/>
      <c r="AG328" s="135"/>
    </row>
    <row r="329" spans="1:33" ht="37.5" customHeight="1">
      <c r="A329" s="406">
        <v>1</v>
      </c>
      <c r="B329" s="423" t="str">
        <f>IFERROR(VLOOKUP(A329,'Coverage Indicators - Section D'!$A$10:$Y$39,25,FALSE),"")</f>
        <v>TCP-1(M): Number of notified cases of all forms of TB-(i.e. bacteriologically confirmed + clinically diagnosed), includes new and relapse cases</v>
      </c>
      <c r="C329" s="506" t="str">
        <f t="array" ref="C329">IFERROR(IF(INDEX('Disaggregation Records'!$E$95:$E$183,MATCH(LEFT(Z329,255),LEFT('Disaggregation Records'!$D$95:$D$183,255),0))=0,"",INDEX('Disaggregation Records'!$E$95:$E$183,MATCH(LEFT(Z329,255),LEFT('Disaggregation Records'!$D$95:$D$183,255),0))),"")</f>
        <v>Gender</v>
      </c>
      <c r="D329" s="506" t="str">
        <f t="array" ref="D329">IFERROR(IF(INDEX('Disaggregation Records'!$F$95:$F$183,MATCH(LEFT(Z329,255),LEFT('Disaggregation Records'!$D$95:$D$183,255),0))=0,"",INDEX('Disaggregation Records'!$F$95:$F$183,MATCH(LEFT(Z329,255),LEFT('Disaggregation Records'!$D$95:$D$183,255),0))),"")</f>
        <v>Male</v>
      </c>
      <c r="E329" s="425" t="str">
        <f t="array" ref="E329">IFERROR(IF(INDEX('Disaggregation Data'!$K$315:$K$586,MATCH(LEFT(X329,255),LEFT('Disaggregation Data'!$J$315:$J$586,255),0))=0,"",INDEX('Disaggregation Data'!$K$315:$K$586,MATCH(LEFT(X329,255),LEFT('Disaggregation Data'!J$315:$J$586,255),0))),"")</f>
        <v/>
      </c>
      <c r="F329" s="426" t="str">
        <f t="array" ref="F329">IFERROR(IF(INDEX('Disaggregation Data'!$L$315:$L$586,MATCH(LEFT(X329,255),LEFT('Disaggregation Data'!$J$315:$J$586,255),0))=0,"",INDEX('Disaggregation Data'!$L$315:$L$586,MATCH(LEFT(X329,255),LEFT('Disaggregation Data'!J$315:$J$586,255),0))),"")</f>
        <v/>
      </c>
      <c r="G329" s="481" t="str">
        <f t="array" ref="G329">IFERROR(IF(INDEX('Disaggregation Data'!$M$315:$M$586,MATCH(LEFT(X329,255),LEFT('Disaggregation Data'!$J$315:$J$586,255),0))=0,(E329/F329)*100,INDEX('Disaggregation Data'!$M$315:$M$586,MATCH(LEFT(X329,255),LEFT('Disaggregation Data'!J$315:$J$586,255),0))),"")</f>
        <v/>
      </c>
      <c r="H329" s="429" t="str">
        <f t="array" ref="H329">IFERROR(IF(INDEX('Disaggregation Data'!$N$315:$N$586,MATCH(LEFT(X329,255),LEFT('Disaggregation Data'!$J$315:$J$586,255),0))=0,"",INDEX('Disaggregation Data'!$N$315:$N$586,MATCH(LEFT(X329,255),LEFT('Disaggregation Data'!J$315:$J$586,255),0))),"")</f>
        <v/>
      </c>
      <c r="I329" s="510"/>
      <c r="J329" s="510"/>
      <c r="K329" s="510"/>
      <c r="L329" s="510"/>
      <c r="M329" s="510"/>
      <c r="N329" s="510"/>
      <c r="O329" s="510"/>
      <c r="P329" s="510"/>
      <c r="Q329" s="510"/>
      <c r="R329" s="510"/>
      <c r="S329" s="510"/>
      <c r="T329" s="510"/>
      <c r="U329" s="429" t="str">
        <f t="array" ref="U329">IFERROR(IF(INDEX('Disaggregation Data'!$O$315:$O$586,MATCH(LEFT(X329,255),LEFT('Disaggregation Data'!$J$315:$J$586,255),0))=0,"",INDEX('Disaggregation Data'!$O$315:$O$586,MATCH(LEFT(X329,255),LEFT('Disaggregation Data'!J$315:$J$586,255),0))),"")</f>
        <v/>
      </c>
      <c r="V329" s="441" t="str">
        <f t="array" ref="V329">IFERROR(IF(INDEX('Disaggregation Data'!$P$315:$P$586,MATCH(LEFT(X329,255),LEFT('Disaggregation Data'!$J$315:$J$586,255),0))=0,"",INDEX('Disaggregation Data'!$P$315:$P$586,MATCH(LEFT(X329,255),LEFT('Disaggregation Data'!J$315:$J$586,255),0))),"")</f>
        <v/>
      </c>
      <c r="W329" s="511"/>
      <c r="X329" s="511" t="str">
        <f t="shared" si="24"/>
        <v>TCP-1(M): Number of notified cases of all forms of TB-(i.e. bacteriologically confirmed + clinically diagnosed), includes new and relapse casesGenderMale</v>
      </c>
      <c r="Y329" s="511">
        <f t="shared" si="25"/>
        <v>2</v>
      </c>
      <c r="Z329" s="511" t="str">
        <f t="shared" si="26"/>
        <v>TCP-1(M): Number of notified cases of all forms of TB-(i.e. bacteriologically confirmed + clinically diagnosed), includes new and relapse cases-2</v>
      </c>
      <c r="AA329" s="511" t="b">
        <f t="shared" si="27"/>
        <v>1</v>
      </c>
      <c r="AB329" s="511" t="s">
        <v>1832</v>
      </c>
      <c r="AC329" s="511" t="str">
        <f t="array" ref="AC329">IFERROR(IF(INDEX('Disaggregation Records'!$G$95:$G$183,MATCH(LEFT(Z329,255),LEFT('Disaggregation Records'!$D$95:$D$183,255),0))=0,"",INDEX('Disaggregation Records'!$G$95:$G$183,MATCH(LEFT(Z329,255),LEFT('Disaggregation Records'!$D$95:$D$183,255),0))),"")</f>
        <v>a1L36000000zoMxEAI</v>
      </c>
      <c r="AD329" s="511" t="s">
        <v>732</v>
      </c>
      <c r="AE329" s="219"/>
      <c r="AF329" s="135"/>
      <c r="AG329" s="135"/>
    </row>
    <row r="330" spans="1:33" ht="37.5" customHeight="1">
      <c r="A330" s="406">
        <v>1</v>
      </c>
      <c r="B330" s="423" t="str">
        <f>IFERROR(VLOOKUP(A330,'Coverage Indicators - Section D'!$A$10:$Y$39,25,FALSE),"")</f>
        <v>TCP-1(M): Number of notified cases of all forms of TB-(i.e. bacteriologically confirmed + clinically diagnosed), includes new and relapse cases</v>
      </c>
      <c r="C330" s="506" t="str">
        <f t="array" ref="C330">IFERROR(IF(INDEX('Disaggregation Records'!$E$95:$E$183,MATCH(LEFT(Z330,255),LEFT('Disaggregation Records'!$D$95:$D$183,255),0))=0,"",INDEX('Disaggregation Records'!$E$95:$E$183,MATCH(LEFT(Z330,255),LEFT('Disaggregation Records'!$D$95:$D$183,255),0))),"")</f>
        <v>Gender</v>
      </c>
      <c r="D330" s="506" t="str">
        <f t="array" ref="D330">IFERROR(IF(INDEX('Disaggregation Records'!$F$95:$F$183,MATCH(LEFT(Z330,255),LEFT('Disaggregation Records'!$D$95:$D$183,255),0))=0,"",INDEX('Disaggregation Records'!$F$95:$F$183,MATCH(LEFT(Z330,255),LEFT('Disaggregation Records'!$D$95:$D$183,255),0))),"")</f>
        <v>Female</v>
      </c>
      <c r="E330" s="425" t="str">
        <f t="array" ref="E330">IFERROR(IF(INDEX('Disaggregation Data'!$K$315:$K$586,MATCH(LEFT(X330,255),LEFT('Disaggregation Data'!$J$315:$J$586,255),0))=0,"",INDEX('Disaggregation Data'!$K$315:$K$586,MATCH(LEFT(X330,255),LEFT('Disaggregation Data'!J$315:$J$586,255),0))),"")</f>
        <v/>
      </c>
      <c r="F330" s="426" t="str">
        <f t="array" ref="F330">IFERROR(IF(INDEX('Disaggregation Data'!$L$315:$L$586,MATCH(LEFT(X330,255),LEFT('Disaggregation Data'!$J$315:$J$586,255),0))=0,"",INDEX('Disaggregation Data'!$L$315:$L$586,MATCH(LEFT(X330,255),LEFT('Disaggregation Data'!J$315:$J$586,255),0))),"")</f>
        <v/>
      </c>
      <c r="G330" s="481" t="str">
        <f t="array" ref="G330">IFERROR(IF(INDEX('Disaggregation Data'!$M$315:$M$586,MATCH(LEFT(X330,255),LEFT('Disaggregation Data'!$J$315:$J$586,255),0))=0,(E330/F330)*100,INDEX('Disaggregation Data'!$M$315:$M$586,MATCH(LEFT(X330,255),LEFT('Disaggregation Data'!J$315:$J$586,255),0))),"")</f>
        <v/>
      </c>
      <c r="H330" s="429" t="str">
        <f t="array" ref="H330">IFERROR(IF(INDEX('Disaggregation Data'!$N$315:$N$586,MATCH(LEFT(X330,255),LEFT('Disaggregation Data'!$J$315:$J$586,255),0))=0,"",INDEX('Disaggregation Data'!$N$315:$N$586,MATCH(LEFT(X330,255),LEFT('Disaggregation Data'!J$315:$J$586,255),0))),"")</f>
        <v/>
      </c>
      <c r="I330" s="510"/>
      <c r="J330" s="510"/>
      <c r="K330" s="510"/>
      <c r="L330" s="510"/>
      <c r="M330" s="510"/>
      <c r="N330" s="510"/>
      <c r="O330" s="510"/>
      <c r="P330" s="510"/>
      <c r="Q330" s="510"/>
      <c r="R330" s="510"/>
      <c r="S330" s="510"/>
      <c r="T330" s="510"/>
      <c r="U330" s="429" t="str">
        <f t="array" ref="U330">IFERROR(IF(INDEX('Disaggregation Data'!$O$315:$O$586,MATCH(LEFT(X330,255),LEFT('Disaggregation Data'!$J$315:$J$586,255),0))=0,"",INDEX('Disaggregation Data'!$O$315:$O$586,MATCH(LEFT(X330,255),LEFT('Disaggregation Data'!J$315:$J$586,255),0))),"")</f>
        <v/>
      </c>
      <c r="V330" s="441" t="str">
        <f t="array" ref="V330">IFERROR(IF(INDEX('Disaggregation Data'!$P$315:$P$586,MATCH(LEFT(X330,255),LEFT('Disaggregation Data'!$J$315:$J$586,255),0))=0,"",INDEX('Disaggregation Data'!$P$315:$P$586,MATCH(LEFT(X330,255),LEFT('Disaggregation Data'!J$315:$J$586,255),0))),"")</f>
        <v/>
      </c>
      <c r="W330" s="511"/>
      <c r="X330" s="511" t="str">
        <f t="shared" si="24"/>
        <v>TCP-1(M): Number of notified cases of all forms of TB-(i.e. bacteriologically confirmed + clinically diagnosed), includes new and relapse casesGenderFemale</v>
      </c>
      <c r="Y330" s="511">
        <f t="shared" si="25"/>
        <v>3</v>
      </c>
      <c r="Z330" s="511" t="str">
        <f t="shared" si="26"/>
        <v>TCP-1(M): Number of notified cases of all forms of TB-(i.e. bacteriologically confirmed + clinically diagnosed), includes new and relapse cases-3</v>
      </c>
      <c r="AA330" s="511" t="b">
        <f t="shared" si="27"/>
        <v>1</v>
      </c>
      <c r="AB330" s="511" t="s">
        <v>1833</v>
      </c>
      <c r="AC330" s="511" t="str">
        <f t="array" ref="AC330">IFERROR(IF(INDEX('Disaggregation Records'!$G$95:$G$183,MATCH(LEFT(Z330,255),LEFT('Disaggregation Records'!$D$95:$D$183,255),0))=0,"",INDEX('Disaggregation Records'!$G$95:$G$183,MATCH(LEFT(Z330,255),LEFT('Disaggregation Records'!$D$95:$D$183,255),0))),"")</f>
        <v>a1L36000000zoMyEAI</v>
      </c>
      <c r="AD330" s="511" t="s">
        <v>732</v>
      </c>
      <c r="AE330" s="219"/>
      <c r="AF330" s="135"/>
      <c r="AG330" s="135"/>
    </row>
    <row r="331" spans="1:33" ht="37.5" customHeight="1">
      <c r="A331" s="406">
        <v>1</v>
      </c>
      <c r="B331" s="423" t="str">
        <f>IFERROR(VLOOKUP(A331,'Coverage Indicators - Section D'!$A$10:$Y$39,25,FALSE),"")</f>
        <v>TCP-1(M): Number of notified cases of all forms of TB-(i.e. bacteriologically confirmed + clinically diagnosed), includes new and relapse cases</v>
      </c>
      <c r="C331" s="506" t="str">
        <f t="array" ref="C331">IFERROR(IF(INDEX('Disaggregation Records'!$E$95:$E$183,MATCH(LEFT(Z331,255),LEFT('Disaggregation Records'!$D$95:$D$183,255),0))=0,"",INDEX('Disaggregation Records'!$E$95:$E$183,MATCH(LEFT(Z331,255),LEFT('Disaggregation Records'!$D$95:$D$183,255),0))),"")</f>
        <v>HIV test status</v>
      </c>
      <c r="D331" s="506" t="str">
        <f t="array" ref="D331">IFERROR(IF(INDEX('Disaggregation Records'!$F$95:$F$183,MATCH(LEFT(Z331,255),LEFT('Disaggregation Records'!$D$95:$D$183,255),0))=0,"",INDEX('Disaggregation Records'!$F$95:$F$183,MATCH(LEFT(Z331,255),LEFT('Disaggregation Records'!$D$95:$D$183,255),0))),"")</f>
        <v>Positive</v>
      </c>
      <c r="E331" s="425" t="str">
        <f t="array" ref="E331">IFERROR(IF(INDEX('Disaggregation Data'!$K$315:$K$586,MATCH(LEFT(X331,255),LEFT('Disaggregation Data'!$J$315:$J$586,255),0))=0,"",INDEX('Disaggregation Data'!$K$315:$K$586,MATCH(LEFT(X331,255),LEFT('Disaggregation Data'!J$315:$J$586,255),0))),"")</f>
        <v/>
      </c>
      <c r="F331" s="426" t="str">
        <f t="array" ref="F331">IFERROR(IF(INDEX('Disaggregation Data'!$L$315:$L$586,MATCH(LEFT(X331,255),LEFT('Disaggregation Data'!$J$315:$J$586,255),0))=0,"",INDEX('Disaggregation Data'!$L$315:$L$586,MATCH(LEFT(X331,255),LEFT('Disaggregation Data'!J$315:$J$586,255),0))),"")</f>
        <v/>
      </c>
      <c r="G331" s="481" t="str">
        <f t="array" ref="G331">IFERROR(IF(INDEX('Disaggregation Data'!$M$315:$M$586,MATCH(LEFT(X331,255),LEFT('Disaggregation Data'!$J$315:$J$586,255),0))=0,(E331/F331)*100,INDEX('Disaggregation Data'!$M$315:$M$586,MATCH(LEFT(X331,255),LEFT('Disaggregation Data'!J$315:$J$586,255),0))),"")</f>
        <v/>
      </c>
      <c r="H331" s="429" t="str">
        <f t="array" ref="H331">IFERROR(IF(INDEX('Disaggregation Data'!$N$315:$N$586,MATCH(LEFT(X331,255),LEFT('Disaggregation Data'!$J$315:$J$586,255),0))=0,"",INDEX('Disaggregation Data'!$N$315:$N$586,MATCH(LEFT(X331,255),LEFT('Disaggregation Data'!J$315:$J$586,255),0))),"")</f>
        <v/>
      </c>
      <c r="I331" s="510"/>
      <c r="J331" s="510"/>
      <c r="K331" s="510"/>
      <c r="L331" s="510"/>
      <c r="M331" s="510"/>
      <c r="N331" s="510"/>
      <c r="O331" s="510"/>
      <c r="P331" s="510"/>
      <c r="Q331" s="510"/>
      <c r="R331" s="510"/>
      <c r="S331" s="510"/>
      <c r="T331" s="510"/>
      <c r="U331" s="429" t="str">
        <f t="array" ref="U331">IFERROR(IF(INDEX('Disaggregation Data'!$O$315:$O$586,MATCH(LEFT(X331,255),LEFT('Disaggregation Data'!$J$315:$J$586,255),0))=0,"",INDEX('Disaggregation Data'!$O$315:$O$586,MATCH(LEFT(X331,255),LEFT('Disaggregation Data'!J$315:$J$586,255),0))),"")</f>
        <v/>
      </c>
      <c r="V331" s="441" t="str">
        <f t="array" ref="V331">IFERROR(IF(INDEX('Disaggregation Data'!$P$315:$P$586,MATCH(LEFT(X331,255),LEFT('Disaggregation Data'!$J$315:$J$586,255),0))=0,"",INDEX('Disaggregation Data'!$P$315:$P$586,MATCH(LEFT(X331,255),LEFT('Disaggregation Data'!J$315:$J$586,255),0))),"")</f>
        <v/>
      </c>
      <c r="W331" s="511"/>
      <c r="X331" s="511" t="str">
        <f t="shared" si="24"/>
        <v>TCP-1(M): Number of notified cases of all forms of TB-(i.e. bacteriologically confirmed + clinically diagnosed), includes new and relapse casesHIV test statusPositive</v>
      </c>
      <c r="Y331" s="511">
        <f t="shared" si="25"/>
        <v>4</v>
      </c>
      <c r="Z331" s="511" t="str">
        <f t="shared" si="26"/>
        <v>TCP-1(M): Number of notified cases of all forms of TB-(i.e. bacteriologically confirmed + clinically diagnosed), includes new and relapse cases-4</v>
      </c>
      <c r="AA331" s="511" t="b">
        <f t="shared" si="27"/>
        <v>1</v>
      </c>
      <c r="AB331" s="511" t="s">
        <v>1834</v>
      </c>
      <c r="AC331" s="511" t="str">
        <f t="array" ref="AC331">IFERROR(IF(INDEX('Disaggregation Records'!$G$95:$G$183,MATCH(LEFT(Z331,255),LEFT('Disaggregation Records'!$D$95:$D$183,255),0))=0,"",INDEX('Disaggregation Records'!$G$95:$G$183,MATCH(LEFT(Z331,255),LEFT('Disaggregation Records'!$D$95:$D$183,255),0))),"")</f>
        <v>a1L36000000zoMzEAI</v>
      </c>
      <c r="AD331" s="511" t="s">
        <v>732</v>
      </c>
      <c r="AE331" s="219"/>
      <c r="AF331" s="135"/>
      <c r="AG331" s="135"/>
    </row>
    <row r="332" spans="1:33" ht="37.5" customHeight="1">
      <c r="A332" s="406">
        <v>1</v>
      </c>
      <c r="B332" s="423" t="str">
        <f>IFERROR(VLOOKUP(A332,'Coverage Indicators - Section D'!$A$10:$Y$39,25,FALSE),"")</f>
        <v>TCP-1(M): Number of notified cases of all forms of TB-(i.e. bacteriologically confirmed + clinically diagnosed), includes new and relapse cases</v>
      </c>
      <c r="C332" s="506" t="str">
        <f t="array" ref="C332">IFERROR(IF(INDEX('Disaggregation Records'!$E$95:$E$183,MATCH(LEFT(Z332,255),LEFT('Disaggregation Records'!$D$95:$D$183,255),0))=0,"",INDEX('Disaggregation Records'!$E$95:$E$183,MATCH(LEFT(Z332,255),LEFT('Disaggregation Records'!$D$95:$D$183,255),0))),"")</f>
        <v>HIV test status</v>
      </c>
      <c r="D332" s="506" t="str">
        <f t="array" ref="D332">IFERROR(IF(INDEX('Disaggregation Records'!$F$95:$F$183,MATCH(LEFT(Z332,255),LEFT('Disaggregation Records'!$D$95:$D$183,255),0))=0,"",INDEX('Disaggregation Records'!$F$95:$F$183,MATCH(LEFT(Z332,255),LEFT('Disaggregation Records'!$D$95:$D$183,255),0))),"")</f>
        <v>Negative</v>
      </c>
      <c r="E332" s="425" t="str">
        <f t="array" ref="E332">IFERROR(IF(INDEX('Disaggregation Data'!$K$315:$K$586,MATCH(LEFT(X332,255),LEFT('Disaggregation Data'!$J$315:$J$586,255),0))=0,"",INDEX('Disaggregation Data'!$K$315:$K$586,MATCH(LEFT(X332,255),LEFT('Disaggregation Data'!J$315:$J$586,255),0))),"")</f>
        <v/>
      </c>
      <c r="F332" s="426" t="str">
        <f t="array" ref="F332">IFERROR(IF(INDEX('Disaggregation Data'!$L$315:$L$586,MATCH(LEFT(X332,255),LEFT('Disaggregation Data'!$J$315:$J$586,255),0))=0,"",INDEX('Disaggregation Data'!$L$315:$L$586,MATCH(LEFT(X332,255),LEFT('Disaggregation Data'!J$315:$J$586,255),0))),"")</f>
        <v/>
      </c>
      <c r="G332" s="481" t="str">
        <f t="array" ref="G332">IFERROR(IF(INDEX('Disaggregation Data'!$M$315:$M$586,MATCH(LEFT(X332,255),LEFT('Disaggregation Data'!$J$315:$J$586,255),0))=0,(E332/F332)*100,INDEX('Disaggregation Data'!$M$315:$M$586,MATCH(LEFT(X332,255),LEFT('Disaggregation Data'!J$315:$J$586,255),0))),"")</f>
        <v/>
      </c>
      <c r="H332" s="429" t="str">
        <f t="array" ref="H332">IFERROR(IF(INDEX('Disaggregation Data'!$N$315:$N$586,MATCH(LEFT(X332,255),LEFT('Disaggregation Data'!$J$315:$J$586,255),0))=0,"",INDEX('Disaggregation Data'!$N$315:$N$586,MATCH(LEFT(X332,255),LEFT('Disaggregation Data'!J$315:$J$586,255),0))),"")</f>
        <v/>
      </c>
      <c r="I332" s="510"/>
      <c r="J332" s="510"/>
      <c r="K332" s="510"/>
      <c r="L332" s="510"/>
      <c r="M332" s="510"/>
      <c r="N332" s="510"/>
      <c r="O332" s="510"/>
      <c r="P332" s="510"/>
      <c r="Q332" s="510"/>
      <c r="R332" s="510"/>
      <c r="S332" s="510"/>
      <c r="T332" s="510"/>
      <c r="U332" s="429" t="str">
        <f t="array" ref="U332">IFERROR(IF(INDEX('Disaggregation Data'!$O$315:$O$586,MATCH(LEFT(X332,255),LEFT('Disaggregation Data'!$J$315:$J$586,255),0))=0,"",INDEX('Disaggregation Data'!$O$315:$O$586,MATCH(LEFT(X332,255),LEFT('Disaggregation Data'!J$315:$J$586,255),0))),"")</f>
        <v/>
      </c>
      <c r="V332" s="441" t="str">
        <f t="array" ref="V332">IFERROR(IF(INDEX('Disaggregation Data'!$P$315:$P$586,MATCH(LEFT(X332,255),LEFT('Disaggregation Data'!$J$315:$J$586,255),0))=0,"",INDEX('Disaggregation Data'!$P$315:$P$586,MATCH(LEFT(X332,255),LEFT('Disaggregation Data'!J$315:$J$586,255),0))),"")</f>
        <v/>
      </c>
      <c r="W332" s="511"/>
      <c r="X332" s="511" t="str">
        <f t="shared" si="24"/>
        <v>TCP-1(M): Number of notified cases of all forms of TB-(i.e. bacteriologically confirmed + clinically diagnosed), includes new and relapse casesHIV test statusNegative</v>
      </c>
      <c r="Y332" s="511">
        <f t="shared" si="25"/>
        <v>5</v>
      </c>
      <c r="Z332" s="511" t="str">
        <f t="shared" si="26"/>
        <v>TCP-1(M): Number of notified cases of all forms of TB-(i.e. bacteriologically confirmed + clinically diagnosed), includes new and relapse cases-5</v>
      </c>
      <c r="AA332" s="511" t="b">
        <f t="shared" si="27"/>
        <v>1</v>
      </c>
      <c r="AB332" s="511" t="s">
        <v>1835</v>
      </c>
      <c r="AC332" s="511" t="str">
        <f t="array" ref="AC332">IFERROR(IF(INDEX('Disaggregation Records'!$G$95:$G$183,MATCH(LEFT(Z332,255),LEFT('Disaggregation Records'!$D$95:$D$183,255),0))=0,"",INDEX('Disaggregation Records'!$G$95:$G$183,MATCH(LEFT(Z332,255),LEFT('Disaggregation Records'!$D$95:$D$183,255),0))),"")</f>
        <v>a1L36000000zoN0EAI</v>
      </c>
      <c r="AD332" s="511" t="s">
        <v>732</v>
      </c>
      <c r="AE332" s="219"/>
      <c r="AF332" s="135"/>
      <c r="AG332" s="135"/>
    </row>
    <row r="333" spans="1:33" ht="37.5" customHeight="1">
      <c r="A333" s="406">
        <v>1</v>
      </c>
      <c r="B333" s="423" t="str">
        <f>IFERROR(VLOOKUP(A333,'Coverage Indicators - Section D'!$A$10:$Y$39,25,FALSE),"")</f>
        <v>TCP-1(M): Number of notified cases of all forms of TB-(i.e. bacteriologically confirmed + clinically diagnosed), includes new and relapse cases</v>
      </c>
      <c r="C333" s="506" t="str">
        <f t="array" ref="C333">IFERROR(IF(INDEX('Disaggregation Records'!$E$95:$E$183,MATCH(LEFT(Z333,255),LEFT('Disaggregation Records'!$D$95:$D$183,255),0))=0,"",INDEX('Disaggregation Records'!$E$95:$E$183,MATCH(LEFT(Z333,255),LEFT('Disaggregation Records'!$D$95:$D$183,255),0))),"")</f>
        <v>HIV test status</v>
      </c>
      <c r="D333" s="506" t="str">
        <f t="array" ref="D333">IFERROR(IF(INDEX('Disaggregation Records'!$F$95:$F$183,MATCH(LEFT(Z333,255),LEFT('Disaggregation Records'!$D$95:$D$183,255),0))=0,"",INDEX('Disaggregation Records'!$F$95:$F$183,MATCH(LEFT(Z333,255),LEFT('Disaggregation Records'!$D$95:$D$183,255),0))),"")</f>
        <v>Not documented</v>
      </c>
      <c r="E333" s="425" t="str">
        <f t="array" ref="E333">IFERROR(IF(INDEX('Disaggregation Data'!$K$315:$K$586,MATCH(LEFT(X333,255),LEFT('Disaggregation Data'!$J$315:$J$586,255),0))=0,"",INDEX('Disaggregation Data'!$K$315:$K$586,MATCH(LEFT(X333,255),LEFT('Disaggregation Data'!J$315:$J$586,255),0))),"")</f>
        <v/>
      </c>
      <c r="F333" s="426" t="str">
        <f t="array" ref="F333">IFERROR(IF(INDEX('Disaggregation Data'!$L$315:$L$586,MATCH(LEFT(X333,255),LEFT('Disaggregation Data'!$J$315:$J$586,255),0))=0,"",INDEX('Disaggregation Data'!$L$315:$L$586,MATCH(LEFT(X333,255),LEFT('Disaggregation Data'!J$315:$J$586,255),0))),"")</f>
        <v/>
      </c>
      <c r="G333" s="481" t="str">
        <f t="array" ref="G333">IFERROR(IF(INDEX('Disaggregation Data'!$M$315:$M$586,MATCH(LEFT(X333,255),LEFT('Disaggregation Data'!$J$315:$J$586,255),0))=0,(E333/F333)*100,INDEX('Disaggregation Data'!$M$315:$M$586,MATCH(LEFT(X333,255),LEFT('Disaggregation Data'!J$315:$J$586,255),0))),"")</f>
        <v/>
      </c>
      <c r="H333" s="429" t="str">
        <f t="array" ref="H333">IFERROR(IF(INDEX('Disaggregation Data'!$N$315:$N$586,MATCH(LEFT(X333,255),LEFT('Disaggregation Data'!$J$315:$J$586,255),0))=0,"",INDEX('Disaggregation Data'!$N$315:$N$586,MATCH(LEFT(X333,255),LEFT('Disaggregation Data'!J$315:$J$586,255),0))),"")</f>
        <v/>
      </c>
      <c r="I333" s="510"/>
      <c r="J333" s="510"/>
      <c r="K333" s="510"/>
      <c r="L333" s="510"/>
      <c r="M333" s="510"/>
      <c r="N333" s="510"/>
      <c r="O333" s="510"/>
      <c r="P333" s="510"/>
      <c r="Q333" s="510"/>
      <c r="R333" s="510"/>
      <c r="S333" s="510"/>
      <c r="T333" s="510"/>
      <c r="U333" s="429" t="str">
        <f t="array" ref="U333">IFERROR(IF(INDEX('Disaggregation Data'!$O$315:$O$586,MATCH(LEFT(X333,255),LEFT('Disaggregation Data'!$J$315:$J$586,255),0))=0,"",INDEX('Disaggregation Data'!$O$315:$O$586,MATCH(LEFT(X333,255),LEFT('Disaggregation Data'!J$315:$J$586,255),0))),"")</f>
        <v/>
      </c>
      <c r="V333" s="441" t="str">
        <f t="array" ref="V333">IFERROR(IF(INDEX('Disaggregation Data'!$P$315:$P$586,MATCH(LEFT(X333,255),LEFT('Disaggregation Data'!$J$315:$J$586,255),0))=0,"",INDEX('Disaggregation Data'!$P$315:$P$586,MATCH(LEFT(X333,255),LEFT('Disaggregation Data'!J$315:$J$586,255),0))),"")</f>
        <v/>
      </c>
      <c r="W333" s="511"/>
      <c r="X333" s="511" t="str">
        <f t="shared" si="24"/>
        <v>TCP-1(M): Number of notified cases of all forms of TB-(i.e. bacteriologically confirmed + clinically diagnosed), includes new and relapse casesHIV test statusNot documented</v>
      </c>
      <c r="Y333" s="511">
        <f t="shared" si="25"/>
        <v>6</v>
      </c>
      <c r="Z333" s="511" t="str">
        <f t="shared" si="26"/>
        <v>TCP-1(M): Number of notified cases of all forms of TB-(i.e. bacteriologically confirmed + clinically diagnosed), includes new and relapse cases-6</v>
      </c>
      <c r="AA333" s="511" t="b">
        <f t="shared" si="27"/>
        <v>1</v>
      </c>
      <c r="AB333" s="511" t="s">
        <v>1836</v>
      </c>
      <c r="AC333" s="511" t="str">
        <f t="array" ref="AC333">IFERROR(IF(INDEX('Disaggregation Records'!$G$95:$G$183,MATCH(LEFT(Z333,255),LEFT('Disaggregation Records'!$D$95:$D$183,255),0))=0,"",INDEX('Disaggregation Records'!$G$95:$G$183,MATCH(LEFT(Z333,255),LEFT('Disaggregation Records'!$D$95:$D$183,255),0))),"")</f>
        <v>a1L36000000zoN1EAI</v>
      </c>
      <c r="AD333" s="511" t="s">
        <v>732</v>
      </c>
      <c r="AE333" s="219"/>
      <c r="AF333" s="135"/>
      <c r="AG333" s="135"/>
    </row>
    <row r="334" spans="1:33" ht="37.5" customHeight="1">
      <c r="A334" s="406">
        <v>1</v>
      </c>
      <c r="B334" s="423" t="str">
        <f>IFERROR(VLOOKUP(A334,'Coverage Indicators - Section D'!$A$10:$Y$39,25,FALSE),"")</f>
        <v>TCP-1(M): Number of notified cases of all forms of TB-(i.e. bacteriologically confirmed + clinically diagnosed), includes new and relapse cases</v>
      </c>
      <c r="C334" s="506" t="str">
        <f t="array" ref="C334">IFERROR(IF(INDEX('Disaggregation Records'!$E$95:$E$183,MATCH(LEFT(Z334,255),LEFT('Disaggregation Records'!$D$95:$D$183,255),0))=0,"",INDEX('Disaggregation Records'!$E$95:$E$183,MATCH(LEFT(Z334,255),LEFT('Disaggregation Records'!$D$95:$D$183,255),0))),"")</f>
        <v>TB case definition</v>
      </c>
      <c r="D334" s="506" t="str">
        <f t="array" ref="D334">IFERROR(IF(INDEX('Disaggregation Records'!$F$95:$F$183,MATCH(LEFT(Z334,255),LEFT('Disaggregation Records'!$D$95:$D$183,255),0))=0,"",INDEX('Disaggregation Records'!$F$95:$F$183,MATCH(LEFT(Z334,255),LEFT('Disaggregation Records'!$D$95:$D$183,255),0))),"")</f>
        <v>Bacteriologically confirmed</v>
      </c>
      <c r="E334" s="425" t="str">
        <f t="array" ref="E334">IFERROR(IF(INDEX('Disaggregation Data'!$K$315:$K$586,MATCH(LEFT(X334,255),LEFT('Disaggregation Data'!$J$315:$J$586,255),0))=0,"",INDEX('Disaggregation Data'!$K$315:$K$586,MATCH(LEFT(X334,255),LEFT('Disaggregation Data'!J$315:$J$586,255),0))),"")</f>
        <v/>
      </c>
      <c r="F334" s="426" t="str">
        <f t="array" ref="F334">IFERROR(IF(INDEX('Disaggregation Data'!$L$315:$L$586,MATCH(LEFT(X334,255),LEFT('Disaggregation Data'!$J$315:$J$586,255),0))=0,"",INDEX('Disaggregation Data'!$L$315:$L$586,MATCH(LEFT(X334,255),LEFT('Disaggregation Data'!J$315:$J$586,255),0))),"")</f>
        <v/>
      </c>
      <c r="G334" s="481" t="str">
        <f t="array" ref="G334">IFERROR(IF(INDEX('Disaggregation Data'!$M$315:$M$586,MATCH(LEFT(X334,255),LEFT('Disaggregation Data'!$J$315:$J$586,255),0))=0,(E334/F334)*100,INDEX('Disaggregation Data'!$M$315:$M$586,MATCH(LEFT(X334,255),LEFT('Disaggregation Data'!J$315:$J$586,255),0))),"")</f>
        <v/>
      </c>
      <c r="H334" s="429" t="str">
        <f t="array" ref="H334">IFERROR(IF(INDEX('Disaggregation Data'!$N$315:$N$586,MATCH(LEFT(X334,255),LEFT('Disaggregation Data'!$J$315:$J$586,255),0))=0,"",INDEX('Disaggregation Data'!$N$315:$N$586,MATCH(LEFT(X334,255),LEFT('Disaggregation Data'!J$315:$J$586,255),0))),"")</f>
        <v/>
      </c>
      <c r="I334" s="510"/>
      <c r="J334" s="510"/>
      <c r="K334" s="510"/>
      <c r="L334" s="510"/>
      <c r="M334" s="510"/>
      <c r="N334" s="510"/>
      <c r="O334" s="510"/>
      <c r="P334" s="510"/>
      <c r="Q334" s="510"/>
      <c r="R334" s="510"/>
      <c r="S334" s="510"/>
      <c r="T334" s="510"/>
      <c r="U334" s="429" t="str">
        <f t="array" ref="U334">IFERROR(IF(INDEX('Disaggregation Data'!$O$315:$O$586,MATCH(LEFT(X334,255),LEFT('Disaggregation Data'!$J$315:$J$586,255),0))=0,"",INDEX('Disaggregation Data'!$O$315:$O$586,MATCH(LEFT(X334,255),LEFT('Disaggregation Data'!J$315:$J$586,255),0))),"")</f>
        <v/>
      </c>
      <c r="V334" s="441" t="str">
        <f t="array" ref="V334">IFERROR(IF(INDEX('Disaggregation Data'!$P$315:$P$586,MATCH(LEFT(X334,255),LEFT('Disaggregation Data'!$J$315:$J$586,255),0))=0,"",INDEX('Disaggregation Data'!$P$315:$P$586,MATCH(LEFT(X334,255),LEFT('Disaggregation Data'!J$315:$J$586,255),0))),"")</f>
        <v/>
      </c>
      <c r="W334" s="511"/>
      <c r="X334" s="511" t="str">
        <f t="shared" si="24"/>
        <v>TCP-1(M): Number of notified cases of all forms of TB-(i.e. bacteriologically confirmed + clinically diagnosed), includes new and relapse casesTB case definitionBacteriologically confirmed</v>
      </c>
      <c r="Y334" s="511">
        <f t="shared" si="25"/>
        <v>7</v>
      </c>
      <c r="Z334" s="511" t="str">
        <f t="shared" si="26"/>
        <v>TCP-1(M): Number of notified cases of all forms of TB-(i.e. bacteriologically confirmed + clinically diagnosed), includes new and relapse cases-7</v>
      </c>
      <c r="AA334" s="511" t="b">
        <f t="shared" si="27"/>
        <v>1</v>
      </c>
      <c r="AB334" s="511" t="s">
        <v>1837</v>
      </c>
      <c r="AC334" s="511" t="str">
        <f t="array" ref="AC334">IFERROR(IF(INDEX('Disaggregation Records'!$G$95:$G$183,MATCH(LEFT(Z334,255),LEFT('Disaggregation Records'!$D$95:$D$183,255),0))=0,"",INDEX('Disaggregation Records'!$G$95:$G$183,MATCH(LEFT(Z334,255),LEFT('Disaggregation Records'!$D$95:$D$183,255),0))),"")</f>
        <v>a1L36000002NzjwEAC</v>
      </c>
      <c r="AD334" s="511" t="s">
        <v>732</v>
      </c>
      <c r="AE334" s="219"/>
      <c r="AF334" s="135"/>
      <c r="AG334" s="135"/>
    </row>
    <row r="335" spans="1:33" ht="37.5" customHeight="1">
      <c r="A335" s="406">
        <v>1</v>
      </c>
      <c r="B335" s="423" t="str">
        <f>IFERROR(VLOOKUP(A335,'Coverage Indicators - Section D'!$A$10:$Y$39,25,FALSE),"")</f>
        <v>TCP-1(M): Number of notified cases of all forms of TB-(i.e. bacteriologically confirmed + clinically diagnosed), includes new and relapse cases</v>
      </c>
      <c r="C335" s="506" t="str">
        <f t="array" ref="C335">IFERROR(IF(INDEX('Disaggregation Records'!$E$95:$E$183,MATCH(LEFT(Z335,255),LEFT('Disaggregation Records'!$D$95:$D$183,255),0))=0,"",INDEX('Disaggregation Records'!$E$95:$E$183,MATCH(LEFT(Z335,255),LEFT('Disaggregation Records'!$D$95:$D$183,255),0))),"")</f>
        <v/>
      </c>
      <c r="D335" s="506" t="str">
        <f t="array" ref="D335">IFERROR(IF(INDEX('Disaggregation Records'!$F$95:$F$183,MATCH(LEFT(Z335,255),LEFT('Disaggregation Records'!$D$95:$D$183,255),0))=0,"",INDEX('Disaggregation Records'!$F$95:$F$183,MATCH(LEFT(Z335,255),LEFT('Disaggregation Records'!$D$95:$D$183,255),0))),"")</f>
        <v/>
      </c>
      <c r="E335" s="425" t="str">
        <f t="array" ref="E335">IFERROR(IF(INDEX('Disaggregation Data'!$K$315:$K$586,MATCH(LEFT(X335,255),LEFT('Disaggregation Data'!$J$315:$J$586,255),0))=0,"",INDEX('Disaggregation Data'!$K$315:$K$586,MATCH(LEFT(X335,255),LEFT('Disaggregation Data'!J$315:$J$586,255),0))),"")</f>
        <v/>
      </c>
      <c r="F335" s="426" t="str">
        <f t="array" ref="F335">IFERROR(IF(INDEX('Disaggregation Data'!$L$315:$L$586,MATCH(LEFT(X335,255),LEFT('Disaggregation Data'!$J$315:$J$586,255),0))=0,"",INDEX('Disaggregation Data'!$L$315:$L$586,MATCH(LEFT(X335,255),LEFT('Disaggregation Data'!J$315:$J$586,255),0))),"")</f>
        <v/>
      </c>
      <c r="G335" s="481" t="str">
        <f t="array" ref="G335">IFERROR(IF(INDEX('Disaggregation Data'!$M$315:$M$586,MATCH(LEFT(X335,255),LEFT('Disaggregation Data'!$J$315:$J$586,255),0))=0,(E335/F335)*100,INDEX('Disaggregation Data'!$M$315:$M$586,MATCH(LEFT(X335,255),LEFT('Disaggregation Data'!J$315:$J$586,255),0))),"")</f>
        <v/>
      </c>
      <c r="H335" s="429" t="str">
        <f t="array" ref="H335">IFERROR(IF(INDEX('Disaggregation Data'!$N$315:$N$586,MATCH(LEFT(X335,255),LEFT('Disaggregation Data'!$J$315:$J$586,255),0))=0,"",INDEX('Disaggregation Data'!$N$315:$N$586,MATCH(LEFT(X335,255),LEFT('Disaggregation Data'!J$315:$J$586,255),0))),"")</f>
        <v/>
      </c>
      <c r="I335" s="510"/>
      <c r="J335" s="510"/>
      <c r="K335" s="510"/>
      <c r="L335" s="510"/>
      <c r="M335" s="510"/>
      <c r="N335" s="510"/>
      <c r="O335" s="510"/>
      <c r="P335" s="510"/>
      <c r="Q335" s="510"/>
      <c r="R335" s="510"/>
      <c r="S335" s="510"/>
      <c r="T335" s="510"/>
      <c r="U335" s="429" t="str">
        <f t="array" ref="U335">IFERROR(IF(INDEX('Disaggregation Data'!$O$315:$O$586,MATCH(LEFT(X335,255),LEFT('Disaggregation Data'!$J$315:$J$586,255),0))=0,"",INDEX('Disaggregation Data'!$O$315:$O$586,MATCH(LEFT(X335,255),LEFT('Disaggregation Data'!J$315:$J$586,255),0))),"")</f>
        <v/>
      </c>
      <c r="V335" s="441" t="str">
        <f t="array" ref="V335">IFERROR(IF(INDEX('Disaggregation Data'!$P$315:$P$586,MATCH(LEFT(X335,255),LEFT('Disaggregation Data'!$J$315:$J$586,255),0))=0,"",INDEX('Disaggregation Data'!$P$315:$P$586,MATCH(LEFT(X335,255),LEFT('Disaggregation Data'!J$315:$J$586,255),0))),"")</f>
        <v/>
      </c>
      <c r="W335" s="511"/>
      <c r="X335" s="511" t="str">
        <f t="shared" si="24"/>
        <v>TCP-1(M): Number of notified cases of all forms of TB-(i.e. bacteriologically confirmed + clinically diagnosed), includes new and relapse cases</v>
      </c>
      <c r="Y335" s="511">
        <f t="shared" si="25"/>
        <v>8</v>
      </c>
      <c r="Z335" s="511" t="str">
        <f t="shared" si="26"/>
        <v>TCP-1(M): Number of notified cases of all forms of TB-(i.e. bacteriologically confirmed + clinically diagnosed), includes new and relapse cases-8</v>
      </c>
      <c r="AA335" s="511" t="b">
        <f t="shared" si="27"/>
        <v>1</v>
      </c>
      <c r="AB335" s="511" t="s">
        <v>1838</v>
      </c>
      <c r="AC335" s="511" t="str">
        <f t="array" ref="AC335">IFERROR(IF(INDEX('Disaggregation Records'!$G$95:$G$183,MATCH(LEFT(Z335,255),LEFT('Disaggregation Records'!$D$95:$D$183,255),0))=0,"",INDEX('Disaggregation Records'!$G$95:$G$183,MATCH(LEFT(Z335,255),LEFT('Disaggregation Records'!$D$95:$D$183,255),0))),"")</f>
        <v/>
      </c>
      <c r="AD335" s="511" t="s">
        <v>732</v>
      </c>
      <c r="AE335" s="219"/>
      <c r="AF335" s="135"/>
      <c r="AG335" s="135"/>
    </row>
    <row r="336" spans="1:33" ht="37.5" customHeight="1">
      <c r="A336" s="406">
        <v>1</v>
      </c>
      <c r="B336" s="423" t="str">
        <f>IFERROR(VLOOKUP(A336,'Coverage Indicators - Section D'!$A$10:$Y$39,25,FALSE),"")</f>
        <v>TCP-1(M): Number of notified cases of all forms of TB-(i.e. bacteriologically confirmed + clinically diagnosed), includes new and relapse cases</v>
      </c>
      <c r="C336" s="506" t="str">
        <f t="array" ref="C336">IFERROR(IF(INDEX('Disaggregation Records'!$E$95:$E$183,MATCH(LEFT(Z336,255),LEFT('Disaggregation Records'!$D$95:$D$183,255),0))=0,"",INDEX('Disaggregation Records'!$E$95:$E$183,MATCH(LEFT(Z336,255),LEFT('Disaggregation Records'!$D$95:$D$183,255),0))),"")</f>
        <v/>
      </c>
      <c r="D336" s="506" t="str">
        <f t="array" ref="D336">IFERROR(IF(INDEX('Disaggregation Records'!$F$95:$F$183,MATCH(LEFT(Z336,255),LEFT('Disaggregation Records'!$D$95:$D$183,255),0))=0,"",INDEX('Disaggregation Records'!$F$95:$F$183,MATCH(LEFT(Z336,255),LEFT('Disaggregation Records'!$D$95:$D$183,255),0))),"")</f>
        <v/>
      </c>
      <c r="E336" s="425" t="str">
        <f t="array" ref="E336">IFERROR(IF(INDEX('Disaggregation Data'!$K$315:$K$586,MATCH(LEFT(X336,255),LEFT('Disaggregation Data'!$J$315:$J$586,255),0))=0,"",INDEX('Disaggregation Data'!$K$315:$K$586,MATCH(LEFT(X336,255),LEFT('Disaggregation Data'!J$315:$J$586,255),0))),"")</f>
        <v/>
      </c>
      <c r="F336" s="426" t="str">
        <f t="array" ref="F336">IFERROR(IF(INDEX('Disaggregation Data'!$L$315:$L$586,MATCH(LEFT(X336,255),LEFT('Disaggregation Data'!$J$315:$J$586,255),0))=0,"",INDEX('Disaggregation Data'!$L$315:$L$586,MATCH(LEFT(X336,255),LEFT('Disaggregation Data'!J$315:$J$586,255),0))),"")</f>
        <v/>
      </c>
      <c r="G336" s="481" t="str">
        <f t="array" ref="G336">IFERROR(IF(INDEX('Disaggregation Data'!$M$315:$M$586,MATCH(LEFT(X336,255),LEFT('Disaggregation Data'!$J$315:$J$586,255),0))=0,(E336/F336)*100,INDEX('Disaggregation Data'!$M$315:$M$586,MATCH(LEFT(X336,255),LEFT('Disaggregation Data'!J$315:$J$586,255),0))),"")</f>
        <v/>
      </c>
      <c r="H336" s="429" t="str">
        <f t="array" ref="H336">IFERROR(IF(INDEX('Disaggregation Data'!$N$315:$N$586,MATCH(LEFT(X336,255),LEFT('Disaggregation Data'!$J$315:$J$586,255),0))=0,"",INDEX('Disaggregation Data'!$N$315:$N$586,MATCH(LEFT(X336,255),LEFT('Disaggregation Data'!J$315:$J$586,255),0))),"")</f>
        <v/>
      </c>
      <c r="I336" s="510"/>
      <c r="J336" s="510"/>
      <c r="K336" s="510"/>
      <c r="L336" s="510"/>
      <c r="M336" s="510"/>
      <c r="N336" s="510"/>
      <c r="O336" s="510"/>
      <c r="P336" s="510"/>
      <c r="Q336" s="510"/>
      <c r="R336" s="510"/>
      <c r="S336" s="510"/>
      <c r="T336" s="510"/>
      <c r="U336" s="429" t="str">
        <f t="array" ref="U336">IFERROR(IF(INDEX('Disaggregation Data'!$O$315:$O$586,MATCH(LEFT(X336,255),LEFT('Disaggregation Data'!$J$315:$J$586,255),0))=0,"",INDEX('Disaggregation Data'!$O$315:$O$586,MATCH(LEFT(X336,255),LEFT('Disaggregation Data'!J$315:$J$586,255),0))),"")</f>
        <v/>
      </c>
      <c r="V336" s="441" t="str">
        <f t="array" ref="V336">IFERROR(IF(INDEX('Disaggregation Data'!$P$315:$P$586,MATCH(LEFT(X336,255),LEFT('Disaggregation Data'!$J$315:$J$586,255),0))=0,"",INDEX('Disaggregation Data'!$P$315:$P$586,MATCH(LEFT(X336,255),LEFT('Disaggregation Data'!J$315:$J$586,255),0))),"")</f>
        <v/>
      </c>
      <c r="W336" s="511"/>
      <c r="X336" s="511" t="str">
        <f t="shared" si="24"/>
        <v>TCP-1(M): Number of notified cases of all forms of TB-(i.e. bacteriologically confirmed + clinically diagnosed), includes new and relapse cases</v>
      </c>
      <c r="Y336" s="511">
        <f t="shared" si="25"/>
        <v>9</v>
      </c>
      <c r="Z336" s="511" t="str">
        <f t="shared" si="26"/>
        <v>TCP-1(M): Number of notified cases of all forms of TB-(i.e. bacteriologically confirmed + clinically diagnosed), includes new and relapse cases-9</v>
      </c>
      <c r="AA336" s="511" t="b">
        <f t="shared" si="27"/>
        <v>1</v>
      </c>
      <c r="AB336" s="511" t="s">
        <v>1839</v>
      </c>
      <c r="AC336" s="511" t="str">
        <f t="array" ref="AC336">IFERROR(IF(INDEX('Disaggregation Records'!$G$95:$G$183,MATCH(LEFT(Z336,255),LEFT('Disaggregation Records'!$D$95:$D$183,255),0))=0,"",INDEX('Disaggregation Records'!$G$95:$G$183,MATCH(LEFT(Z336,255),LEFT('Disaggregation Records'!$D$95:$D$183,255),0))),"")</f>
        <v/>
      </c>
      <c r="AD336" s="511" t="s">
        <v>732</v>
      </c>
      <c r="AE336" s="219"/>
      <c r="AF336" s="135"/>
      <c r="AG336" s="135"/>
    </row>
    <row r="337" spans="1:33" ht="37.5" customHeight="1">
      <c r="A337" s="406">
        <v>2</v>
      </c>
      <c r="B337" s="423" t="str">
        <f>IFERROR(VLOOKUP(A337,'Coverage Indicators - Section D'!$A$10:$Y$39,25,FALSE),"")</f>
        <v>TCP-2(M): Treatment success rate- all forms:  Percentage of TB cases, all forms, bacteriologically confirmed plus clinically diagnosed, successfully treated (cured plus treatment completed) among all TB cases registered for treatment during a specified period, new and relapse cases</v>
      </c>
      <c r="C337" s="506" t="str">
        <f t="array" ref="C337">IFERROR(IF(INDEX('Disaggregation Records'!$E$95:$E$183,MATCH(LEFT(Z337,255),LEFT('Disaggregation Records'!$D$95:$D$183,255),0))=0,"",INDEX('Disaggregation Records'!$E$95:$E$183,MATCH(LEFT(Z337,255),LEFT('Disaggregation Records'!$D$95:$D$183,255),0))),"")</f>
        <v>Age</v>
      </c>
      <c r="D337" s="506" t="str">
        <f t="array" ref="D337">IFERROR(IF(INDEX('Disaggregation Records'!$F$95:$F$183,MATCH(LEFT(Z337,255),LEFT('Disaggregation Records'!$D$95:$D$183,255),0))=0,"",INDEX('Disaggregation Records'!$F$95:$F$183,MATCH(LEFT(Z337,255),LEFT('Disaggregation Records'!$D$95:$D$183,255),0))),"")</f>
        <v>U15</v>
      </c>
      <c r="E337" s="425" t="str">
        <f t="array" ref="E337">IFERROR(IF(INDEX('Disaggregation Data'!$K$315:$K$586,MATCH(LEFT(X337,255),LEFT('Disaggregation Data'!$J$315:$J$586,255),0))=0,"",INDEX('Disaggregation Data'!$K$315:$K$586,MATCH(LEFT(X337,255),LEFT('Disaggregation Data'!J$315:$J$586,255),0))),"")</f>
        <v/>
      </c>
      <c r="F337" s="426" t="str">
        <f t="array" ref="F337">IFERROR(IF(INDEX('Disaggregation Data'!$L$315:$L$586,MATCH(LEFT(X337,255),LEFT('Disaggregation Data'!$J$315:$J$586,255),0))=0,"",INDEX('Disaggregation Data'!$L$315:$L$586,MATCH(LEFT(X337,255),LEFT('Disaggregation Data'!J$315:$J$586,255),0))),"")</f>
        <v/>
      </c>
      <c r="G337" s="481" t="str">
        <f t="array" ref="G337">IFERROR(IF(INDEX('Disaggregation Data'!$M$315:$M$586,MATCH(LEFT(X337,255),LEFT('Disaggregation Data'!$J$315:$J$586,255),0))=0,(E337/F337)*100,INDEX('Disaggregation Data'!$M$315:$M$586,MATCH(LEFT(X337,255),LEFT('Disaggregation Data'!J$315:$J$586,255),0))),"")</f>
        <v/>
      </c>
      <c r="H337" s="429" t="str">
        <f t="array" ref="H337">IFERROR(IF(INDEX('Disaggregation Data'!$N$315:$N$586,MATCH(LEFT(X337,255),LEFT('Disaggregation Data'!$J$315:$J$586,255),0))=0,"",INDEX('Disaggregation Data'!$N$315:$N$586,MATCH(LEFT(X337,255),LEFT('Disaggregation Data'!J$315:$J$586,255),0))),"")</f>
        <v/>
      </c>
      <c r="I337" s="510"/>
      <c r="J337" s="510"/>
      <c r="K337" s="510"/>
      <c r="L337" s="510"/>
      <c r="M337" s="510"/>
      <c r="N337" s="510"/>
      <c r="O337" s="510"/>
      <c r="P337" s="510"/>
      <c r="Q337" s="510"/>
      <c r="R337" s="510"/>
      <c r="S337" s="510"/>
      <c r="T337" s="510"/>
      <c r="U337" s="429" t="str">
        <f t="array" ref="U337">IFERROR(IF(INDEX('Disaggregation Data'!$O$315:$O$586,MATCH(LEFT(X337,255),LEFT('Disaggregation Data'!$J$315:$J$586,255),0))=0,"",INDEX('Disaggregation Data'!$O$315:$O$586,MATCH(LEFT(X337,255),LEFT('Disaggregation Data'!J$315:$J$586,255),0))),"")</f>
        <v/>
      </c>
      <c r="V337" s="441" t="str">
        <f t="array" ref="V337">IFERROR(IF(INDEX('Disaggregation Data'!$P$315:$P$586,MATCH(LEFT(X337,255),LEFT('Disaggregation Data'!$J$315:$J$586,255),0))=0,"",INDEX('Disaggregation Data'!$P$315:$P$586,MATCH(LEFT(X337,255),LEFT('Disaggregation Data'!J$315:$J$586,255),0))),"")</f>
        <v/>
      </c>
      <c r="W337" s="511"/>
      <c r="X337" s="511" t="str">
        <f t="shared" si="24"/>
        <v>TCP-2(M): Treatment success rate- all forms:  Percentage of TB cases, all forms, bacteriologically confirmed plus clinically diagnosed, successfully treated (cured plus treatment completed) among all TB cases registered for treatment during a specified period, new and relapse casesAgeU15</v>
      </c>
      <c r="Y337" s="511">
        <f t="shared" si="25"/>
        <v>0</v>
      </c>
      <c r="Z337" s="511" t="str">
        <f t="shared" si="26"/>
        <v>TCP-2(M): Treatment success rate- all forms:  Percentage of TB cases, all forms, bacteriologically confirmed plus clinically diagnosed, successfully treated (cured plus treatment completed) among all TB cases registered for treatment during a specified period, new and relapse cases-0</v>
      </c>
      <c r="AA337" s="511" t="b">
        <f t="shared" si="27"/>
        <v>1</v>
      </c>
      <c r="AB337" s="511" t="s">
        <v>1840</v>
      </c>
      <c r="AC337" s="511" t="str">
        <f t="array" ref="AC337">IFERROR(IF(INDEX('Disaggregation Records'!$G$95:$G$183,MATCH(LEFT(Z337,255),LEFT('Disaggregation Records'!$D$95:$D$183,255),0))=0,"",INDEX('Disaggregation Records'!$G$95:$G$183,MATCH(LEFT(Z337,255),LEFT('Disaggregation Records'!$D$95:$D$183,255),0))),"")</f>
        <v>a1L36000000zoN8EAI</v>
      </c>
      <c r="AD337" s="511" t="s">
        <v>735</v>
      </c>
      <c r="AE337" s="219"/>
      <c r="AF337" s="135"/>
      <c r="AG337" s="135"/>
    </row>
    <row r="338" spans="1:33" ht="37.5" customHeight="1">
      <c r="A338" s="406">
        <v>2</v>
      </c>
      <c r="B338" s="423" t="str">
        <f>IFERROR(VLOOKUP(A338,'Coverage Indicators - Section D'!$A$10:$Y$39,25,FALSE),"")</f>
        <v>TCP-2(M): Treatment success rate- all forms:  Percentage of TB cases, all forms, bacteriologically confirmed plus clinically diagnosed, successfully treated (cured plus treatment completed) among all TB cases registered for treatment during a specified period, new and relapse cases</v>
      </c>
      <c r="C338" s="506" t="str">
        <f t="array" ref="C338">IFERROR(IF(INDEX('Disaggregation Records'!$E$95:$E$183,MATCH(LEFT(Z338,255),LEFT('Disaggregation Records'!$D$95:$D$183,255),0))=0,"",INDEX('Disaggregation Records'!$E$95:$E$183,MATCH(LEFT(Z338,255),LEFT('Disaggregation Records'!$D$95:$D$183,255),0))),"")</f>
        <v>Age</v>
      </c>
      <c r="D338" s="506" t="str">
        <f t="array" ref="D338">IFERROR(IF(INDEX('Disaggregation Records'!$F$95:$F$183,MATCH(LEFT(Z338,255),LEFT('Disaggregation Records'!$D$95:$D$183,255),0))=0,"",INDEX('Disaggregation Records'!$F$95:$F$183,MATCH(LEFT(Z338,255),LEFT('Disaggregation Records'!$D$95:$D$183,255),0))),"")</f>
        <v>U15</v>
      </c>
      <c r="E338" s="425" t="str">
        <f t="array" ref="E338">IFERROR(IF(INDEX('Disaggregation Data'!$K$315:$K$586,MATCH(LEFT(X338,255),LEFT('Disaggregation Data'!$J$315:$J$586,255),0))=0,"",INDEX('Disaggregation Data'!$K$315:$K$586,MATCH(LEFT(X338,255),LEFT('Disaggregation Data'!J$315:$J$586,255),0))),"")</f>
        <v/>
      </c>
      <c r="F338" s="426" t="str">
        <f t="array" ref="F338">IFERROR(IF(INDEX('Disaggregation Data'!$L$315:$L$586,MATCH(LEFT(X338,255),LEFT('Disaggregation Data'!$J$315:$J$586,255),0))=0,"",INDEX('Disaggregation Data'!$L$315:$L$586,MATCH(LEFT(X338,255),LEFT('Disaggregation Data'!J$315:$J$586,255),0))),"")</f>
        <v/>
      </c>
      <c r="G338" s="481" t="str">
        <f t="array" ref="G338">IFERROR(IF(INDEX('Disaggregation Data'!$M$315:$M$586,MATCH(LEFT(X338,255),LEFT('Disaggregation Data'!$J$315:$J$586,255),0))=0,(E338/F338)*100,INDEX('Disaggregation Data'!$M$315:$M$586,MATCH(LEFT(X338,255),LEFT('Disaggregation Data'!J$315:$J$586,255),0))),"")</f>
        <v/>
      </c>
      <c r="H338" s="429" t="str">
        <f t="array" ref="H338">IFERROR(IF(INDEX('Disaggregation Data'!$N$315:$N$586,MATCH(LEFT(X338,255),LEFT('Disaggregation Data'!$J$315:$J$586,255),0))=0,"",INDEX('Disaggregation Data'!$N$315:$N$586,MATCH(LEFT(X338,255),LEFT('Disaggregation Data'!J$315:$J$586,255),0))),"")</f>
        <v/>
      </c>
      <c r="I338" s="510"/>
      <c r="J338" s="510"/>
      <c r="K338" s="510"/>
      <c r="L338" s="510"/>
      <c r="M338" s="510"/>
      <c r="N338" s="510"/>
      <c r="O338" s="510"/>
      <c r="P338" s="510"/>
      <c r="Q338" s="510"/>
      <c r="R338" s="510"/>
      <c r="S338" s="510"/>
      <c r="T338" s="510"/>
      <c r="U338" s="429" t="str">
        <f t="array" ref="U338">IFERROR(IF(INDEX('Disaggregation Data'!$O$315:$O$586,MATCH(LEFT(X338,255),LEFT('Disaggregation Data'!$J$315:$J$586,255),0))=0,"",INDEX('Disaggregation Data'!$O$315:$O$586,MATCH(LEFT(X338,255),LEFT('Disaggregation Data'!J$315:$J$586,255),0))),"")</f>
        <v/>
      </c>
      <c r="V338" s="441" t="str">
        <f t="array" ref="V338">IFERROR(IF(INDEX('Disaggregation Data'!$P$315:$P$586,MATCH(LEFT(X338,255),LEFT('Disaggregation Data'!$J$315:$J$586,255),0))=0,"",INDEX('Disaggregation Data'!$P$315:$P$586,MATCH(LEFT(X338,255),LEFT('Disaggregation Data'!J$315:$J$586,255),0))),"")</f>
        <v/>
      </c>
      <c r="W338" s="511"/>
      <c r="X338" s="511" t="str">
        <f t="shared" si="24"/>
        <v>TCP-2(M): Treatment success rate- all forms:  Percentage of TB cases, all forms, bacteriologically confirmed plus clinically diagnosed, successfully treated (cured plus treatment completed) among all TB cases registered for treatment during a specified period, new and relapse casesAgeU15</v>
      </c>
      <c r="Y338" s="511">
        <f t="shared" si="25"/>
        <v>1</v>
      </c>
      <c r="Z338" s="511" t="str">
        <f t="shared" si="26"/>
        <v>TCP-2(M): Treatment success rate- all forms:  Percentage of TB cases, all forms, bacteriologically confirmed plus clinically diagnosed, successfully treated (cured plus treatment completed) among all TB cases registered for treatment during a specified period, new and relapse cases-1</v>
      </c>
      <c r="AA338" s="511" t="b">
        <f t="shared" si="27"/>
        <v>1</v>
      </c>
      <c r="AB338" s="511" t="s">
        <v>1841</v>
      </c>
      <c r="AC338" s="511" t="str">
        <f t="array" ref="AC338">IFERROR(IF(INDEX('Disaggregation Records'!$G$95:$G$183,MATCH(LEFT(Z338,255),LEFT('Disaggregation Records'!$D$95:$D$183,255),0))=0,"",INDEX('Disaggregation Records'!$G$95:$G$183,MATCH(LEFT(Z338,255),LEFT('Disaggregation Records'!$D$95:$D$183,255),0))),"")</f>
        <v>a1L36000000zoN8EAI</v>
      </c>
      <c r="AD338" s="511" t="s">
        <v>735</v>
      </c>
      <c r="AE338" s="219"/>
      <c r="AF338" s="135"/>
      <c r="AG338" s="135"/>
    </row>
    <row r="339" spans="1:33" ht="37.5" customHeight="1">
      <c r="A339" s="406">
        <v>2</v>
      </c>
      <c r="B339" s="423" t="str">
        <f>IFERROR(VLOOKUP(A339,'Coverage Indicators - Section D'!$A$10:$Y$39,25,FALSE),"")</f>
        <v>TCP-2(M): Treatment success rate- all forms:  Percentage of TB cases, all forms, bacteriologically confirmed plus clinically diagnosed, successfully treated (cured plus treatment completed) among all TB cases registered for treatment during a specified period, new and relapse cases</v>
      </c>
      <c r="C339" s="506" t="str">
        <f t="array" ref="C339">IFERROR(IF(INDEX('Disaggregation Records'!$E$95:$E$183,MATCH(LEFT(Z339,255),LEFT('Disaggregation Records'!$D$95:$D$183,255),0))=0,"",INDEX('Disaggregation Records'!$E$95:$E$183,MATCH(LEFT(Z339,255),LEFT('Disaggregation Records'!$D$95:$D$183,255),0))),"")</f>
        <v>Age</v>
      </c>
      <c r="D339" s="506" t="str">
        <f t="array" ref="D339">IFERROR(IF(INDEX('Disaggregation Records'!$F$95:$F$183,MATCH(LEFT(Z339,255),LEFT('Disaggregation Records'!$D$95:$D$183,255),0))=0,"",INDEX('Disaggregation Records'!$F$95:$F$183,MATCH(LEFT(Z339,255),LEFT('Disaggregation Records'!$D$95:$D$183,255),0))),"")</f>
        <v>U15</v>
      </c>
      <c r="E339" s="425" t="str">
        <f t="array" ref="E339">IFERROR(IF(INDEX('Disaggregation Data'!$K$315:$K$586,MATCH(LEFT(X339,255),LEFT('Disaggregation Data'!$J$315:$J$586,255),0))=0,"",INDEX('Disaggregation Data'!$K$315:$K$586,MATCH(LEFT(X339,255),LEFT('Disaggregation Data'!J$315:$J$586,255),0))),"")</f>
        <v/>
      </c>
      <c r="F339" s="426" t="str">
        <f t="array" ref="F339">IFERROR(IF(INDEX('Disaggregation Data'!$L$315:$L$586,MATCH(LEFT(X339,255),LEFT('Disaggregation Data'!$J$315:$J$586,255),0))=0,"",INDEX('Disaggregation Data'!$L$315:$L$586,MATCH(LEFT(X339,255),LEFT('Disaggregation Data'!J$315:$J$586,255),0))),"")</f>
        <v/>
      </c>
      <c r="G339" s="481" t="str">
        <f t="array" ref="G339">IFERROR(IF(INDEX('Disaggregation Data'!$M$315:$M$586,MATCH(LEFT(X339,255),LEFT('Disaggregation Data'!$J$315:$J$586,255),0))=0,(E339/F339)*100,INDEX('Disaggregation Data'!$M$315:$M$586,MATCH(LEFT(X339,255),LEFT('Disaggregation Data'!J$315:$J$586,255),0))),"")</f>
        <v/>
      </c>
      <c r="H339" s="429" t="str">
        <f t="array" ref="H339">IFERROR(IF(INDEX('Disaggregation Data'!$N$315:$N$586,MATCH(LEFT(X339,255),LEFT('Disaggregation Data'!$J$315:$J$586,255),0))=0,"",INDEX('Disaggregation Data'!$N$315:$N$586,MATCH(LEFT(X339,255),LEFT('Disaggregation Data'!J$315:$J$586,255),0))),"")</f>
        <v/>
      </c>
      <c r="I339" s="510"/>
      <c r="J339" s="510"/>
      <c r="K339" s="510"/>
      <c r="L339" s="510"/>
      <c r="M339" s="510"/>
      <c r="N339" s="510"/>
      <c r="O339" s="510"/>
      <c r="P339" s="510"/>
      <c r="Q339" s="510"/>
      <c r="R339" s="510"/>
      <c r="S339" s="510"/>
      <c r="T339" s="510"/>
      <c r="U339" s="429" t="str">
        <f t="array" ref="U339">IFERROR(IF(INDEX('Disaggregation Data'!$O$315:$O$586,MATCH(LEFT(X339,255),LEFT('Disaggregation Data'!$J$315:$J$586,255),0))=0,"",INDEX('Disaggregation Data'!$O$315:$O$586,MATCH(LEFT(X339,255),LEFT('Disaggregation Data'!J$315:$J$586,255),0))),"")</f>
        <v/>
      </c>
      <c r="V339" s="441" t="str">
        <f t="array" ref="V339">IFERROR(IF(INDEX('Disaggregation Data'!$P$315:$P$586,MATCH(LEFT(X339,255),LEFT('Disaggregation Data'!$J$315:$J$586,255),0))=0,"",INDEX('Disaggregation Data'!$P$315:$P$586,MATCH(LEFT(X339,255),LEFT('Disaggregation Data'!J$315:$J$586,255),0))),"")</f>
        <v/>
      </c>
      <c r="W339" s="511"/>
      <c r="X339" s="511" t="str">
        <f t="shared" si="24"/>
        <v>TCP-2(M): Treatment success rate- all forms:  Percentage of TB cases, all forms, bacteriologically confirmed plus clinically diagnosed, successfully treated (cured plus treatment completed) among all TB cases registered for treatment during a specified period, new and relapse casesAgeU15</v>
      </c>
      <c r="Y339" s="511">
        <f t="shared" si="25"/>
        <v>2</v>
      </c>
      <c r="Z339" s="511" t="str">
        <f t="shared" si="26"/>
        <v>TCP-2(M): Treatment success rate- all forms:  Percentage of TB cases, all forms, bacteriologically confirmed plus clinically diagnosed, successfully treated (cured plus treatment completed) among all TB cases registered for treatment during a specified period, new and relapse cases-2</v>
      </c>
      <c r="AA339" s="511" t="b">
        <f t="shared" si="27"/>
        <v>1</v>
      </c>
      <c r="AB339" s="511" t="s">
        <v>1842</v>
      </c>
      <c r="AC339" s="511" t="str">
        <f t="array" ref="AC339">IFERROR(IF(INDEX('Disaggregation Records'!$G$95:$G$183,MATCH(LEFT(Z339,255),LEFT('Disaggregation Records'!$D$95:$D$183,255),0))=0,"",INDEX('Disaggregation Records'!$G$95:$G$183,MATCH(LEFT(Z339,255),LEFT('Disaggregation Records'!$D$95:$D$183,255),0))),"")</f>
        <v>a1L36000000zoN8EAI</v>
      </c>
      <c r="AD339" s="511" t="s">
        <v>735</v>
      </c>
      <c r="AE339" s="219"/>
      <c r="AF339" s="135"/>
      <c r="AG339" s="135"/>
    </row>
    <row r="340" spans="1:33" ht="37.5" customHeight="1">
      <c r="A340" s="406">
        <v>2</v>
      </c>
      <c r="B340" s="423" t="str">
        <f>IFERROR(VLOOKUP(A340,'Coverage Indicators - Section D'!$A$10:$Y$39,25,FALSE),"")</f>
        <v>TCP-2(M): Treatment success rate- all forms:  Percentage of TB cases, all forms, bacteriologically confirmed plus clinically diagnosed, successfully treated (cured plus treatment completed) among all TB cases registered for treatment during a specified period, new and relapse cases</v>
      </c>
      <c r="C340" s="506" t="str">
        <f t="array" ref="C340">IFERROR(IF(INDEX('Disaggregation Records'!$E$95:$E$183,MATCH(LEFT(Z340,255),LEFT('Disaggregation Records'!$D$95:$D$183,255),0))=0,"",INDEX('Disaggregation Records'!$E$95:$E$183,MATCH(LEFT(Z340,255),LEFT('Disaggregation Records'!$D$95:$D$183,255),0))),"")</f>
        <v>Age</v>
      </c>
      <c r="D340" s="506" t="str">
        <f t="array" ref="D340">IFERROR(IF(INDEX('Disaggregation Records'!$F$95:$F$183,MATCH(LEFT(Z340,255),LEFT('Disaggregation Records'!$D$95:$D$183,255),0))=0,"",INDEX('Disaggregation Records'!$F$95:$F$183,MATCH(LEFT(Z340,255),LEFT('Disaggregation Records'!$D$95:$D$183,255),0))),"")</f>
        <v>U15</v>
      </c>
      <c r="E340" s="425" t="str">
        <f t="array" ref="E340">IFERROR(IF(INDEX('Disaggregation Data'!$K$315:$K$586,MATCH(LEFT(X340,255),LEFT('Disaggregation Data'!$J$315:$J$586,255),0))=0,"",INDEX('Disaggregation Data'!$K$315:$K$586,MATCH(LEFT(X340,255),LEFT('Disaggregation Data'!J$315:$J$586,255),0))),"")</f>
        <v/>
      </c>
      <c r="F340" s="426" t="str">
        <f t="array" ref="F340">IFERROR(IF(INDEX('Disaggregation Data'!$L$315:$L$586,MATCH(LEFT(X340,255),LEFT('Disaggregation Data'!$J$315:$J$586,255),0))=0,"",INDEX('Disaggregation Data'!$L$315:$L$586,MATCH(LEFT(X340,255),LEFT('Disaggregation Data'!J$315:$J$586,255),0))),"")</f>
        <v/>
      </c>
      <c r="G340" s="481" t="str">
        <f t="array" ref="G340">IFERROR(IF(INDEX('Disaggregation Data'!$M$315:$M$586,MATCH(LEFT(X340,255),LEFT('Disaggregation Data'!$J$315:$J$586,255),0))=0,(E340/F340)*100,INDEX('Disaggregation Data'!$M$315:$M$586,MATCH(LEFT(X340,255),LEFT('Disaggregation Data'!J$315:$J$586,255),0))),"")</f>
        <v/>
      </c>
      <c r="H340" s="429" t="str">
        <f t="array" ref="H340">IFERROR(IF(INDEX('Disaggregation Data'!$N$315:$N$586,MATCH(LEFT(X340,255),LEFT('Disaggregation Data'!$J$315:$J$586,255),0))=0,"",INDEX('Disaggregation Data'!$N$315:$N$586,MATCH(LEFT(X340,255),LEFT('Disaggregation Data'!J$315:$J$586,255),0))),"")</f>
        <v/>
      </c>
      <c r="I340" s="510"/>
      <c r="J340" s="510"/>
      <c r="K340" s="510"/>
      <c r="L340" s="510"/>
      <c r="M340" s="510"/>
      <c r="N340" s="510"/>
      <c r="O340" s="510"/>
      <c r="P340" s="510"/>
      <c r="Q340" s="510"/>
      <c r="R340" s="510"/>
      <c r="S340" s="510"/>
      <c r="T340" s="510"/>
      <c r="U340" s="429" t="str">
        <f t="array" ref="U340">IFERROR(IF(INDEX('Disaggregation Data'!$O$315:$O$586,MATCH(LEFT(X340,255),LEFT('Disaggregation Data'!$J$315:$J$586,255),0))=0,"",INDEX('Disaggregation Data'!$O$315:$O$586,MATCH(LEFT(X340,255),LEFT('Disaggregation Data'!J$315:$J$586,255),0))),"")</f>
        <v/>
      </c>
      <c r="V340" s="441" t="str">
        <f t="array" ref="V340">IFERROR(IF(INDEX('Disaggregation Data'!$P$315:$P$586,MATCH(LEFT(X340,255),LEFT('Disaggregation Data'!$J$315:$J$586,255),0))=0,"",INDEX('Disaggregation Data'!$P$315:$P$586,MATCH(LEFT(X340,255),LEFT('Disaggregation Data'!J$315:$J$586,255),0))),"")</f>
        <v/>
      </c>
      <c r="W340" s="511"/>
      <c r="X340" s="511" t="str">
        <f t="shared" si="24"/>
        <v>TCP-2(M): Treatment success rate- all forms:  Percentage of TB cases, all forms, bacteriologically confirmed plus clinically diagnosed, successfully treated (cured plus treatment completed) among all TB cases registered for treatment during a specified period, new and relapse casesAgeU15</v>
      </c>
      <c r="Y340" s="511">
        <f t="shared" si="25"/>
        <v>3</v>
      </c>
      <c r="Z340" s="511" t="str">
        <f t="shared" si="26"/>
        <v>TCP-2(M): Treatment success rate- all forms:  Percentage of TB cases, all forms, bacteriologically confirmed plus clinically diagnosed, successfully treated (cured plus treatment completed) among all TB cases registered for treatment during a specified period, new and relapse cases-3</v>
      </c>
      <c r="AA340" s="511" t="b">
        <f t="shared" si="27"/>
        <v>1</v>
      </c>
      <c r="AB340" s="511" t="s">
        <v>1843</v>
      </c>
      <c r="AC340" s="511" t="str">
        <f t="array" ref="AC340">IFERROR(IF(INDEX('Disaggregation Records'!$G$95:$G$183,MATCH(LEFT(Z340,255),LEFT('Disaggregation Records'!$D$95:$D$183,255),0))=0,"",INDEX('Disaggregation Records'!$G$95:$G$183,MATCH(LEFT(Z340,255),LEFT('Disaggregation Records'!$D$95:$D$183,255),0))),"")</f>
        <v>a1L36000000zoN8EAI</v>
      </c>
      <c r="AD340" s="511" t="s">
        <v>735</v>
      </c>
      <c r="AE340" s="219"/>
      <c r="AF340" s="135"/>
      <c r="AG340" s="135"/>
    </row>
    <row r="341" spans="1:33" ht="37.5" customHeight="1">
      <c r="A341" s="406">
        <v>2</v>
      </c>
      <c r="B341" s="423" t="str">
        <f>IFERROR(VLOOKUP(A341,'Coverage Indicators - Section D'!$A$10:$Y$39,25,FALSE),"")</f>
        <v>TCP-2(M): Treatment success rate- all forms:  Percentage of TB cases, all forms, bacteriologically confirmed plus clinically diagnosed, successfully treated (cured plus treatment completed) among all TB cases registered for treatment during a specified period, new and relapse cases</v>
      </c>
      <c r="C341" s="506" t="str">
        <f t="array" ref="C341">IFERROR(IF(INDEX('Disaggregation Records'!$E$95:$E$183,MATCH(LEFT(Z341,255),LEFT('Disaggregation Records'!$D$95:$D$183,255),0))=0,"",INDEX('Disaggregation Records'!$E$95:$E$183,MATCH(LEFT(Z341,255),LEFT('Disaggregation Records'!$D$95:$D$183,255),0))),"")</f>
        <v>Age</v>
      </c>
      <c r="D341" s="506" t="str">
        <f t="array" ref="D341">IFERROR(IF(INDEX('Disaggregation Records'!$F$95:$F$183,MATCH(LEFT(Z341,255),LEFT('Disaggregation Records'!$D$95:$D$183,255),0))=0,"",INDEX('Disaggregation Records'!$F$95:$F$183,MATCH(LEFT(Z341,255),LEFT('Disaggregation Records'!$D$95:$D$183,255),0))),"")</f>
        <v>U15</v>
      </c>
      <c r="E341" s="425" t="str">
        <f t="array" ref="E341">IFERROR(IF(INDEX('Disaggregation Data'!$K$315:$K$586,MATCH(LEFT(X341,255),LEFT('Disaggregation Data'!$J$315:$J$586,255),0))=0,"",INDEX('Disaggregation Data'!$K$315:$K$586,MATCH(LEFT(X341,255),LEFT('Disaggregation Data'!J$315:$J$586,255),0))),"")</f>
        <v/>
      </c>
      <c r="F341" s="426" t="str">
        <f t="array" ref="F341">IFERROR(IF(INDEX('Disaggregation Data'!$L$315:$L$586,MATCH(LEFT(X341,255),LEFT('Disaggregation Data'!$J$315:$J$586,255),0))=0,"",INDEX('Disaggregation Data'!$L$315:$L$586,MATCH(LEFT(X341,255),LEFT('Disaggregation Data'!J$315:$J$586,255),0))),"")</f>
        <v/>
      </c>
      <c r="G341" s="481" t="str">
        <f t="array" ref="G341">IFERROR(IF(INDEX('Disaggregation Data'!$M$315:$M$586,MATCH(LEFT(X341,255),LEFT('Disaggregation Data'!$J$315:$J$586,255),0))=0,(E341/F341)*100,INDEX('Disaggregation Data'!$M$315:$M$586,MATCH(LEFT(X341,255),LEFT('Disaggregation Data'!J$315:$J$586,255),0))),"")</f>
        <v/>
      </c>
      <c r="H341" s="429" t="str">
        <f t="array" ref="H341">IFERROR(IF(INDEX('Disaggregation Data'!$N$315:$N$586,MATCH(LEFT(X341,255),LEFT('Disaggregation Data'!$J$315:$J$586,255),0))=0,"",INDEX('Disaggregation Data'!$N$315:$N$586,MATCH(LEFT(X341,255),LEFT('Disaggregation Data'!J$315:$J$586,255),0))),"")</f>
        <v/>
      </c>
      <c r="I341" s="510"/>
      <c r="J341" s="510"/>
      <c r="K341" s="510"/>
      <c r="L341" s="510"/>
      <c r="M341" s="510"/>
      <c r="N341" s="510"/>
      <c r="O341" s="510"/>
      <c r="P341" s="510"/>
      <c r="Q341" s="510"/>
      <c r="R341" s="510"/>
      <c r="S341" s="510"/>
      <c r="T341" s="510"/>
      <c r="U341" s="429" t="str">
        <f t="array" ref="U341">IFERROR(IF(INDEX('Disaggregation Data'!$O$315:$O$586,MATCH(LEFT(X341,255),LEFT('Disaggregation Data'!$J$315:$J$586,255),0))=0,"",INDEX('Disaggregation Data'!$O$315:$O$586,MATCH(LEFT(X341,255),LEFT('Disaggregation Data'!J$315:$J$586,255),0))),"")</f>
        <v/>
      </c>
      <c r="V341" s="441" t="str">
        <f t="array" ref="V341">IFERROR(IF(INDEX('Disaggregation Data'!$P$315:$P$586,MATCH(LEFT(X341,255),LEFT('Disaggregation Data'!$J$315:$J$586,255),0))=0,"",INDEX('Disaggregation Data'!$P$315:$P$586,MATCH(LEFT(X341,255),LEFT('Disaggregation Data'!J$315:$J$586,255),0))),"")</f>
        <v/>
      </c>
      <c r="W341" s="511"/>
      <c r="X341" s="511" t="str">
        <f t="shared" si="24"/>
        <v>TCP-2(M): Treatment success rate- all forms:  Percentage of TB cases, all forms, bacteriologically confirmed plus clinically diagnosed, successfully treated (cured plus treatment completed) among all TB cases registered for treatment during a specified period, new and relapse casesAgeU15</v>
      </c>
      <c r="Y341" s="511">
        <f t="shared" si="25"/>
        <v>4</v>
      </c>
      <c r="Z341" s="511" t="str">
        <f t="shared" si="26"/>
        <v>TCP-2(M): Treatment success rate- all forms:  Percentage of TB cases, all forms, bacteriologically confirmed plus clinically diagnosed, successfully treated (cured plus treatment completed) among all TB cases registered for treatment during a specified period, new and relapse cases-4</v>
      </c>
      <c r="AA341" s="511" t="b">
        <f t="shared" si="27"/>
        <v>1</v>
      </c>
      <c r="AB341" s="511" t="s">
        <v>1844</v>
      </c>
      <c r="AC341" s="511" t="str">
        <f t="array" ref="AC341">IFERROR(IF(INDEX('Disaggregation Records'!$G$95:$G$183,MATCH(LEFT(Z341,255),LEFT('Disaggregation Records'!$D$95:$D$183,255),0))=0,"",INDEX('Disaggregation Records'!$G$95:$G$183,MATCH(LEFT(Z341,255),LEFT('Disaggregation Records'!$D$95:$D$183,255),0))),"")</f>
        <v>a1L36000000zoN8EAI</v>
      </c>
      <c r="AD341" s="511" t="s">
        <v>735</v>
      </c>
      <c r="AE341" s="219"/>
      <c r="AF341" s="135"/>
      <c r="AG341" s="135"/>
    </row>
    <row r="342" spans="1:33" ht="37.5" customHeight="1">
      <c r="A342" s="406">
        <v>2</v>
      </c>
      <c r="B342" s="423" t="str">
        <f>IFERROR(VLOOKUP(A342,'Coverage Indicators - Section D'!$A$10:$Y$39,25,FALSE),"")</f>
        <v>TCP-2(M): Treatment success rate- all forms:  Percentage of TB cases, all forms, bacteriologically confirmed plus clinically diagnosed, successfully treated (cured plus treatment completed) among all TB cases registered for treatment during a specified period, new and relapse cases</v>
      </c>
      <c r="C342" s="506" t="str">
        <f t="array" ref="C342">IFERROR(IF(INDEX('Disaggregation Records'!$E$95:$E$183,MATCH(LEFT(Z342,255),LEFT('Disaggregation Records'!$D$95:$D$183,255),0))=0,"",INDEX('Disaggregation Records'!$E$95:$E$183,MATCH(LEFT(Z342,255),LEFT('Disaggregation Records'!$D$95:$D$183,255),0))),"")</f>
        <v>Age</v>
      </c>
      <c r="D342" s="506" t="str">
        <f t="array" ref="D342">IFERROR(IF(INDEX('Disaggregation Records'!$F$95:$F$183,MATCH(LEFT(Z342,255),LEFT('Disaggregation Records'!$D$95:$D$183,255),0))=0,"",INDEX('Disaggregation Records'!$F$95:$F$183,MATCH(LEFT(Z342,255),LEFT('Disaggregation Records'!$D$95:$D$183,255),0))),"")</f>
        <v>U15</v>
      </c>
      <c r="E342" s="425" t="str">
        <f t="array" ref="E342">IFERROR(IF(INDEX('Disaggregation Data'!$K$315:$K$586,MATCH(LEFT(X342,255),LEFT('Disaggregation Data'!$J$315:$J$586,255),0))=0,"",INDEX('Disaggregation Data'!$K$315:$K$586,MATCH(LEFT(X342,255),LEFT('Disaggregation Data'!J$315:$J$586,255),0))),"")</f>
        <v/>
      </c>
      <c r="F342" s="426" t="str">
        <f t="array" ref="F342">IFERROR(IF(INDEX('Disaggregation Data'!$L$315:$L$586,MATCH(LEFT(X342,255),LEFT('Disaggregation Data'!$J$315:$J$586,255),0))=0,"",INDEX('Disaggregation Data'!$L$315:$L$586,MATCH(LEFT(X342,255),LEFT('Disaggregation Data'!J$315:$J$586,255),0))),"")</f>
        <v/>
      </c>
      <c r="G342" s="481" t="str">
        <f t="array" ref="G342">IFERROR(IF(INDEX('Disaggregation Data'!$M$315:$M$586,MATCH(LEFT(X342,255),LEFT('Disaggregation Data'!$J$315:$J$586,255),0))=0,(E342/F342)*100,INDEX('Disaggregation Data'!$M$315:$M$586,MATCH(LEFT(X342,255),LEFT('Disaggregation Data'!J$315:$J$586,255),0))),"")</f>
        <v/>
      </c>
      <c r="H342" s="429" t="str">
        <f t="array" ref="H342">IFERROR(IF(INDEX('Disaggregation Data'!$N$315:$N$586,MATCH(LEFT(X342,255),LEFT('Disaggregation Data'!$J$315:$J$586,255),0))=0,"",INDEX('Disaggregation Data'!$N$315:$N$586,MATCH(LEFT(X342,255),LEFT('Disaggregation Data'!J$315:$J$586,255),0))),"")</f>
        <v/>
      </c>
      <c r="I342" s="510"/>
      <c r="J342" s="510"/>
      <c r="K342" s="510"/>
      <c r="L342" s="510"/>
      <c r="M342" s="510"/>
      <c r="N342" s="510"/>
      <c r="O342" s="510"/>
      <c r="P342" s="510"/>
      <c r="Q342" s="510"/>
      <c r="R342" s="510"/>
      <c r="S342" s="510"/>
      <c r="T342" s="510"/>
      <c r="U342" s="429" t="str">
        <f t="array" ref="U342">IFERROR(IF(INDEX('Disaggregation Data'!$O$315:$O$586,MATCH(LEFT(X342,255),LEFT('Disaggregation Data'!$J$315:$J$586,255),0))=0,"",INDEX('Disaggregation Data'!$O$315:$O$586,MATCH(LEFT(X342,255),LEFT('Disaggregation Data'!J$315:$J$586,255),0))),"")</f>
        <v/>
      </c>
      <c r="V342" s="441" t="str">
        <f t="array" ref="V342">IFERROR(IF(INDEX('Disaggregation Data'!$P$315:$P$586,MATCH(LEFT(X342,255),LEFT('Disaggregation Data'!$J$315:$J$586,255),0))=0,"",INDEX('Disaggregation Data'!$P$315:$P$586,MATCH(LEFT(X342,255),LEFT('Disaggregation Data'!J$315:$J$586,255),0))),"")</f>
        <v/>
      </c>
      <c r="W342" s="511"/>
      <c r="X342" s="511" t="str">
        <f t="shared" si="24"/>
        <v>TCP-2(M): Treatment success rate- all forms:  Percentage of TB cases, all forms, bacteriologically confirmed plus clinically diagnosed, successfully treated (cured plus treatment completed) among all TB cases registered for treatment during a specified period, new and relapse casesAgeU15</v>
      </c>
      <c r="Y342" s="511">
        <f t="shared" si="25"/>
        <v>5</v>
      </c>
      <c r="Z342" s="511" t="str">
        <f t="shared" si="26"/>
        <v>TCP-2(M): Treatment success rate- all forms:  Percentage of TB cases, all forms, bacteriologically confirmed plus clinically diagnosed, successfully treated (cured plus treatment completed) among all TB cases registered for treatment during a specified period, new and relapse cases-5</v>
      </c>
      <c r="AA342" s="511" t="b">
        <f t="shared" si="27"/>
        <v>1</v>
      </c>
      <c r="AB342" s="511" t="s">
        <v>1845</v>
      </c>
      <c r="AC342" s="511" t="str">
        <f t="array" ref="AC342">IFERROR(IF(INDEX('Disaggregation Records'!$G$95:$G$183,MATCH(LEFT(Z342,255),LEFT('Disaggregation Records'!$D$95:$D$183,255),0))=0,"",INDEX('Disaggregation Records'!$G$95:$G$183,MATCH(LEFT(Z342,255),LEFT('Disaggregation Records'!$D$95:$D$183,255),0))),"")</f>
        <v>a1L36000000zoN8EAI</v>
      </c>
      <c r="AD342" s="511" t="s">
        <v>735</v>
      </c>
      <c r="AE342" s="219"/>
      <c r="AF342" s="135"/>
      <c r="AG342" s="135"/>
    </row>
    <row r="343" spans="1:33" ht="37.5" customHeight="1">
      <c r="A343" s="406">
        <v>2</v>
      </c>
      <c r="B343" s="423" t="str">
        <f>IFERROR(VLOOKUP(A343,'Coverage Indicators - Section D'!$A$10:$Y$39,25,FALSE),"")</f>
        <v>TCP-2(M): Treatment success rate- all forms:  Percentage of TB cases, all forms, bacteriologically confirmed plus clinically diagnosed, successfully treated (cured plus treatment completed) among all TB cases registered for treatment during a specified period, new and relapse cases</v>
      </c>
      <c r="C343" s="506" t="str">
        <f t="array" ref="C343">IFERROR(IF(INDEX('Disaggregation Records'!$E$95:$E$183,MATCH(LEFT(Z343,255),LEFT('Disaggregation Records'!$D$95:$D$183,255),0))=0,"",INDEX('Disaggregation Records'!$E$95:$E$183,MATCH(LEFT(Z343,255),LEFT('Disaggregation Records'!$D$95:$D$183,255),0))),"")</f>
        <v>Age</v>
      </c>
      <c r="D343" s="506" t="str">
        <f t="array" ref="D343">IFERROR(IF(INDEX('Disaggregation Records'!$F$95:$F$183,MATCH(LEFT(Z343,255),LEFT('Disaggregation Records'!$D$95:$D$183,255),0))=0,"",INDEX('Disaggregation Records'!$F$95:$F$183,MATCH(LEFT(Z343,255),LEFT('Disaggregation Records'!$D$95:$D$183,255),0))),"")</f>
        <v>U15</v>
      </c>
      <c r="E343" s="425" t="str">
        <f t="array" ref="E343">IFERROR(IF(INDEX('Disaggregation Data'!$K$315:$K$586,MATCH(LEFT(X343,255),LEFT('Disaggregation Data'!$J$315:$J$586,255),0))=0,"",INDEX('Disaggregation Data'!$K$315:$K$586,MATCH(LEFT(X343,255),LEFT('Disaggregation Data'!J$315:$J$586,255),0))),"")</f>
        <v/>
      </c>
      <c r="F343" s="426" t="str">
        <f t="array" ref="F343">IFERROR(IF(INDEX('Disaggregation Data'!$L$315:$L$586,MATCH(LEFT(X343,255),LEFT('Disaggregation Data'!$J$315:$J$586,255),0))=0,"",INDEX('Disaggregation Data'!$L$315:$L$586,MATCH(LEFT(X343,255),LEFT('Disaggregation Data'!J$315:$J$586,255),0))),"")</f>
        <v/>
      </c>
      <c r="G343" s="481" t="str">
        <f t="array" ref="G343">IFERROR(IF(INDEX('Disaggregation Data'!$M$315:$M$586,MATCH(LEFT(X343,255),LEFT('Disaggregation Data'!$J$315:$J$586,255),0))=0,(E343/F343)*100,INDEX('Disaggregation Data'!$M$315:$M$586,MATCH(LEFT(X343,255),LEFT('Disaggregation Data'!J$315:$J$586,255),0))),"")</f>
        <v/>
      </c>
      <c r="H343" s="429" t="str">
        <f t="array" ref="H343">IFERROR(IF(INDEX('Disaggregation Data'!$N$315:$N$586,MATCH(LEFT(X343,255),LEFT('Disaggregation Data'!$J$315:$J$586,255),0))=0,"",INDEX('Disaggregation Data'!$N$315:$N$586,MATCH(LEFT(X343,255),LEFT('Disaggregation Data'!J$315:$J$586,255),0))),"")</f>
        <v/>
      </c>
      <c r="I343" s="510"/>
      <c r="J343" s="510"/>
      <c r="K343" s="510"/>
      <c r="L343" s="510"/>
      <c r="M343" s="510"/>
      <c r="N343" s="510"/>
      <c r="O343" s="510"/>
      <c r="P343" s="510"/>
      <c r="Q343" s="510"/>
      <c r="R343" s="510"/>
      <c r="S343" s="510"/>
      <c r="T343" s="510"/>
      <c r="U343" s="429" t="str">
        <f t="array" ref="U343">IFERROR(IF(INDEX('Disaggregation Data'!$O$315:$O$586,MATCH(LEFT(X343,255),LEFT('Disaggregation Data'!$J$315:$J$586,255),0))=0,"",INDEX('Disaggregation Data'!$O$315:$O$586,MATCH(LEFT(X343,255),LEFT('Disaggregation Data'!J$315:$J$586,255),0))),"")</f>
        <v/>
      </c>
      <c r="V343" s="441" t="str">
        <f t="array" ref="V343">IFERROR(IF(INDEX('Disaggregation Data'!$P$315:$P$586,MATCH(LEFT(X343,255),LEFT('Disaggregation Data'!$J$315:$J$586,255),0))=0,"",INDEX('Disaggregation Data'!$P$315:$P$586,MATCH(LEFT(X343,255),LEFT('Disaggregation Data'!J$315:$J$586,255),0))),"")</f>
        <v/>
      </c>
      <c r="W343" s="511"/>
      <c r="X343" s="511" t="str">
        <f t="shared" si="24"/>
        <v>TCP-2(M): Treatment success rate- all forms:  Percentage of TB cases, all forms, bacteriologically confirmed plus clinically diagnosed, successfully treated (cured plus treatment completed) among all TB cases registered for treatment during a specified period, new and relapse casesAgeU15</v>
      </c>
      <c r="Y343" s="511">
        <f t="shared" si="25"/>
        <v>6</v>
      </c>
      <c r="Z343" s="511" t="str">
        <f t="shared" si="26"/>
        <v>TCP-2(M): Treatment success rate- all forms:  Percentage of TB cases, all forms, bacteriologically confirmed plus clinically diagnosed, successfully treated (cured plus treatment completed) among all TB cases registered for treatment during a specified period, new and relapse cases-6</v>
      </c>
      <c r="AA343" s="511" t="b">
        <f t="shared" si="27"/>
        <v>1</v>
      </c>
      <c r="AB343" s="511" t="s">
        <v>1846</v>
      </c>
      <c r="AC343" s="511" t="str">
        <f t="array" ref="AC343">IFERROR(IF(INDEX('Disaggregation Records'!$G$95:$G$183,MATCH(LEFT(Z343,255),LEFT('Disaggregation Records'!$D$95:$D$183,255),0))=0,"",INDEX('Disaggregation Records'!$G$95:$G$183,MATCH(LEFT(Z343,255),LEFT('Disaggregation Records'!$D$95:$D$183,255),0))),"")</f>
        <v>a1L36000000zoN8EAI</v>
      </c>
      <c r="AD343" s="511" t="s">
        <v>735</v>
      </c>
      <c r="AE343" s="219"/>
      <c r="AF343" s="135"/>
      <c r="AG343" s="135"/>
    </row>
    <row r="344" spans="1:33" ht="37.5" customHeight="1">
      <c r="A344" s="406">
        <v>2</v>
      </c>
      <c r="B344" s="423" t="str">
        <f>IFERROR(VLOOKUP(A344,'Coverage Indicators - Section D'!$A$10:$Y$39,25,FALSE),"")</f>
        <v>TCP-2(M): Treatment success rate- all forms:  Percentage of TB cases, all forms, bacteriologically confirmed plus clinically diagnosed, successfully treated (cured plus treatment completed) among all TB cases registered for treatment during a specified period, new and relapse cases</v>
      </c>
      <c r="C344" s="506" t="str">
        <f t="array" ref="C344">IFERROR(IF(INDEX('Disaggregation Records'!$E$95:$E$183,MATCH(LEFT(Z344,255),LEFT('Disaggregation Records'!$D$95:$D$183,255),0))=0,"",INDEX('Disaggregation Records'!$E$95:$E$183,MATCH(LEFT(Z344,255),LEFT('Disaggregation Records'!$D$95:$D$183,255),0))),"")</f>
        <v>Age</v>
      </c>
      <c r="D344" s="506" t="str">
        <f t="array" ref="D344">IFERROR(IF(INDEX('Disaggregation Records'!$F$95:$F$183,MATCH(LEFT(Z344,255),LEFT('Disaggregation Records'!$D$95:$D$183,255),0))=0,"",INDEX('Disaggregation Records'!$F$95:$F$183,MATCH(LEFT(Z344,255),LEFT('Disaggregation Records'!$D$95:$D$183,255),0))),"")</f>
        <v>U15</v>
      </c>
      <c r="E344" s="425" t="str">
        <f t="array" ref="E344">IFERROR(IF(INDEX('Disaggregation Data'!$K$315:$K$586,MATCH(LEFT(X344,255),LEFT('Disaggregation Data'!$J$315:$J$586,255),0))=0,"",INDEX('Disaggregation Data'!$K$315:$K$586,MATCH(LEFT(X344,255),LEFT('Disaggregation Data'!J$315:$J$586,255),0))),"")</f>
        <v/>
      </c>
      <c r="F344" s="426" t="str">
        <f t="array" ref="F344">IFERROR(IF(INDEX('Disaggregation Data'!$L$315:$L$586,MATCH(LEFT(X344,255),LEFT('Disaggregation Data'!$J$315:$J$586,255),0))=0,"",INDEX('Disaggregation Data'!$L$315:$L$586,MATCH(LEFT(X344,255),LEFT('Disaggregation Data'!J$315:$J$586,255),0))),"")</f>
        <v/>
      </c>
      <c r="G344" s="481" t="str">
        <f t="array" ref="G344">IFERROR(IF(INDEX('Disaggregation Data'!$M$315:$M$586,MATCH(LEFT(X344,255),LEFT('Disaggregation Data'!$J$315:$J$586,255),0))=0,(E344/F344)*100,INDEX('Disaggregation Data'!$M$315:$M$586,MATCH(LEFT(X344,255),LEFT('Disaggregation Data'!J$315:$J$586,255),0))),"")</f>
        <v/>
      </c>
      <c r="H344" s="429" t="str">
        <f t="array" ref="H344">IFERROR(IF(INDEX('Disaggregation Data'!$N$315:$N$586,MATCH(LEFT(X344,255),LEFT('Disaggregation Data'!$J$315:$J$586,255),0))=0,"",INDEX('Disaggregation Data'!$N$315:$N$586,MATCH(LEFT(X344,255),LEFT('Disaggregation Data'!J$315:$J$586,255),0))),"")</f>
        <v/>
      </c>
      <c r="I344" s="510"/>
      <c r="J344" s="510"/>
      <c r="K344" s="510"/>
      <c r="L344" s="510"/>
      <c r="M344" s="510"/>
      <c r="N344" s="510"/>
      <c r="O344" s="510"/>
      <c r="P344" s="510"/>
      <c r="Q344" s="510"/>
      <c r="R344" s="510"/>
      <c r="S344" s="510"/>
      <c r="T344" s="510"/>
      <c r="U344" s="429" t="str">
        <f t="array" ref="U344">IFERROR(IF(INDEX('Disaggregation Data'!$O$315:$O$586,MATCH(LEFT(X344,255),LEFT('Disaggregation Data'!$J$315:$J$586,255),0))=0,"",INDEX('Disaggregation Data'!$O$315:$O$586,MATCH(LEFT(X344,255),LEFT('Disaggregation Data'!J$315:$J$586,255),0))),"")</f>
        <v/>
      </c>
      <c r="V344" s="441" t="str">
        <f t="array" ref="V344">IFERROR(IF(INDEX('Disaggregation Data'!$P$315:$P$586,MATCH(LEFT(X344,255),LEFT('Disaggregation Data'!$J$315:$J$586,255),0))=0,"",INDEX('Disaggregation Data'!$P$315:$P$586,MATCH(LEFT(X344,255),LEFT('Disaggregation Data'!J$315:$J$586,255),0))),"")</f>
        <v/>
      </c>
      <c r="W344" s="511"/>
      <c r="X344" s="511" t="str">
        <f t="shared" si="24"/>
        <v>TCP-2(M): Treatment success rate- all forms:  Percentage of TB cases, all forms, bacteriologically confirmed plus clinically diagnosed, successfully treated (cured plus treatment completed) among all TB cases registered for treatment during a specified period, new and relapse casesAgeU15</v>
      </c>
      <c r="Y344" s="511">
        <f t="shared" si="25"/>
        <v>7</v>
      </c>
      <c r="Z344" s="511" t="str">
        <f t="shared" si="26"/>
        <v>TCP-2(M): Treatment success rate- all forms:  Percentage of TB cases, all forms, bacteriologically confirmed plus clinically diagnosed, successfully treated (cured plus treatment completed) among all TB cases registered for treatment during a specified period, new and relapse cases-7</v>
      </c>
      <c r="AA344" s="511" t="b">
        <f t="shared" si="27"/>
        <v>1</v>
      </c>
      <c r="AB344" s="511" t="s">
        <v>1847</v>
      </c>
      <c r="AC344" s="511" t="str">
        <f t="array" ref="AC344">IFERROR(IF(INDEX('Disaggregation Records'!$G$95:$G$183,MATCH(LEFT(Z344,255),LEFT('Disaggregation Records'!$D$95:$D$183,255),0))=0,"",INDEX('Disaggregation Records'!$G$95:$G$183,MATCH(LEFT(Z344,255),LEFT('Disaggregation Records'!$D$95:$D$183,255),0))),"")</f>
        <v>a1L36000000zoN8EAI</v>
      </c>
      <c r="AD344" s="511" t="s">
        <v>735</v>
      </c>
      <c r="AE344" s="219"/>
      <c r="AF344" s="135"/>
      <c r="AG344" s="135"/>
    </row>
    <row r="345" spans="1:33" ht="37.5" customHeight="1">
      <c r="A345" s="406">
        <v>2</v>
      </c>
      <c r="B345" s="423" t="str">
        <f>IFERROR(VLOOKUP(A345,'Coverage Indicators - Section D'!$A$10:$Y$39,25,FALSE),"")</f>
        <v>TCP-2(M): Treatment success rate- all forms:  Percentage of TB cases, all forms, bacteriologically confirmed plus clinically diagnosed, successfully treated (cured plus treatment completed) among all TB cases registered for treatment during a specified period, new and relapse cases</v>
      </c>
      <c r="C345" s="506" t="str">
        <f t="array" ref="C345">IFERROR(IF(INDEX('Disaggregation Records'!$E$95:$E$183,MATCH(LEFT(Z345,255),LEFT('Disaggregation Records'!$D$95:$D$183,255),0))=0,"",INDEX('Disaggregation Records'!$E$95:$E$183,MATCH(LEFT(Z345,255),LEFT('Disaggregation Records'!$D$95:$D$183,255),0))),"")</f>
        <v>Age</v>
      </c>
      <c r="D345" s="506" t="str">
        <f t="array" ref="D345">IFERROR(IF(INDEX('Disaggregation Records'!$F$95:$F$183,MATCH(LEFT(Z345,255),LEFT('Disaggregation Records'!$D$95:$D$183,255),0))=0,"",INDEX('Disaggregation Records'!$F$95:$F$183,MATCH(LEFT(Z345,255),LEFT('Disaggregation Records'!$D$95:$D$183,255),0))),"")</f>
        <v>U15</v>
      </c>
      <c r="E345" s="425" t="str">
        <f t="array" ref="E345">IFERROR(IF(INDEX('Disaggregation Data'!$K$315:$K$586,MATCH(LEFT(X345,255),LEFT('Disaggregation Data'!$J$315:$J$586,255),0))=0,"",INDEX('Disaggregation Data'!$K$315:$K$586,MATCH(LEFT(X345,255),LEFT('Disaggregation Data'!J$315:$J$586,255),0))),"")</f>
        <v/>
      </c>
      <c r="F345" s="426" t="str">
        <f t="array" ref="F345">IFERROR(IF(INDEX('Disaggregation Data'!$L$315:$L$586,MATCH(LEFT(X345,255),LEFT('Disaggregation Data'!$J$315:$J$586,255),0))=0,"",INDEX('Disaggregation Data'!$L$315:$L$586,MATCH(LEFT(X345,255),LEFT('Disaggregation Data'!J$315:$J$586,255),0))),"")</f>
        <v/>
      </c>
      <c r="G345" s="481" t="str">
        <f t="array" ref="G345">IFERROR(IF(INDEX('Disaggregation Data'!$M$315:$M$586,MATCH(LEFT(X345,255),LEFT('Disaggregation Data'!$J$315:$J$586,255),0))=0,(E345/F345)*100,INDEX('Disaggregation Data'!$M$315:$M$586,MATCH(LEFT(X345,255),LEFT('Disaggregation Data'!J$315:$J$586,255),0))),"")</f>
        <v/>
      </c>
      <c r="H345" s="429" t="str">
        <f t="array" ref="H345">IFERROR(IF(INDEX('Disaggregation Data'!$N$315:$N$586,MATCH(LEFT(X345,255),LEFT('Disaggregation Data'!$J$315:$J$586,255),0))=0,"",INDEX('Disaggregation Data'!$N$315:$N$586,MATCH(LEFT(X345,255),LEFT('Disaggregation Data'!J$315:$J$586,255),0))),"")</f>
        <v/>
      </c>
      <c r="I345" s="510"/>
      <c r="J345" s="510"/>
      <c r="K345" s="510"/>
      <c r="L345" s="510"/>
      <c r="M345" s="510"/>
      <c r="N345" s="510"/>
      <c r="O345" s="510"/>
      <c r="P345" s="510"/>
      <c r="Q345" s="510"/>
      <c r="R345" s="510"/>
      <c r="S345" s="510"/>
      <c r="T345" s="510"/>
      <c r="U345" s="429" t="str">
        <f t="array" ref="U345">IFERROR(IF(INDEX('Disaggregation Data'!$O$315:$O$586,MATCH(LEFT(X345,255),LEFT('Disaggregation Data'!$J$315:$J$586,255),0))=0,"",INDEX('Disaggregation Data'!$O$315:$O$586,MATCH(LEFT(X345,255),LEFT('Disaggregation Data'!J$315:$J$586,255),0))),"")</f>
        <v/>
      </c>
      <c r="V345" s="441" t="str">
        <f t="array" ref="V345">IFERROR(IF(INDEX('Disaggregation Data'!$P$315:$P$586,MATCH(LEFT(X345,255),LEFT('Disaggregation Data'!$J$315:$J$586,255),0))=0,"",INDEX('Disaggregation Data'!$P$315:$P$586,MATCH(LEFT(X345,255),LEFT('Disaggregation Data'!J$315:$J$586,255),0))),"")</f>
        <v/>
      </c>
      <c r="W345" s="511"/>
      <c r="X345" s="511" t="str">
        <f t="shared" si="24"/>
        <v>TCP-2(M): Treatment success rate- all forms:  Percentage of TB cases, all forms, bacteriologically confirmed plus clinically diagnosed, successfully treated (cured plus treatment completed) among all TB cases registered for treatment during a specified period, new and relapse casesAgeU15</v>
      </c>
      <c r="Y345" s="511">
        <f t="shared" si="25"/>
        <v>8</v>
      </c>
      <c r="Z345" s="511" t="str">
        <f t="shared" si="26"/>
        <v>TCP-2(M): Treatment success rate- all forms:  Percentage of TB cases, all forms, bacteriologically confirmed plus clinically diagnosed, successfully treated (cured plus treatment completed) among all TB cases registered for treatment during a specified period, new and relapse cases-8</v>
      </c>
      <c r="AA345" s="511" t="b">
        <f t="shared" si="27"/>
        <v>1</v>
      </c>
      <c r="AB345" s="511" t="s">
        <v>1848</v>
      </c>
      <c r="AC345" s="511" t="str">
        <f t="array" ref="AC345">IFERROR(IF(INDEX('Disaggregation Records'!$G$95:$G$183,MATCH(LEFT(Z345,255),LEFT('Disaggregation Records'!$D$95:$D$183,255),0))=0,"",INDEX('Disaggregation Records'!$G$95:$G$183,MATCH(LEFT(Z345,255),LEFT('Disaggregation Records'!$D$95:$D$183,255),0))),"")</f>
        <v>a1L36000000zoN8EAI</v>
      </c>
      <c r="AD345" s="511" t="s">
        <v>735</v>
      </c>
      <c r="AE345" s="219"/>
      <c r="AF345" s="135"/>
      <c r="AG345" s="135"/>
    </row>
    <row r="346" spans="1:33" ht="37.5" customHeight="1">
      <c r="A346" s="406">
        <v>2</v>
      </c>
      <c r="B346" s="423" t="str">
        <f>IFERROR(VLOOKUP(A346,'Coverage Indicators - Section D'!$A$10:$Y$39,25,FALSE),"")</f>
        <v>TCP-2(M): Treatment success rate- all forms:  Percentage of TB cases, all forms, bacteriologically confirmed plus clinically diagnosed, successfully treated (cured plus treatment completed) among all TB cases registered for treatment during a specified period, new and relapse cases</v>
      </c>
      <c r="C346" s="506" t="str">
        <f t="array" ref="C346">IFERROR(IF(INDEX('Disaggregation Records'!$E$95:$E$183,MATCH(LEFT(Z346,255),LEFT('Disaggregation Records'!$D$95:$D$183,255),0))=0,"",INDEX('Disaggregation Records'!$E$95:$E$183,MATCH(LEFT(Z346,255),LEFT('Disaggregation Records'!$D$95:$D$183,255),0))),"")</f>
        <v>Age</v>
      </c>
      <c r="D346" s="506" t="str">
        <f t="array" ref="D346">IFERROR(IF(INDEX('Disaggregation Records'!$F$95:$F$183,MATCH(LEFT(Z346,255),LEFT('Disaggregation Records'!$D$95:$D$183,255),0))=0,"",INDEX('Disaggregation Records'!$F$95:$F$183,MATCH(LEFT(Z346,255),LEFT('Disaggregation Records'!$D$95:$D$183,255),0))),"")</f>
        <v>U15</v>
      </c>
      <c r="E346" s="425" t="str">
        <f t="array" ref="E346">IFERROR(IF(INDEX('Disaggregation Data'!$K$315:$K$586,MATCH(LEFT(X346,255),LEFT('Disaggregation Data'!$J$315:$J$586,255),0))=0,"",INDEX('Disaggregation Data'!$K$315:$K$586,MATCH(LEFT(X346,255),LEFT('Disaggregation Data'!J$315:$J$586,255),0))),"")</f>
        <v/>
      </c>
      <c r="F346" s="426" t="str">
        <f t="array" ref="F346">IFERROR(IF(INDEX('Disaggregation Data'!$L$315:$L$586,MATCH(LEFT(X346,255),LEFT('Disaggregation Data'!$J$315:$J$586,255),0))=0,"",INDEX('Disaggregation Data'!$L$315:$L$586,MATCH(LEFT(X346,255),LEFT('Disaggregation Data'!J$315:$J$586,255),0))),"")</f>
        <v/>
      </c>
      <c r="G346" s="481" t="str">
        <f t="array" ref="G346">IFERROR(IF(INDEX('Disaggregation Data'!$M$315:$M$586,MATCH(LEFT(X346,255),LEFT('Disaggregation Data'!$J$315:$J$586,255),0))=0,(E346/F346)*100,INDEX('Disaggregation Data'!$M$315:$M$586,MATCH(LEFT(X346,255),LEFT('Disaggregation Data'!J$315:$J$586,255),0))),"")</f>
        <v/>
      </c>
      <c r="H346" s="429" t="str">
        <f t="array" ref="H346">IFERROR(IF(INDEX('Disaggregation Data'!$N$315:$N$586,MATCH(LEFT(X346,255),LEFT('Disaggregation Data'!$J$315:$J$586,255),0))=0,"",INDEX('Disaggregation Data'!$N$315:$N$586,MATCH(LEFT(X346,255),LEFT('Disaggregation Data'!J$315:$J$586,255),0))),"")</f>
        <v/>
      </c>
      <c r="I346" s="510"/>
      <c r="J346" s="510"/>
      <c r="K346" s="510"/>
      <c r="L346" s="510"/>
      <c r="M346" s="510"/>
      <c r="N346" s="510"/>
      <c r="O346" s="510"/>
      <c r="P346" s="510"/>
      <c r="Q346" s="510"/>
      <c r="R346" s="510"/>
      <c r="S346" s="510"/>
      <c r="T346" s="510"/>
      <c r="U346" s="429" t="str">
        <f t="array" ref="U346">IFERROR(IF(INDEX('Disaggregation Data'!$O$315:$O$586,MATCH(LEFT(X346,255),LEFT('Disaggregation Data'!$J$315:$J$586,255),0))=0,"",INDEX('Disaggregation Data'!$O$315:$O$586,MATCH(LEFT(X346,255),LEFT('Disaggregation Data'!J$315:$J$586,255),0))),"")</f>
        <v/>
      </c>
      <c r="V346" s="441" t="str">
        <f t="array" ref="V346">IFERROR(IF(INDEX('Disaggregation Data'!$P$315:$P$586,MATCH(LEFT(X346,255),LEFT('Disaggregation Data'!$J$315:$J$586,255),0))=0,"",INDEX('Disaggregation Data'!$P$315:$P$586,MATCH(LEFT(X346,255),LEFT('Disaggregation Data'!J$315:$J$586,255),0))),"")</f>
        <v/>
      </c>
      <c r="W346" s="511"/>
      <c r="X346" s="511" t="str">
        <f t="shared" si="24"/>
        <v>TCP-2(M): Treatment success rate- all forms:  Percentage of TB cases, all forms, bacteriologically confirmed plus clinically diagnosed, successfully treated (cured plus treatment completed) among all TB cases registered for treatment during a specified period, new and relapse casesAgeU15</v>
      </c>
      <c r="Y346" s="511">
        <f t="shared" si="25"/>
        <v>9</v>
      </c>
      <c r="Z346" s="511" t="str">
        <f t="shared" si="26"/>
        <v>TCP-2(M): Treatment success rate- all forms:  Percentage of TB cases, all forms, bacteriologically confirmed plus clinically diagnosed, successfully treated (cured plus treatment completed) among all TB cases registered for treatment during a specified period, new and relapse cases-9</v>
      </c>
      <c r="AA346" s="511" t="b">
        <f t="shared" si="27"/>
        <v>1</v>
      </c>
      <c r="AB346" s="511" t="s">
        <v>1849</v>
      </c>
      <c r="AC346" s="511" t="str">
        <f t="array" ref="AC346">IFERROR(IF(INDEX('Disaggregation Records'!$G$95:$G$183,MATCH(LEFT(Z346,255),LEFT('Disaggregation Records'!$D$95:$D$183,255),0))=0,"",INDEX('Disaggregation Records'!$G$95:$G$183,MATCH(LEFT(Z346,255),LEFT('Disaggregation Records'!$D$95:$D$183,255),0))),"")</f>
        <v>a1L36000000zoN8EAI</v>
      </c>
      <c r="AD346" s="511" t="s">
        <v>735</v>
      </c>
      <c r="AE346" s="219"/>
      <c r="AF346" s="135"/>
      <c r="AG346" s="135"/>
    </row>
    <row r="347" spans="1:33" ht="37.5" customHeight="1">
      <c r="A347" s="406">
        <v>3</v>
      </c>
      <c r="B347" s="423" t="str">
        <f>IFERROR(VLOOKUP(A347,'Coverage Indicators - Section D'!$A$10:$Y$39,25,FALSE),"")</f>
        <v/>
      </c>
      <c r="C347" s="506" t="str">
        <f t="array" ref="C347">IFERROR(IF(INDEX('Disaggregation Records'!$E$95:$E$183,MATCH(LEFT(Z347,255),LEFT('Disaggregation Records'!$D$95:$D$183,255),0))=0,"",INDEX('Disaggregation Records'!$E$95:$E$183,MATCH(LEFT(Z347,255),LEFT('Disaggregation Records'!$D$95:$D$183,255),0))),"")</f>
        <v/>
      </c>
      <c r="D347" s="506" t="str">
        <f t="array" ref="D347">IFERROR(IF(INDEX('Disaggregation Records'!$F$95:$F$183,MATCH(LEFT(Z347,255),LEFT('Disaggregation Records'!$D$95:$D$183,255),0))=0,"",INDEX('Disaggregation Records'!$F$95:$F$183,MATCH(LEFT(Z347,255),LEFT('Disaggregation Records'!$D$95:$D$183,255),0))),"")</f>
        <v/>
      </c>
      <c r="E347" s="425" t="str">
        <f t="array" ref="E347">IFERROR(IF(INDEX('Disaggregation Data'!$K$315:$K$586,MATCH(LEFT(X347,255),LEFT('Disaggregation Data'!$J$315:$J$586,255),0))=0,"",INDEX('Disaggregation Data'!$K$315:$K$586,MATCH(LEFT(X347,255),LEFT('Disaggregation Data'!J$315:$J$586,255),0))),"")</f>
        <v/>
      </c>
      <c r="F347" s="426" t="str">
        <f t="array" ref="F347">IFERROR(IF(INDEX('Disaggregation Data'!$L$315:$L$586,MATCH(LEFT(X347,255),LEFT('Disaggregation Data'!$J$315:$J$586,255),0))=0,"",INDEX('Disaggregation Data'!$L$315:$L$586,MATCH(LEFT(X347,255),LEFT('Disaggregation Data'!J$315:$J$586,255),0))),"")</f>
        <v/>
      </c>
      <c r="G347" s="481" t="str">
        <f t="array" ref="G347">IFERROR(IF(INDEX('Disaggregation Data'!$M$315:$M$586,MATCH(LEFT(X347,255),LEFT('Disaggregation Data'!$J$315:$J$586,255),0))=0,(E347/F347)*100,INDEX('Disaggregation Data'!$M$315:$M$586,MATCH(LEFT(X347,255),LEFT('Disaggregation Data'!J$315:$J$586,255),0))),"")</f>
        <v/>
      </c>
      <c r="H347" s="429" t="str">
        <f t="array" ref="H347">IFERROR(IF(INDEX('Disaggregation Data'!$N$315:$N$586,MATCH(LEFT(X347,255),LEFT('Disaggregation Data'!$J$315:$J$586,255),0))=0,"",INDEX('Disaggregation Data'!$N$315:$N$586,MATCH(LEFT(X347,255),LEFT('Disaggregation Data'!J$315:$J$586,255),0))),"")</f>
        <v/>
      </c>
      <c r="I347" s="510"/>
      <c r="J347" s="510"/>
      <c r="K347" s="510"/>
      <c r="L347" s="510"/>
      <c r="M347" s="510"/>
      <c r="N347" s="510"/>
      <c r="O347" s="510"/>
      <c r="P347" s="510"/>
      <c r="Q347" s="510"/>
      <c r="R347" s="510"/>
      <c r="S347" s="510"/>
      <c r="T347" s="510"/>
      <c r="U347" s="429" t="str">
        <f t="array" ref="U347">IFERROR(IF(INDEX('Disaggregation Data'!$O$315:$O$586,MATCH(LEFT(X347,255),LEFT('Disaggregation Data'!$J$315:$J$586,255),0))=0,"",INDEX('Disaggregation Data'!$O$315:$O$586,MATCH(LEFT(X347,255),LEFT('Disaggregation Data'!J$315:$J$586,255),0))),"")</f>
        <v/>
      </c>
      <c r="V347" s="441" t="str">
        <f t="array" ref="V347">IFERROR(IF(INDEX('Disaggregation Data'!$P$315:$P$586,MATCH(LEFT(X347,255),LEFT('Disaggregation Data'!$J$315:$J$586,255),0))=0,"",INDEX('Disaggregation Data'!$P$315:$P$586,MATCH(LEFT(X347,255),LEFT('Disaggregation Data'!J$315:$J$586,255),0))),"")</f>
        <v/>
      </c>
      <c r="W347" s="511"/>
      <c r="X347" s="511" t="str">
        <f t="shared" si="24"/>
        <v/>
      </c>
      <c r="Y347" s="511">
        <f t="shared" si="25"/>
        <v>0</v>
      </c>
      <c r="Z347" s="511" t="str">
        <f t="shared" si="26"/>
        <v/>
      </c>
      <c r="AA347" s="511" t="b">
        <f t="shared" si="27"/>
        <v>0</v>
      </c>
      <c r="AB347" s="511" t="s">
        <v>1850</v>
      </c>
      <c r="AC347" s="511" t="str">
        <f t="array" ref="AC347">IFERROR(IF(INDEX('Disaggregation Records'!$G$95:$G$183,MATCH(LEFT(Z347,255),LEFT('Disaggregation Records'!$D$95:$D$183,255),0))=0,"",INDEX('Disaggregation Records'!$G$95:$G$183,MATCH(LEFT(Z347,255),LEFT('Disaggregation Records'!$D$95:$D$183,255),0))),"")</f>
        <v/>
      </c>
      <c r="AD347" s="511" t="s">
        <v>738</v>
      </c>
      <c r="AE347" s="219"/>
      <c r="AF347" s="135"/>
      <c r="AG347" s="135"/>
    </row>
    <row r="348" spans="1:33" ht="37.5" customHeight="1">
      <c r="A348" s="406">
        <v>3</v>
      </c>
      <c r="B348" s="423" t="str">
        <f>IFERROR(VLOOKUP(A348,'Coverage Indicators - Section D'!$A$10:$Y$39,25,FALSE),"")</f>
        <v/>
      </c>
      <c r="C348" s="506" t="str">
        <f t="array" ref="C348">IFERROR(IF(INDEX('Disaggregation Records'!$E$95:$E$183,MATCH(LEFT(Z348,255),LEFT('Disaggregation Records'!$D$95:$D$183,255),0))=0,"",INDEX('Disaggregation Records'!$E$95:$E$183,MATCH(LEFT(Z348,255),LEFT('Disaggregation Records'!$D$95:$D$183,255),0))),"")</f>
        <v/>
      </c>
      <c r="D348" s="506" t="str">
        <f t="array" ref="D348">IFERROR(IF(INDEX('Disaggregation Records'!$F$95:$F$183,MATCH(LEFT(Z348,255),LEFT('Disaggregation Records'!$D$95:$D$183,255),0))=0,"",INDEX('Disaggregation Records'!$F$95:$F$183,MATCH(LEFT(Z348,255),LEFT('Disaggregation Records'!$D$95:$D$183,255),0))),"")</f>
        <v/>
      </c>
      <c r="E348" s="425" t="str">
        <f t="array" ref="E348">IFERROR(IF(INDEX('Disaggregation Data'!$K$315:$K$586,MATCH(LEFT(X348,255),LEFT('Disaggregation Data'!$J$315:$J$586,255),0))=0,"",INDEX('Disaggregation Data'!$K$315:$K$586,MATCH(LEFT(X348,255),LEFT('Disaggregation Data'!J$315:$J$586,255),0))),"")</f>
        <v/>
      </c>
      <c r="F348" s="426" t="str">
        <f t="array" ref="F348">IFERROR(IF(INDEX('Disaggregation Data'!$L$315:$L$586,MATCH(LEFT(X348,255),LEFT('Disaggregation Data'!$J$315:$J$586,255),0))=0,"",INDEX('Disaggregation Data'!$L$315:$L$586,MATCH(LEFT(X348,255),LEFT('Disaggregation Data'!J$315:$J$586,255),0))),"")</f>
        <v/>
      </c>
      <c r="G348" s="481" t="str">
        <f t="array" ref="G348">IFERROR(IF(INDEX('Disaggregation Data'!$M$315:$M$586,MATCH(LEFT(X348,255),LEFT('Disaggregation Data'!$J$315:$J$586,255),0))=0,(E348/F348)*100,INDEX('Disaggregation Data'!$M$315:$M$586,MATCH(LEFT(X348,255),LEFT('Disaggregation Data'!J$315:$J$586,255),0))),"")</f>
        <v/>
      </c>
      <c r="H348" s="429" t="str">
        <f t="array" ref="H348">IFERROR(IF(INDEX('Disaggregation Data'!$N$315:$N$586,MATCH(LEFT(X348,255),LEFT('Disaggregation Data'!$J$315:$J$586,255),0))=0,"",INDEX('Disaggregation Data'!$N$315:$N$586,MATCH(LEFT(X348,255),LEFT('Disaggregation Data'!J$315:$J$586,255),0))),"")</f>
        <v/>
      </c>
      <c r="I348" s="510"/>
      <c r="J348" s="510"/>
      <c r="K348" s="510"/>
      <c r="L348" s="510"/>
      <c r="M348" s="510"/>
      <c r="N348" s="510"/>
      <c r="O348" s="510"/>
      <c r="P348" s="510"/>
      <c r="Q348" s="510"/>
      <c r="R348" s="510"/>
      <c r="S348" s="510"/>
      <c r="T348" s="510"/>
      <c r="U348" s="429" t="str">
        <f t="array" ref="U348">IFERROR(IF(INDEX('Disaggregation Data'!$O$315:$O$586,MATCH(LEFT(X348,255),LEFT('Disaggregation Data'!$J$315:$J$586,255),0))=0,"",INDEX('Disaggregation Data'!$O$315:$O$586,MATCH(LEFT(X348,255),LEFT('Disaggregation Data'!J$315:$J$586,255),0))),"")</f>
        <v/>
      </c>
      <c r="V348" s="441" t="str">
        <f t="array" ref="V348">IFERROR(IF(INDEX('Disaggregation Data'!$P$315:$P$586,MATCH(LEFT(X348,255),LEFT('Disaggregation Data'!$J$315:$J$586,255),0))=0,"",INDEX('Disaggregation Data'!$P$315:$P$586,MATCH(LEFT(X348,255),LEFT('Disaggregation Data'!J$315:$J$586,255),0))),"")</f>
        <v/>
      </c>
      <c r="W348" s="511"/>
      <c r="X348" s="511" t="str">
        <f t="shared" si="24"/>
        <v/>
      </c>
      <c r="Y348" s="511">
        <f t="shared" si="25"/>
        <v>1</v>
      </c>
      <c r="Z348" s="511" t="str">
        <f t="shared" si="26"/>
        <v/>
      </c>
      <c r="AA348" s="511" t="b">
        <f t="shared" si="27"/>
        <v>0</v>
      </c>
      <c r="AB348" s="511" t="s">
        <v>1851</v>
      </c>
      <c r="AC348" s="511" t="str">
        <f t="array" ref="AC348">IFERROR(IF(INDEX('Disaggregation Records'!$G$95:$G$183,MATCH(LEFT(Z348,255),LEFT('Disaggregation Records'!$D$95:$D$183,255),0))=0,"",INDEX('Disaggregation Records'!$G$95:$G$183,MATCH(LEFT(Z348,255),LEFT('Disaggregation Records'!$D$95:$D$183,255),0))),"")</f>
        <v/>
      </c>
      <c r="AD348" s="511" t="s">
        <v>738</v>
      </c>
      <c r="AE348" s="219"/>
      <c r="AF348" s="135"/>
      <c r="AG348" s="135"/>
    </row>
    <row r="349" spans="1:33" ht="37.5" customHeight="1">
      <c r="A349" s="406">
        <v>3</v>
      </c>
      <c r="B349" s="423" t="str">
        <f>IFERROR(VLOOKUP(A349,'Coverage Indicators - Section D'!$A$10:$Y$39,25,FALSE),"")</f>
        <v/>
      </c>
      <c r="C349" s="506" t="str">
        <f t="array" ref="C349">IFERROR(IF(INDEX('Disaggregation Records'!$E$95:$E$183,MATCH(LEFT(Z349,255),LEFT('Disaggregation Records'!$D$95:$D$183,255),0))=0,"",INDEX('Disaggregation Records'!$E$95:$E$183,MATCH(LEFT(Z349,255),LEFT('Disaggregation Records'!$D$95:$D$183,255),0))),"")</f>
        <v/>
      </c>
      <c r="D349" s="506" t="str">
        <f t="array" ref="D349">IFERROR(IF(INDEX('Disaggregation Records'!$F$95:$F$183,MATCH(LEFT(Z349,255),LEFT('Disaggregation Records'!$D$95:$D$183,255),0))=0,"",INDEX('Disaggregation Records'!$F$95:$F$183,MATCH(LEFT(Z349,255),LEFT('Disaggregation Records'!$D$95:$D$183,255),0))),"")</f>
        <v/>
      </c>
      <c r="E349" s="425" t="str">
        <f t="array" ref="E349">IFERROR(IF(INDEX('Disaggregation Data'!$K$315:$K$586,MATCH(LEFT(X349,255),LEFT('Disaggregation Data'!$J$315:$J$586,255),0))=0,"",INDEX('Disaggregation Data'!$K$315:$K$586,MATCH(LEFT(X349,255),LEFT('Disaggregation Data'!J$315:$J$586,255),0))),"")</f>
        <v/>
      </c>
      <c r="F349" s="426" t="str">
        <f t="array" ref="F349">IFERROR(IF(INDEX('Disaggregation Data'!$L$315:$L$586,MATCH(LEFT(X349,255),LEFT('Disaggregation Data'!$J$315:$J$586,255),0))=0,"",INDEX('Disaggregation Data'!$L$315:$L$586,MATCH(LEFT(X349,255),LEFT('Disaggregation Data'!J$315:$J$586,255),0))),"")</f>
        <v/>
      </c>
      <c r="G349" s="481" t="str">
        <f t="array" ref="G349">IFERROR(IF(INDEX('Disaggregation Data'!$M$315:$M$586,MATCH(LEFT(X349,255),LEFT('Disaggregation Data'!$J$315:$J$586,255),0))=0,(E349/F349)*100,INDEX('Disaggregation Data'!$M$315:$M$586,MATCH(LEFT(X349,255),LEFT('Disaggregation Data'!J$315:$J$586,255),0))),"")</f>
        <v/>
      </c>
      <c r="H349" s="429" t="str">
        <f t="array" ref="H349">IFERROR(IF(INDEX('Disaggregation Data'!$N$315:$N$586,MATCH(LEFT(X349,255),LEFT('Disaggregation Data'!$J$315:$J$586,255),0))=0,"",INDEX('Disaggregation Data'!$N$315:$N$586,MATCH(LEFT(X349,255),LEFT('Disaggregation Data'!J$315:$J$586,255),0))),"")</f>
        <v/>
      </c>
      <c r="I349" s="510"/>
      <c r="J349" s="510"/>
      <c r="K349" s="510"/>
      <c r="L349" s="510"/>
      <c r="M349" s="510"/>
      <c r="N349" s="510"/>
      <c r="O349" s="510"/>
      <c r="P349" s="510"/>
      <c r="Q349" s="510"/>
      <c r="R349" s="510"/>
      <c r="S349" s="510"/>
      <c r="T349" s="510"/>
      <c r="U349" s="429" t="str">
        <f t="array" ref="U349">IFERROR(IF(INDEX('Disaggregation Data'!$O$315:$O$586,MATCH(LEFT(X349,255),LEFT('Disaggregation Data'!$J$315:$J$586,255),0))=0,"",INDEX('Disaggregation Data'!$O$315:$O$586,MATCH(LEFT(X349,255),LEFT('Disaggregation Data'!J$315:$J$586,255),0))),"")</f>
        <v/>
      </c>
      <c r="V349" s="441" t="str">
        <f t="array" ref="V349">IFERROR(IF(INDEX('Disaggregation Data'!$P$315:$P$586,MATCH(LEFT(X349,255),LEFT('Disaggregation Data'!$J$315:$J$586,255),0))=0,"",INDEX('Disaggregation Data'!$P$315:$P$586,MATCH(LEFT(X349,255),LEFT('Disaggregation Data'!J$315:$J$586,255),0))),"")</f>
        <v/>
      </c>
      <c r="W349" s="511"/>
      <c r="X349" s="511" t="str">
        <f t="shared" si="24"/>
        <v/>
      </c>
      <c r="Y349" s="511">
        <f t="shared" si="25"/>
        <v>2</v>
      </c>
      <c r="Z349" s="511" t="str">
        <f t="shared" si="26"/>
        <v/>
      </c>
      <c r="AA349" s="511" t="b">
        <f t="shared" si="27"/>
        <v>0</v>
      </c>
      <c r="AB349" s="511" t="s">
        <v>1852</v>
      </c>
      <c r="AC349" s="511" t="str">
        <f t="array" ref="AC349">IFERROR(IF(INDEX('Disaggregation Records'!$G$95:$G$183,MATCH(LEFT(Z349,255),LEFT('Disaggregation Records'!$D$95:$D$183,255),0))=0,"",INDEX('Disaggregation Records'!$G$95:$G$183,MATCH(LEFT(Z349,255),LEFT('Disaggregation Records'!$D$95:$D$183,255),0))),"")</f>
        <v/>
      </c>
      <c r="AD349" s="511" t="s">
        <v>738</v>
      </c>
      <c r="AE349" s="219"/>
      <c r="AF349" s="135"/>
      <c r="AG349" s="135"/>
    </row>
    <row r="350" spans="1:33" ht="37.5" customHeight="1">
      <c r="A350" s="406">
        <v>3</v>
      </c>
      <c r="B350" s="423" t="str">
        <f>IFERROR(VLOOKUP(A350,'Coverage Indicators - Section D'!$A$10:$Y$39,25,FALSE),"")</f>
        <v/>
      </c>
      <c r="C350" s="506" t="str">
        <f t="array" ref="C350">IFERROR(IF(INDEX('Disaggregation Records'!$E$95:$E$183,MATCH(LEFT(Z350,255),LEFT('Disaggregation Records'!$D$95:$D$183,255),0))=0,"",INDEX('Disaggregation Records'!$E$95:$E$183,MATCH(LEFT(Z350,255),LEFT('Disaggregation Records'!$D$95:$D$183,255),0))),"")</f>
        <v/>
      </c>
      <c r="D350" s="506" t="str">
        <f t="array" ref="D350">IFERROR(IF(INDEX('Disaggregation Records'!$F$95:$F$183,MATCH(LEFT(Z350,255),LEFT('Disaggregation Records'!$D$95:$D$183,255),0))=0,"",INDEX('Disaggregation Records'!$F$95:$F$183,MATCH(LEFT(Z350,255),LEFT('Disaggregation Records'!$D$95:$D$183,255),0))),"")</f>
        <v/>
      </c>
      <c r="E350" s="425" t="str">
        <f t="array" ref="E350">IFERROR(IF(INDEX('Disaggregation Data'!$K$315:$K$586,MATCH(LEFT(X350,255),LEFT('Disaggregation Data'!$J$315:$J$586,255),0))=0,"",INDEX('Disaggregation Data'!$K$315:$K$586,MATCH(LEFT(X350,255),LEFT('Disaggregation Data'!J$315:$J$586,255),0))),"")</f>
        <v/>
      </c>
      <c r="F350" s="426" t="str">
        <f t="array" ref="F350">IFERROR(IF(INDEX('Disaggregation Data'!$L$315:$L$586,MATCH(LEFT(X350,255),LEFT('Disaggregation Data'!$J$315:$J$586,255),0))=0,"",INDEX('Disaggregation Data'!$L$315:$L$586,MATCH(LEFT(X350,255),LEFT('Disaggregation Data'!J$315:$J$586,255),0))),"")</f>
        <v/>
      </c>
      <c r="G350" s="481" t="str">
        <f t="array" ref="G350">IFERROR(IF(INDEX('Disaggregation Data'!$M$315:$M$586,MATCH(LEFT(X350,255),LEFT('Disaggregation Data'!$J$315:$J$586,255),0))=0,(E350/F350)*100,INDEX('Disaggregation Data'!$M$315:$M$586,MATCH(LEFT(X350,255),LEFT('Disaggregation Data'!J$315:$J$586,255),0))),"")</f>
        <v/>
      </c>
      <c r="H350" s="429" t="str">
        <f t="array" ref="H350">IFERROR(IF(INDEX('Disaggregation Data'!$N$315:$N$586,MATCH(LEFT(X350,255),LEFT('Disaggregation Data'!$J$315:$J$586,255),0))=0,"",INDEX('Disaggregation Data'!$N$315:$N$586,MATCH(LEFT(X350,255),LEFT('Disaggregation Data'!J$315:$J$586,255),0))),"")</f>
        <v/>
      </c>
      <c r="I350" s="510"/>
      <c r="J350" s="510"/>
      <c r="K350" s="510"/>
      <c r="L350" s="510"/>
      <c r="M350" s="510"/>
      <c r="N350" s="510"/>
      <c r="O350" s="510"/>
      <c r="P350" s="510"/>
      <c r="Q350" s="510"/>
      <c r="R350" s="510"/>
      <c r="S350" s="510"/>
      <c r="T350" s="510"/>
      <c r="U350" s="429" t="str">
        <f t="array" ref="U350">IFERROR(IF(INDEX('Disaggregation Data'!$O$315:$O$586,MATCH(LEFT(X350,255),LEFT('Disaggregation Data'!$J$315:$J$586,255),0))=0,"",INDEX('Disaggregation Data'!$O$315:$O$586,MATCH(LEFT(X350,255),LEFT('Disaggregation Data'!J$315:$J$586,255),0))),"")</f>
        <v/>
      </c>
      <c r="V350" s="441" t="str">
        <f t="array" ref="V350">IFERROR(IF(INDEX('Disaggregation Data'!$P$315:$P$586,MATCH(LEFT(X350,255),LEFT('Disaggregation Data'!$J$315:$J$586,255),0))=0,"",INDEX('Disaggregation Data'!$P$315:$P$586,MATCH(LEFT(X350,255),LEFT('Disaggregation Data'!J$315:$J$586,255),0))),"")</f>
        <v/>
      </c>
      <c r="W350" s="511"/>
      <c r="X350" s="511" t="str">
        <f t="shared" si="24"/>
        <v/>
      </c>
      <c r="Y350" s="511">
        <f t="shared" si="25"/>
        <v>3</v>
      </c>
      <c r="Z350" s="511" t="str">
        <f t="shared" si="26"/>
        <v/>
      </c>
      <c r="AA350" s="511" t="b">
        <f t="shared" si="27"/>
        <v>0</v>
      </c>
      <c r="AB350" s="511" t="s">
        <v>1853</v>
      </c>
      <c r="AC350" s="511" t="str">
        <f t="array" ref="AC350">IFERROR(IF(INDEX('Disaggregation Records'!$G$95:$G$183,MATCH(LEFT(Z350,255),LEFT('Disaggregation Records'!$D$95:$D$183,255),0))=0,"",INDEX('Disaggregation Records'!$G$95:$G$183,MATCH(LEFT(Z350,255),LEFT('Disaggregation Records'!$D$95:$D$183,255),0))),"")</f>
        <v/>
      </c>
      <c r="AD350" s="511" t="s">
        <v>738</v>
      </c>
      <c r="AE350" s="219"/>
      <c r="AF350" s="135"/>
      <c r="AG350" s="135"/>
    </row>
    <row r="351" spans="1:33" ht="37.5" customHeight="1">
      <c r="A351" s="406">
        <v>3</v>
      </c>
      <c r="B351" s="423" t="str">
        <f>IFERROR(VLOOKUP(A351,'Coverage Indicators - Section D'!$A$10:$Y$39,25,FALSE),"")</f>
        <v/>
      </c>
      <c r="C351" s="506" t="str">
        <f t="array" ref="C351">IFERROR(IF(INDEX('Disaggregation Records'!$E$95:$E$183,MATCH(LEFT(Z351,255),LEFT('Disaggregation Records'!$D$95:$D$183,255),0))=0,"",INDEX('Disaggregation Records'!$E$95:$E$183,MATCH(LEFT(Z351,255),LEFT('Disaggregation Records'!$D$95:$D$183,255),0))),"")</f>
        <v/>
      </c>
      <c r="D351" s="506" t="str">
        <f t="array" ref="D351">IFERROR(IF(INDEX('Disaggregation Records'!$F$95:$F$183,MATCH(LEFT(Z351,255),LEFT('Disaggregation Records'!$D$95:$D$183,255),0))=0,"",INDEX('Disaggregation Records'!$F$95:$F$183,MATCH(LEFT(Z351,255),LEFT('Disaggregation Records'!$D$95:$D$183,255),0))),"")</f>
        <v/>
      </c>
      <c r="E351" s="425" t="str">
        <f t="array" ref="E351">IFERROR(IF(INDEX('Disaggregation Data'!$K$315:$K$586,MATCH(LEFT(X351,255),LEFT('Disaggregation Data'!$J$315:$J$586,255),0))=0,"",INDEX('Disaggregation Data'!$K$315:$K$586,MATCH(LEFT(X351,255),LEFT('Disaggregation Data'!J$315:$J$586,255),0))),"")</f>
        <v/>
      </c>
      <c r="F351" s="426" t="str">
        <f t="array" ref="F351">IFERROR(IF(INDEX('Disaggregation Data'!$L$315:$L$586,MATCH(LEFT(X351,255),LEFT('Disaggregation Data'!$J$315:$J$586,255),0))=0,"",INDEX('Disaggregation Data'!$L$315:$L$586,MATCH(LEFT(X351,255),LEFT('Disaggregation Data'!J$315:$J$586,255),0))),"")</f>
        <v/>
      </c>
      <c r="G351" s="481" t="str">
        <f t="array" ref="G351">IFERROR(IF(INDEX('Disaggregation Data'!$M$315:$M$586,MATCH(LEFT(X351,255),LEFT('Disaggregation Data'!$J$315:$J$586,255),0))=0,(E351/F351)*100,INDEX('Disaggregation Data'!$M$315:$M$586,MATCH(LEFT(X351,255),LEFT('Disaggregation Data'!J$315:$J$586,255),0))),"")</f>
        <v/>
      </c>
      <c r="H351" s="429" t="str">
        <f t="array" ref="H351">IFERROR(IF(INDEX('Disaggregation Data'!$N$315:$N$586,MATCH(LEFT(X351,255),LEFT('Disaggregation Data'!$J$315:$J$586,255),0))=0,"",INDEX('Disaggregation Data'!$N$315:$N$586,MATCH(LEFT(X351,255),LEFT('Disaggregation Data'!J$315:$J$586,255),0))),"")</f>
        <v/>
      </c>
      <c r="I351" s="510"/>
      <c r="J351" s="510"/>
      <c r="K351" s="510"/>
      <c r="L351" s="510"/>
      <c r="M351" s="510"/>
      <c r="N351" s="510"/>
      <c r="O351" s="510"/>
      <c r="P351" s="510"/>
      <c r="Q351" s="510"/>
      <c r="R351" s="510"/>
      <c r="S351" s="510"/>
      <c r="T351" s="510"/>
      <c r="U351" s="429" t="str">
        <f t="array" ref="U351">IFERROR(IF(INDEX('Disaggregation Data'!$O$315:$O$586,MATCH(LEFT(X351,255),LEFT('Disaggregation Data'!$J$315:$J$586,255),0))=0,"",INDEX('Disaggregation Data'!$O$315:$O$586,MATCH(LEFT(X351,255),LEFT('Disaggregation Data'!J$315:$J$586,255),0))),"")</f>
        <v/>
      </c>
      <c r="V351" s="441" t="str">
        <f t="array" ref="V351">IFERROR(IF(INDEX('Disaggregation Data'!$P$315:$P$586,MATCH(LEFT(X351,255),LEFT('Disaggregation Data'!$J$315:$J$586,255),0))=0,"",INDEX('Disaggregation Data'!$P$315:$P$586,MATCH(LEFT(X351,255),LEFT('Disaggregation Data'!J$315:$J$586,255),0))),"")</f>
        <v/>
      </c>
      <c r="W351" s="511"/>
      <c r="X351" s="511" t="str">
        <f t="shared" si="24"/>
        <v/>
      </c>
      <c r="Y351" s="511">
        <f t="shared" si="25"/>
        <v>4</v>
      </c>
      <c r="Z351" s="511" t="str">
        <f t="shared" si="26"/>
        <v/>
      </c>
      <c r="AA351" s="511" t="b">
        <f t="shared" si="27"/>
        <v>0</v>
      </c>
      <c r="AB351" s="511" t="s">
        <v>1854</v>
      </c>
      <c r="AC351" s="511" t="str">
        <f t="array" ref="AC351">IFERROR(IF(INDEX('Disaggregation Records'!$G$95:$G$183,MATCH(LEFT(Z351,255),LEFT('Disaggregation Records'!$D$95:$D$183,255),0))=0,"",INDEX('Disaggregation Records'!$G$95:$G$183,MATCH(LEFT(Z351,255),LEFT('Disaggregation Records'!$D$95:$D$183,255),0))),"")</f>
        <v/>
      </c>
      <c r="AD351" s="511" t="s">
        <v>738</v>
      </c>
      <c r="AE351" s="219"/>
      <c r="AF351" s="135"/>
      <c r="AG351" s="135"/>
    </row>
    <row r="352" spans="1:33" ht="37.5" customHeight="1">
      <c r="A352" s="406">
        <v>3</v>
      </c>
      <c r="B352" s="423" t="str">
        <f>IFERROR(VLOOKUP(A352,'Coverage Indicators - Section D'!$A$10:$Y$39,25,FALSE),"")</f>
        <v/>
      </c>
      <c r="C352" s="506" t="str">
        <f t="array" ref="C352">IFERROR(IF(INDEX('Disaggregation Records'!$E$95:$E$183,MATCH(LEFT(Z352,255),LEFT('Disaggregation Records'!$D$95:$D$183,255),0))=0,"",INDEX('Disaggregation Records'!$E$95:$E$183,MATCH(LEFT(Z352,255),LEFT('Disaggregation Records'!$D$95:$D$183,255),0))),"")</f>
        <v/>
      </c>
      <c r="D352" s="506" t="str">
        <f t="array" ref="D352">IFERROR(IF(INDEX('Disaggregation Records'!$F$95:$F$183,MATCH(LEFT(Z352,255),LEFT('Disaggregation Records'!$D$95:$D$183,255),0))=0,"",INDEX('Disaggregation Records'!$F$95:$F$183,MATCH(LEFT(Z352,255),LEFT('Disaggregation Records'!$D$95:$D$183,255),0))),"")</f>
        <v/>
      </c>
      <c r="E352" s="425" t="str">
        <f t="array" ref="E352">IFERROR(IF(INDEX('Disaggregation Data'!$K$315:$K$586,MATCH(LEFT(X352,255),LEFT('Disaggregation Data'!$J$315:$J$586,255),0))=0,"",INDEX('Disaggregation Data'!$K$315:$K$586,MATCH(LEFT(X352,255),LEFT('Disaggregation Data'!J$315:$J$586,255),0))),"")</f>
        <v/>
      </c>
      <c r="F352" s="426" t="str">
        <f t="array" ref="F352">IFERROR(IF(INDEX('Disaggregation Data'!$L$315:$L$586,MATCH(LEFT(X352,255),LEFT('Disaggregation Data'!$J$315:$J$586,255),0))=0,"",INDEX('Disaggregation Data'!$L$315:$L$586,MATCH(LEFT(X352,255),LEFT('Disaggregation Data'!J$315:$J$586,255),0))),"")</f>
        <v/>
      </c>
      <c r="G352" s="481" t="str">
        <f t="array" ref="G352">IFERROR(IF(INDEX('Disaggregation Data'!$M$315:$M$586,MATCH(LEFT(X352,255),LEFT('Disaggregation Data'!$J$315:$J$586,255),0))=0,(E352/F352)*100,INDEX('Disaggregation Data'!$M$315:$M$586,MATCH(LEFT(X352,255),LEFT('Disaggregation Data'!J$315:$J$586,255),0))),"")</f>
        <v/>
      </c>
      <c r="H352" s="429" t="str">
        <f t="array" ref="H352">IFERROR(IF(INDEX('Disaggregation Data'!$N$315:$N$586,MATCH(LEFT(X352,255),LEFT('Disaggregation Data'!$J$315:$J$586,255),0))=0,"",INDEX('Disaggregation Data'!$N$315:$N$586,MATCH(LEFT(X352,255),LEFT('Disaggregation Data'!J$315:$J$586,255),0))),"")</f>
        <v/>
      </c>
      <c r="I352" s="510"/>
      <c r="J352" s="510"/>
      <c r="K352" s="510"/>
      <c r="L352" s="510"/>
      <c r="M352" s="510"/>
      <c r="N352" s="510"/>
      <c r="O352" s="510"/>
      <c r="P352" s="510"/>
      <c r="Q352" s="510"/>
      <c r="R352" s="510"/>
      <c r="S352" s="510"/>
      <c r="T352" s="510"/>
      <c r="U352" s="429" t="str">
        <f t="array" ref="U352">IFERROR(IF(INDEX('Disaggregation Data'!$O$315:$O$586,MATCH(LEFT(X352,255),LEFT('Disaggregation Data'!$J$315:$J$586,255),0))=0,"",INDEX('Disaggregation Data'!$O$315:$O$586,MATCH(LEFT(X352,255),LEFT('Disaggregation Data'!J$315:$J$586,255),0))),"")</f>
        <v/>
      </c>
      <c r="V352" s="441" t="str">
        <f t="array" ref="V352">IFERROR(IF(INDEX('Disaggregation Data'!$P$315:$P$586,MATCH(LEFT(X352,255),LEFT('Disaggregation Data'!$J$315:$J$586,255),0))=0,"",INDEX('Disaggregation Data'!$P$315:$P$586,MATCH(LEFT(X352,255),LEFT('Disaggregation Data'!J$315:$J$586,255),0))),"")</f>
        <v/>
      </c>
      <c r="W352" s="511"/>
      <c r="X352" s="511" t="str">
        <f t="shared" si="24"/>
        <v/>
      </c>
      <c r="Y352" s="511">
        <f t="shared" si="25"/>
        <v>5</v>
      </c>
      <c r="Z352" s="511" t="str">
        <f t="shared" si="26"/>
        <v/>
      </c>
      <c r="AA352" s="511" t="b">
        <f t="shared" si="27"/>
        <v>0</v>
      </c>
      <c r="AB352" s="511" t="s">
        <v>1855</v>
      </c>
      <c r="AC352" s="511" t="str">
        <f t="array" ref="AC352">IFERROR(IF(INDEX('Disaggregation Records'!$G$95:$G$183,MATCH(LEFT(Z352,255),LEFT('Disaggregation Records'!$D$95:$D$183,255),0))=0,"",INDEX('Disaggregation Records'!$G$95:$G$183,MATCH(LEFT(Z352,255),LEFT('Disaggregation Records'!$D$95:$D$183,255),0))),"")</f>
        <v/>
      </c>
      <c r="AD352" s="511" t="s">
        <v>738</v>
      </c>
      <c r="AE352" s="219"/>
      <c r="AF352" s="135"/>
      <c r="AG352" s="135"/>
    </row>
    <row r="353" spans="1:33" ht="37.5" customHeight="1">
      <c r="A353" s="406">
        <v>3</v>
      </c>
      <c r="B353" s="423" t="str">
        <f>IFERROR(VLOOKUP(A353,'Coverage Indicators - Section D'!$A$10:$Y$39,25,FALSE),"")</f>
        <v/>
      </c>
      <c r="C353" s="506" t="str">
        <f t="array" ref="C353">IFERROR(IF(INDEX('Disaggregation Records'!$E$95:$E$183,MATCH(LEFT(Z353,255),LEFT('Disaggregation Records'!$D$95:$D$183,255),0))=0,"",INDEX('Disaggregation Records'!$E$95:$E$183,MATCH(LEFT(Z353,255),LEFT('Disaggregation Records'!$D$95:$D$183,255),0))),"")</f>
        <v/>
      </c>
      <c r="D353" s="506" t="str">
        <f t="array" ref="D353">IFERROR(IF(INDEX('Disaggregation Records'!$F$95:$F$183,MATCH(LEFT(Z353,255),LEFT('Disaggregation Records'!$D$95:$D$183,255),0))=0,"",INDEX('Disaggregation Records'!$F$95:$F$183,MATCH(LEFT(Z353,255),LEFT('Disaggregation Records'!$D$95:$D$183,255),0))),"")</f>
        <v/>
      </c>
      <c r="E353" s="425" t="str">
        <f t="array" ref="E353">IFERROR(IF(INDEX('Disaggregation Data'!$K$315:$K$586,MATCH(LEFT(X353,255),LEFT('Disaggregation Data'!$J$315:$J$586,255),0))=0,"",INDEX('Disaggregation Data'!$K$315:$K$586,MATCH(LEFT(X353,255),LEFT('Disaggregation Data'!J$315:$J$586,255),0))),"")</f>
        <v/>
      </c>
      <c r="F353" s="426" t="str">
        <f t="array" ref="F353">IFERROR(IF(INDEX('Disaggregation Data'!$L$315:$L$586,MATCH(LEFT(X353,255),LEFT('Disaggregation Data'!$J$315:$J$586,255),0))=0,"",INDEX('Disaggregation Data'!$L$315:$L$586,MATCH(LEFT(X353,255),LEFT('Disaggregation Data'!J$315:$J$586,255),0))),"")</f>
        <v/>
      </c>
      <c r="G353" s="481" t="str">
        <f t="array" ref="G353">IFERROR(IF(INDEX('Disaggregation Data'!$M$315:$M$586,MATCH(LEFT(X353,255),LEFT('Disaggregation Data'!$J$315:$J$586,255),0))=0,(E353/F353)*100,INDEX('Disaggregation Data'!$M$315:$M$586,MATCH(LEFT(X353,255),LEFT('Disaggregation Data'!J$315:$J$586,255),0))),"")</f>
        <v/>
      </c>
      <c r="H353" s="429" t="str">
        <f t="array" ref="H353">IFERROR(IF(INDEX('Disaggregation Data'!$N$315:$N$586,MATCH(LEFT(X353,255),LEFT('Disaggregation Data'!$J$315:$J$586,255),0))=0,"",INDEX('Disaggregation Data'!$N$315:$N$586,MATCH(LEFT(X353,255),LEFT('Disaggregation Data'!J$315:$J$586,255),0))),"")</f>
        <v/>
      </c>
      <c r="I353" s="510"/>
      <c r="J353" s="510"/>
      <c r="K353" s="510"/>
      <c r="L353" s="510"/>
      <c r="M353" s="510"/>
      <c r="N353" s="510"/>
      <c r="O353" s="510"/>
      <c r="P353" s="510"/>
      <c r="Q353" s="510"/>
      <c r="R353" s="510"/>
      <c r="S353" s="510"/>
      <c r="T353" s="510"/>
      <c r="U353" s="429" t="str">
        <f t="array" ref="U353">IFERROR(IF(INDEX('Disaggregation Data'!$O$315:$O$586,MATCH(LEFT(X353,255),LEFT('Disaggregation Data'!$J$315:$J$586,255),0))=0,"",INDEX('Disaggregation Data'!$O$315:$O$586,MATCH(LEFT(X353,255),LEFT('Disaggregation Data'!J$315:$J$586,255),0))),"")</f>
        <v/>
      </c>
      <c r="V353" s="441" t="str">
        <f t="array" ref="V353">IFERROR(IF(INDEX('Disaggregation Data'!$P$315:$P$586,MATCH(LEFT(X353,255),LEFT('Disaggregation Data'!$J$315:$J$586,255),0))=0,"",INDEX('Disaggregation Data'!$P$315:$P$586,MATCH(LEFT(X353,255),LEFT('Disaggregation Data'!J$315:$J$586,255),0))),"")</f>
        <v/>
      </c>
      <c r="W353" s="511"/>
      <c r="X353" s="511" t="str">
        <f t="shared" si="24"/>
        <v/>
      </c>
      <c r="Y353" s="511">
        <f t="shared" si="25"/>
        <v>6</v>
      </c>
      <c r="Z353" s="511" t="str">
        <f t="shared" si="26"/>
        <v/>
      </c>
      <c r="AA353" s="511" t="b">
        <f t="shared" si="27"/>
        <v>0</v>
      </c>
      <c r="AB353" s="511" t="s">
        <v>1856</v>
      </c>
      <c r="AC353" s="511" t="str">
        <f t="array" ref="AC353">IFERROR(IF(INDEX('Disaggregation Records'!$G$95:$G$183,MATCH(LEFT(Z353,255),LEFT('Disaggregation Records'!$D$95:$D$183,255),0))=0,"",INDEX('Disaggregation Records'!$G$95:$G$183,MATCH(LEFT(Z353,255),LEFT('Disaggregation Records'!$D$95:$D$183,255),0))),"")</f>
        <v/>
      </c>
      <c r="AD353" s="511" t="s">
        <v>738</v>
      </c>
      <c r="AE353" s="219"/>
      <c r="AF353" s="135"/>
      <c r="AG353" s="135"/>
    </row>
    <row r="354" spans="1:33" ht="37.5" customHeight="1">
      <c r="A354" s="406">
        <v>3</v>
      </c>
      <c r="B354" s="423" t="str">
        <f>IFERROR(VLOOKUP(A354,'Coverage Indicators - Section D'!$A$10:$Y$39,25,FALSE),"")</f>
        <v/>
      </c>
      <c r="C354" s="506" t="str">
        <f t="array" ref="C354">IFERROR(IF(INDEX('Disaggregation Records'!$E$95:$E$183,MATCH(LEFT(Z354,255),LEFT('Disaggregation Records'!$D$95:$D$183,255),0))=0,"",INDEX('Disaggregation Records'!$E$95:$E$183,MATCH(LEFT(Z354,255),LEFT('Disaggregation Records'!$D$95:$D$183,255),0))),"")</f>
        <v/>
      </c>
      <c r="D354" s="506" t="str">
        <f t="array" ref="D354">IFERROR(IF(INDEX('Disaggregation Records'!$F$95:$F$183,MATCH(LEFT(Z354,255),LEFT('Disaggregation Records'!$D$95:$D$183,255),0))=0,"",INDEX('Disaggregation Records'!$F$95:$F$183,MATCH(LEFT(Z354,255),LEFT('Disaggregation Records'!$D$95:$D$183,255),0))),"")</f>
        <v/>
      </c>
      <c r="E354" s="425" t="str">
        <f t="array" ref="E354">IFERROR(IF(INDEX('Disaggregation Data'!$K$315:$K$586,MATCH(LEFT(X354,255),LEFT('Disaggregation Data'!$J$315:$J$586,255),0))=0,"",INDEX('Disaggregation Data'!$K$315:$K$586,MATCH(LEFT(X354,255),LEFT('Disaggregation Data'!J$315:$J$586,255),0))),"")</f>
        <v/>
      </c>
      <c r="F354" s="426" t="str">
        <f t="array" ref="F354">IFERROR(IF(INDEX('Disaggregation Data'!$L$315:$L$586,MATCH(LEFT(X354,255),LEFT('Disaggregation Data'!$J$315:$J$586,255),0))=0,"",INDEX('Disaggregation Data'!$L$315:$L$586,MATCH(LEFT(X354,255),LEFT('Disaggregation Data'!J$315:$J$586,255),0))),"")</f>
        <v/>
      </c>
      <c r="G354" s="481" t="str">
        <f t="array" ref="G354">IFERROR(IF(INDEX('Disaggregation Data'!$M$315:$M$586,MATCH(LEFT(X354,255),LEFT('Disaggregation Data'!$J$315:$J$586,255),0))=0,(E354/F354)*100,INDEX('Disaggregation Data'!$M$315:$M$586,MATCH(LEFT(X354,255),LEFT('Disaggregation Data'!J$315:$J$586,255),0))),"")</f>
        <v/>
      </c>
      <c r="H354" s="429" t="str">
        <f t="array" ref="H354">IFERROR(IF(INDEX('Disaggregation Data'!$N$315:$N$586,MATCH(LEFT(X354,255),LEFT('Disaggregation Data'!$J$315:$J$586,255),0))=0,"",INDEX('Disaggregation Data'!$N$315:$N$586,MATCH(LEFT(X354,255),LEFT('Disaggregation Data'!J$315:$J$586,255),0))),"")</f>
        <v/>
      </c>
      <c r="I354" s="510"/>
      <c r="J354" s="510"/>
      <c r="K354" s="510"/>
      <c r="L354" s="510"/>
      <c r="M354" s="510"/>
      <c r="N354" s="510"/>
      <c r="O354" s="510"/>
      <c r="P354" s="510"/>
      <c r="Q354" s="510"/>
      <c r="R354" s="510"/>
      <c r="S354" s="510"/>
      <c r="T354" s="510"/>
      <c r="U354" s="429" t="str">
        <f t="array" ref="U354">IFERROR(IF(INDEX('Disaggregation Data'!$O$315:$O$586,MATCH(LEFT(X354,255),LEFT('Disaggregation Data'!$J$315:$J$586,255),0))=0,"",INDEX('Disaggregation Data'!$O$315:$O$586,MATCH(LEFT(X354,255),LEFT('Disaggregation Data'!J$315:$J$586,255),0))),"")</f>
        <v/>
      </c>
      <c r="V354" s="441" t="str">
        <f t="array" ref="V354">IFERROR(IF(INDEX('Disaggregation Data'!$P$315:$P$586,MATCH(LEFT(X354,255),LEFT('Disaggregation Data'!$J$315:$J$586,255),0))=0,"",INDEX('Disaggregation Data'!$P$315:$P$586,MATCH(LEFT(X354,255),LEFT('Disaggregation Data'!J$315:$J$586,255),0))),"")</f>
        <v/>
      </c>
      <c r="W354" s="511"/>
      <c r="X354" s="511" t="str">
        <f t="shared" si="24"/>
        <v/>
      </c>
      <c r="Y354" s="511">
        <f t="shared" si="25"/>
        <v>7</v>
      </c>
      <c r="Z354" s="511" t="str">
        <f t="shared" si="26"/>
        <v/>
      </c>
      <c r="AA354" s="511" t="b">
        <f t="shared" si="27"/>
        <v>0</v>
      </c>
      <c r="AB354" s="511" t="s">
        <v>1857</v>
      </c>
      <c r="AC354" s="511" t="str">
        <f t="array" ref="AC354">IFERROR(IF(INDEX('Disaggregation Records'!$G$95:$G$183,MATCH(LEFT(Z354,255),LEFT('Disaggregation Records'!$D$95:$D$183,255),0))=0,"",INDEX('Disaggregation Records'!$G$95:$G$183,MATCH(LEFT(Z354,255),LEFT('Disaggregation Records'!$D$95:$D$183,255),0))),"")</f>
        <v/>
      </c>
      <c r="AD354" s="511" t="s">
        <v>738</v>
      </c>
      <c r="AE354" s="219"/>
      <c r="AF354" s="135"/>
      <c r="AG354" s="135"/>
    </row>
    <row r="355" spans="1:33" ht="37.5" customHeight="1">
      <c r="A355" s="406">
        <v>3</v>
      </c>
      <c r="B355" s="423" t="str">
        <f>IFERROR(VLOOKUP(A355,'Coverage Indicators - Section D'!$A$10:$Y$39,25,FALSE),"")</f>
        <v/>
      </c>
      <c r="C355" s="506" t="str">
        <f t="array" ref="C355">IFERROR(IF(INDEX('Disaggregation Records'!$E$95:$E$183,MATCH(LEFT(Z355,255),LEFT('Disaggregation Records'!$D$95:$D$183,255),0))=0,"",INDEX('Disaggregation Records'!$E$95:$E$183,MATCH(LEFT(Z355,255),LEFT('Disaggregation Records'!$D$95:$D$183,255),0))),"")</f>
        <v/>
      </c>
      <c r="D355" s="506" t="str">
        <f t="array" ref="D355">IFERROR(IF(INDEX('Disaggregation Records'!$F$95:$F$183,MATCH(LEFT(Z355,255),LEFT('Disaggregation Records'!$D$95:$D$183,255),0))=0,"",INDEX('Disaggregation Records'!$F$95:$F$183,MATCH(LEFT(Z355,255),LEFT('Disaggregation Records'!$D$95:$D$183,255),0))),"")</f>
        <v/>
      </c>
      <c r="E355" s="425" t="str">
        <f t="array" ref="E355">IFERROR(IF(INDEX('Disaggregation Data'!$K$315:$K$586,MATCH(LEFT(X355,255),LEFT('Disaggregation Data'!$J$315:$J$586,255),0))=0,"",INDEX('Disaggregation Data'!$K$315:$K$586,MATCH(LEFT(X355,255),LEFT('Disaggregation Data'!J$315:$J$586,255),0))),"")</f>
        <v/>
      </c>
      <c r="F355" s="426" t="str">
        <f t="array" ref="F355">IFERROR(IF(INDEX('Disaggregation Data'!$L$315:$L$586,MATCH(LEFT(X355,255),LEFT('Disaggregation Data'!$J$315:$J$586,255),0))=0,"",INDEX('Disaggregation Data'!$L$315:$L$586,MATCH(LEFT(X355,255),LEFT('Disaggregation Data'!J$315:$J$586,255),0))),"")</f>
        <v/>
      </c>
      <c r="G355" s="481" t="str">
        <f t="array" ref="G355">IFERROR(IF(INDEX('Disaggregation Data'!$M$315:$M$586,MATCH(LEFT(X355,255),LEFT('Disaggregation Data'!$J$315:$J$586,255),0))=0,(E355/F355)*100,INDEX('Disaggregation Data'!$M$315:$M$586,MATCH(LEFT(X355,255),LEFT('Disaggregation Data'!J$315:$J$586,255),0))),"")</f>
        <v/>
      </c>
      <c r="H355" s="429" t="str">
        <f t="array" ref="H355">IFERROR(IF(INDEX('Disaggregation Data'!$N$315:$N$586,MATCH(LEFT(X355,255),LEFT('Disaggregation Data'!$J$315:$J$586,255),0))=0,"",INDEX('Disaggregation Data'!$N$315:$N$586,MATCH(LEFT(X355,255),LEFT('Disaggregation Data'!J$315:$J$586,255),0))),"")</f>
        <v/>
      </c>
      <c r="I355" s="510"/>
      <c r="J355" s="510"/>
      <c r="K355" s="510"/>
      <c r="L355" s="510"/>
      <c r="M355" s="510"/>
      <c r="N355" s="510"/>
      <c r="O355" s="510"/>
      <c r="P355" s="510"/>
      <c r="Q355" s="510"/>
      <c r="R355" s="510"/>
      <c r="S355" s="510"/>
      <c r="T355" s="510"/>
      <c r="U355" s="429" t="str">
        <f t="array" ref="U355">IFERROR(IF(INDEX('Disaggregation Data'!$O$315:$O$586,MATCH(LEFT(X355,255),LEFT('Disaggregation Data'!$J$315:$J$586,255),0))=0,"",INDEX('Disaggregation Data'!$O$315:$O$586,MATCH(LEFT(X355,255),LEFT('Disaggregation Data'!J$315:$J$586,255),0))),"")</f>
        <v/>
      </c>
      <c r="V355" s="441" t="str">
        <f t="array" ref="V355">IFERROR(IF(INDEX('Disaggregation Data'!$P$315:$P$586,MATCH(LEFT(X355,255),LEFT('Disaggregation Data'!$J$315:$J$586,255),0))=0,"",INDEX('Disaggregation Data'!$P$315:$P$586,MATCH(LEFT(X355,255),LEFT('Disaggregation Data'!J$315:$J$586,255),0))),"")</f>
        <v/>
      </c>
      <c r="W355" s="511"/>
      <c r="X355" s="511" t="str">
        <f t="shared" si="24"/>
        <v/>
      </c>
      <c r="Y355" s="511">
        <f t="shared" si="25"/>
        <v>8</v>
      </c>
      <c r="Z355" s="511" t="str">
        <f t="shared" si="26"/>
        <v/>
      </c>
      <c r="AA355" s="511" t="b">
        <f t="shared" si="27"/>
        <v>0</v>
      </c>
      <c r="AB355" s="511" t="s">
        <v>1858</v>
      </c>
      <c r="AC355" s="511" t="str">
        <f t="array" ref="AC355">IFERROR(IF(INDEX('Disaggregation Records'!$G$95:$G$183,MATCH(LEFT(Z355,255),LEFT('Disaggregation Records'!$D$95:$D$183,255),0))=0,"",INDEX('Disaggregation Records'!$G$95:$G$183,MATCH(LEFT(Z355,255),LEFT('Disaggregation Records'!$D$95:$D$183,255),0))),"")</f>
        <v/>
      </c>
      <c r="AD355" s="511" t="s">
        <v>738</v>
      </c>
      <c r="AE355" s="219"/>
      <c r="AF355" s="135"/>
      <c r="AG355" s="135"/>
    </row>
    <row r="356" spans="1:33" ht="37.5" customHeight="1">
      <c r="A356" s="406">
        <v>3</v>
      </c>
      <c r="B356" s="423" t="str">
        <f>IFERROR(VLOOKUP(A356,'Coverage Indicators - Section D'!$A$10:$Y$39,25,FALSE),"")</f>
        <v/>
      </c>
      <c r="C356" s="506" t="str">
        <f t="array" ref="C356">IFERROR(IF(INDEX('Disaggregation Records'!$E$95:$E$183,MATCH(LEFT(Z356,255),LEFT('Disaggregation Records'!$D$95:$D$183,255),0))=0,"",INDEX('Disaggregation Records'!$E$95:$E$183,MATCH(LEFT(Z356,255),LEFT('Disaggregation Records'!$D$95:$D$183,255),0))),"")</f>
        <v/>
      </c>
      <c r="D356" s="506" t="str">
        <f t="array" ref="D356">IFERROR(IF(INDEX('Disaggregation Records'!$F$95:$F$183,MATCH(LEFT(Z356,255),LEFT('Disaggregation Records'!$D$95:$D$183,255),0))=0,"",INDEX('Disaggregation Records'!$F$95:$F$183,MATCH(LEFT(Z356,255),LEFT('Disaggregation Records'!$D$95:$D$183,255),0))),"")</f>
        <v/>
      </c>
      <c r="E356" s="425" t="str">
        <f t="array" ref="E356">IFERROR(IF(INDEX('Disaggregation Data'!$K$315:$K$586,MATCH(LEFT(X356,255),LEFT('Disaggregation Data'!$J$315:$J$586,255),0))=0,"",INDEX('Disaggregation Data'!$K$315:$K$586,MATCH(LEFT(X356,255),LEFT('Disaggregation Data'!J$315:$J$586,255),0))),"")</f>
        <v/>
      </c>
      <c r="F356" s="426" t="str">
        <f t="array" ref="F356">IFERROR(IF(INDEX('Disaggregation Data'!$L$315:$L$586,MATCH(LEFT(X356,255),LEFT('Disaggregation Data'!$J$315:$J$586,255),0))=0,"",INDEX('Disaggregation Data'!$L$315:$L$586,MATCH(LEFT(X356,255),LEFT('Disaggregation Data'!J$315:$J$586,255),0))),"")</f>
        <v/>
      </c>
      <c r="G356" s="481" t="str">
        <f t="array" ref="G356">IFERROR(IF(INDEX('Disaggregation Data'!$M$315:$M$586,MATCH(LEFT(X356,255),LEFT('Disaggregation Data'!$J$315:$J$586,255),0))=0,(E356/F356)*100,INDEX('Disaggregation Data'!$M$315:$M$586,MATCH(LEFT(X356,255),LEFT('Disaggregation Data'!J$315:$J$586,255),0))),"")</f>
        <v/>
      </c>
      <c r="H356" s="429" t="str">
        <f t="array" ref="H356">IFERROR(IF(INDEX('Disaggregation Data'!$N$315:$N$586,MATCH(LEFT(X356,255),LEFT('Disaggregation Data'!$J$315:$J$586,255),0))=0,"",INDEX('Disaggregation Data'!$N$315:$N$586,MATCH(LEFT(X356,255),LEFT('Disaggregation Data'!J$315:$J$586,255),0))),"")</f>
        <v/>
      </c>
      <c r="I356" s="510"/>
      <c r="J356" s="510"/>
      <c r="K356" s="510"/>
      <c r="L356" s="510"/>
      <c r="M356" s="510"/>
      <c r="N356" s="510"/>
      <c r="O356" s="510"/>
      <c r="P356" s="510"/>
      <c r="Q356" s="510"/>
      <c r="R356" s="510"/>
      <c r="S356" s="510"/>
      <c r="T356" s="510"/>
      <c r="U356" s="429" t="str">
        <f t="array" ref="U356">IFERROR(IF(INDEX('Disaggregation Data'!$O$315:$O$586,MATCH(LEFT(X356,255),LEFT('Disaggregation Data'!$J$315:$J$586,255),0))=0,"",INDEX('Disaggregation Data'!$O$315:$O$586,MATCH(LEFT(X356,255),LEFT('Disaggregation Data'!J$315:$J$586,255),0))),"")</f>
        <v/>
      </c>
      <c r="V356" s="441" t="str">
        <f t="array" ref="V356">IFERROR(IF(INDEX('Disaggregation Data'!$P$315:$P$586,MATCH(LEFT(X356,255),LEFT('Disaggregation Data'!$J$315:$J$586,255),0))=0,"",INDEX('Disaggregation Data'!$P$315:$P$586,MATCH(LEFT(X356,255),LEFT('Disaggregation Data'!J$315:$J$586,255),0))),"")</f>
        <v/>
      </c>
      <c r="W356" s="511"/>
      <c r="X356" s="511" t="str">
        <f t="shared" si="24"/>
        <v/>
      </c>
      <c r="Y356" s="511">
        <f t="shared" si="25"/>
        <v>9</v>
      </c>
      <c r="Z356" s="511" t="str">
        <f t="shared" si="26"/>
        <v/>
      </c>
      <c r="AA356" s="511" t="b">
        <f t="shared" si="27"/>
        <v>0</v>
      </c>
      <c r="AB356" s="511" t="s">
        <v>1859</v>
      </c>
      <c r="AC356" s="511" t="str">
        <f t="array" ref="AC356">IFERROR(IF(INDEX('Disaggregation Records'!$G$95:$G$183,MATCH(LEFT(Z356,255),LEFT('Disaggregation Records'!$D$95:$D$183,255),0))=0,"",INDEX('Disaggregation Records'!$G$95:$G$183,MATCH(LEFT(Z356,255),LEFT('Disaggregation Records'!$D$95:$D$183,255),0))),"")</f>
        <v/>
      </c>
      <c r="AD356" s="511" t="s">
        <v>738</v>
      </c>
      <c r="AE356" s="219"/>
      <c r="AF356" s="135"/>
      <c r="AG356" s="135"/>
    </row>
    <row r="357" spans="1:33" ht="37.5" customHeight="1">
      <c r="A357" s="406">
        <v>4</v>
      </c>
      <c r="B357" s="423" t="str">
        <f>IFERROR(VLOOKUP(A357,'Coverage Indicators - Section D'!$A$10:$Y$39,25,FALSE),"")</f>
        <v/>
      </c>
      <c r="C357" s="506" t="str">
        <f t="array" ref="C357">IFERROR(IF(INDEX('Disaggregation Records'!$E$95:$E$183,MATCH(LEFT(Z357,255),LEFT('Disaggregation Records'!$D$95:$D$183,255),0))=0,"",INDEX('Disaggregation Records'!$E$95:$E$183,MATCH(LEFT(Z357,255),LEFT('Disaggregation Records'!$D$95:$D$183,255),0))),"")</f>
        <v/>
      </c>
      <c r="D357" s="506" t="str">
        <f t="array" ref="D357">IFERROR(IF(INDEX('Disaggregation Records'!$F$95:$F$183,MATCH(LEFT(Z357,255),LEFT('Disaggregation Records'!$D$95:$D$183,255),0))=0,"",INDEX('Disaggregation Records'!$F$95:$F$183,MATCH(LEFT(Z357,255),LEFT('Disaggregation Records'!$D$95:$D$183,255),0))),"")</f>
        <v/>
      </c>
      <c r="E357" s="425" t="str">
        <f t="array" ref="E357">IFERROR(IF(INDEX('Disaggregation Data'!$K$315:$K$586,MATCH(LEFT(X357,255),LEFT('Disaggregation Data'!$J$315:$J$586,255),0))=0,"",INDEX('Disaggregation Data'!$K$315:$K$586,MATCH(LEFT(X357,255),LEFT('Disaggregation Data'!J$315:$J$586,255),0))),"")</f>
        <v/>
      </c>
      <c r="F357" s="426" t="str">
        <f t="array" ref="F357">IFERROR(IF(INDEX('Disaggregation Data'!$L$315:$L$586,MATCH(LEFT(X357,255),LEFT('Disaggregation Data'!$J$315:$J$586,255),0))=0,"",INDEX('Disaggregation Data'!$L$315:$L$586,MATCH(LEFT(X357,255),LEFT('Disaggregation Data'!J$315:$J$586,255),0))),"")</f>
        <v/>
      </c>
      <c r="G357" s="481" t="str">
        <f t="array" ref="G357">IFERROR(IF(INDEX('Disaggregation Data'!$M$315:$M$586,MATCH(LEFT(X357,255),LEFT('Disaggregation Data'!$J$315:$J$586,255),0))=0,(E357/F357)*100,INDEX('Disaggregation Data'!$M$315:$M$586,MATCH(LEFT(X357,255),LEFT('Disaggregation Data'!J$315:$J$586,255),0))),"")</f>
        <v/>
      </c>
      <c r="H357" s="429" t="str">
        <f t="array" ref="H357">IFERROR(IF(INDEX('Disaggregation Data'!$N$315:$N$586,MATCH(LEFT(X357,255),LEFT('Disaggregation Data'!$J$315:$J$586,255),0))=0,"",INDEX('Disaggregation Data'!$N$315:$N$586,MATCH(LEFT(X357,255),LEFT('Disaggregation Data'!J$315:$J$586,255),0))),"")</f>
        <v/>
      </c>
      <c r="I357" s="510"/>
      <c r="J357" s="510"/>
      <c r="K357" s="510"/>
      <c r="L357" s="510"/>
      <c r="M357" s="510"/>
      <c r="N357" s="510"/>
      <c r="O357" s="510"/>
      <c r="P357" s="510"/>
      <c r="Q357" s="510"/>
      <c r="R357" s="510"/>
      <c r="S357" s="510"/>
      <c r="T357" s="510"/>
      <c r="U357" s="429" t="str">
        <f t="array" ref="U357">IFERROR(IF(INDEX('Disaggregation Data'!$O$315:$O$586,MATCH(LEFT(X357,255),LEFT('Disaggregation Data'!$J$315:$J$586,255),0))=0,"",INDEX('Disaggregation Data'!$O$315:$O$586,MATCH(LEFT(X357,255),LEFT('Disaggregation Data'!J$315:$J$586,255),0))),"")</f>
        <v/>
      </c>
      <c r="V357" s="441" t="str">
        <f t="array" ref="V357">IFERROR(IF(INDEX('Disaggregation Data'!$P$315:$P$586,MATCH(LEFT(X357,255),LEFT('Disaggregation Data'!$J$315:$J$586,255),0))=0,"",INDEX('Disaggregation Data'!$P$315:$P$586,MATCH(LEFT(X357,255),LEFT('Disaggregation Data'!J$315:$J$586,255),0))),"")</f>
        <v/>
      </c>
      <c r="W357" s="511"/>
      <c r="X357" s="511" t="str">
        <f t="shared" si="24"/>
        <v/>
      </c>
      <c r="Y357" s="511">
        <f t="shared" si="25"/>
        <v>10</v>
      </c>
      <c r="Z357" s="511" t="str">
        <f t="shared" si="26"/>
        <v/>
      </c>
      <c r="AA357" s="511" t="b">
        <f t="shared" si="27"/>
        <v>0</v>
      </c>
      <c r="AB357" s="511" t="s">
        <v>1860</v>
      </c>
      <c r="AC357" s="511" t="str">
        <f t="array" ref="AC357">IFERROR(IF(INDEX('Disaggregation Records'!$G$95:$G$183,MATCH(LEFT(Z357,255),LEFT('Disaggregation Records'!$D$95:$D$183,255),0))=0,"",INDEX('Disaggregation Records'!$G$95:$G$183,MATCH(LEFT(Z357,255),LEFT('Disaggregation Records'!$D$95:$D$183,255),0))),"")</f>
        <v/>
      </c>
      <c r="AD357" s="511" t="s">
        <v>741</v>
      </c>
      <c r="AE357" s="219"/>
      <c r="AF357" s="135"/>
      <c r="AG357" s="135"/>
    </row>
    <row r="358" spans="1:33" ht="37.5" customHeight="1">
      <c r="A358" s="406">
        <v>4</v>
      </c>
      <c r="B358" s="423" t="str">
        <f>IFERROR(VLOOKUP(A358,'Coverage Indicators - Section D'!$A$10:$Y$39,25,FALSE),"")</f>
        <v/>
      </c>
      <c r="C358" s="506" t="str">
        <f t="array" ref="C358">IFERROR(IF(INDEX('Disaggregation Records'!$E$95:$E$183,MATCH(LEFT(Z358,255),LEFT('Disaggregation Records'!$D$95:$D$183,255),0))=0,"",INDEX('Disaggregation Records'!$E$95:$E$183,MATCH(LEFT(Z358,255),LEFT('Disaggregation Records'!$D$95:$D$183,255),0))),"")</f>
        <v/>
      </c>
      <c r="D358" s="506" t="str">
        <f t="array" ref="D358">IFERROR(IF(INDEX('Disaggregation Records'!$F$95:$F$183,MATCH(LEFT(Z358,255),LEFT('Disaggregation Records'!$D$95:$D$183,255),0))=0,"",INDEX('Disaggregation Records'!$F$95:$F$183,MATCH(LEFT(Z358,255),LEFT('Disaggregation Records'!$D$95:$D$183,255),0))),"")</f>
        <v/>
      </c>
      <c r="E358" s="425" t="str">
        <f t="array" ref="E358">IFERROR(IF(INDEX('Disaggregation Data'!$K$315:$K$586,MATCH(LEFT(X358,255),LEFT('Disaggregation Data'!$J$315:$J$586,255),0))=0,"",INDEX('Disaggregation Data'!$K$315:$K$586,MATCH(LEFT(X358,255),LEFT('Disaggregation Data'!J$315:$J$586,255),0))),"")</f>
        <v/>
      </c>
      <c r="F358" s="426" t="str">
        <f t="array" ref="F358">IFERROR(IF(INDEX('Disaggregation Data'!$L$315:$L$586,MATCH(LEFT(X358,255),LEFT('Disaggregation Data'!$J$315:$J$586,255),0))=0,"",INDEX('Disaggregation Data'!$L$315:$L$586,MATCH(LEFT(X358,255),LEFT('Disaggregation Data'!J$315:$J$586,255),0))),"")</f>
        <v/>
      </c>
      <c r="G358" s="481" t="str">
        <f t="array" ref="G358">IFERROR(IF(INDEX('Disaggregation Data'!$M$315:$M$586,MATCH(LEFT(X358,255),LEFT('Disaggregation Data'!$J$315:$J$586,255),0))=0,(E358/F358)*100,INDEX('Disaggregation Data'!$M$315:$M$586,MATCH(LEFT(X358,255),LEFT('Disaggregation Data'!J$315:$J$586,255),0))),"")</f>
        <v/>
      </c>
      <c r="H358" s="429" t="str">
        <f t="array" ref="H358">IFERROR(IF(INDEX('Disaggregation Data'!$N$315:$N$586,MATCH(LEFT(X358,255),LEFT('Disaggregation Data'!$J$315:$J$586,255),0))=0,"",INDEX('Disaggregation Data'!$N$315:$N$586,MATCH(LEFT(X358,255),LEFT('Disaggregation Data'!J$315:$J$586,255),0))),"")</f>
        <v/>
      </c>
      <c r="I358" s="510"/>
      <c r="J358" s="510"/>
      <c r="K358" s="510"/>
      <c r="L358" s="510"/>
      <c r="M358" s="510"/>
      <c r="N358" s="510"/>
      <c r="O358" s="510"/>
      <c r="P358" s="510"/>
      <c r="Q358" s="510"/>
      <c r="R358" s="510"/>
      <c r="S358" s="510"/>
      <c r="T358" s="510"/>
      <c r="U358" s="429" t="str">
        <f t="array" ref="U358">IFERROR(IF(INDEX('Disaggregation Data'!$O$315:$O$586,MATCH(LEFT(X358,255),LEFT('Disaggregation Data'!$J$315:$J$586,255),0))=0,"",INDEX('Disaggregation Data'!$O$315:$O$586,MATCH(LEFT(X358,255),LEFT('Disaggregation Data'!J$315:$J$586,255),0))),"")</f>
        <v/>
      </c>
      <c r="V358" s="441" t="str">
        <f t="array" ref="V358">IFERROR(IF(INDEX('Disaggregation Data'!$P$315:$P$586,MATCH(LEFT(X358,255),LEFT('Disaggregation Data'!$J$315:$J$586,255),0))=0,"",INDEX('Disaggregation Data'!$P$315:$P$586,MATCH(LEFT(X358,255),LEFT('Disaggregation Data'!J$315:$J$586,255),0))),"")</f>
        <v/>
      </c>
      <c r="W358" s="511"/>
      <c r="X358" s="511" t="str">
        <f t="shared" si="24"/>
        <v/>
      </c>
      <c r="Y358" s="511">
        <f t="shared" si="25"/>
        <v>11</v>
      </c>
      <c r="Z358" s="511" t="str">
        <f t="shared" si="26"/>
        <v/>
      </c>
      <c r="AA358" s="511" t="b">
        <f t="shared" si="27"/>
        <v>0</v>
      </c>
      <c r="AB358" s="511" t="s">
        <v>1861</v>
      </c>
      <c r="AC358" s="511" t="str">
        <f t="array" ref="AC358">IFERROR(IF(INDEX('Disaggregation Records'!$G$95:$G$183,MATCH(LEFT(Z358,255),LEFT('Disaggregation Records'!$D$95:$D$183,255),0))=0,"",INDEX('Disaggregation Records'!$G$95:$G$183,MATCH(LEFT(Z358,255),LEFT('Disaggregation Records'!$D$95:$D$183,255),0))),"")</f>
        <v/>
      </c>
      <c r="AD358" s="511" t="s">
        <v>741</v>
      </c>
      <c r="AE358" s="219"/>
      <c r="AF358" s="135"/>
      <c r="AG358" s="135"/>
    </row>
    <row r="359" spans="1:33" ht="37.5" customHeight="1">
      <c r="A359" s="406">
        <v>4</v>
      </c>
      <c r="B359" s="423" t="str">
        <f>IFERROR(VLOOKUP(A359,'Coverage Indicators - Section D'!$A$10:$Y$39,25,FALSE),"")</f>
        <v/>
      </c>
      <c r="C359" s="506" t="str">
        <f t="array" ref="C359">IFERROR(IF(INDEX('Disaggregation Records'!$E$95:$E$183,MATCH(LEFT(Z359,255),LEFT('Disaggregation Records'!$D$95:$D$183,255),0))=0,"",INDEX('Disaggregation Records'!$E$95:$E$183,MATCH(LEFT(Z359,255),LEFT('Disaggregation Records'!$D$95:$D$183,255),0))),"")</f>
        <v/>
      </c>
      <c r="D359" s="506" t="str">
        <f t="array" ref="D359">IFERROR(IF(INDEX('Disaggregation Records'!$F$95:$F$183,MATCH(LEFT(Z359,255),LEFT('Disaggregation Records'!$D$95:$D$183,255),0))=0,"",INDEX('Disaggregation Records'!$F$95:$F$183,MATCH(LEFT(Z359,255),LEFT('Disaggregation Records'!$D$95:$D$183,255),0))),"")</f>
        <v/>
      </c>
      <c r="E359" s="425" t="str">
        <f t="array" ref="E359">IFERROR(IF(INDEX('Disaggregation Data'!$K$315:$K$586,MATCH(LEFT(X359,255),LEFT('Disaggregation Data'!$J$315:$J$586,255),0))=0,"",INDEX('Disaggregation Data'!$K$315:$K$586,MATCH(LEFT(X359,255),LEFT('Disaggregation Data'!J$315:$J$586,255),0))),"")</f>
        <v/>
      </c>
      <c r="F359" s="426" t="str">
        <f t="array" ref="F359">IFERROR(IF(INDEX('Disaggregation Data'!$L$315:$L$586,MATCH(LEFT(X359,255),LEFT('Disaggregation Data'!$J$315:$J$586,255),0))=0,"",INDEX('Disaggregation Data'!$L$315:$L$586,MATCH(LEFT(X359,255),LEFT('Disaggregation Data'!J$315:$J$586,255),0))),"")</f>
        <v/>
      </c>
      <c r="G359" s="481" t="str">
        <f t="array" ref="G359">IFERROR(IF(INDEX('Disaggregation Data'!$M$315:$M$586,MATCH(LEFT(X359,255),LEFT('Disaggregation Data'!$J$315:$J$586,255),0))=0,(E359/F359)*100,INDEX('Disaggregation Data'!$M$315:$M$586,MATCH(LEFT(X359,255),LEFT('Disaggregation Data'!J$315:$J$586,255),0))),"")</f>
        <v/>
      </c>
      <c r="H359" s="429" t="str">
        <f t="array" ref="H359">IFERROR(IF(INDEX('Disaggregation Data'!$N$315:$N$586,MATCH(LEFT(X359,255),LEFT('Disaggregation Data'!$J$315:$J$586,255),0))=0,"",INDEX('Disaggregation Data'!$N$315:$N$586,MATCH(LEFT(X359,255),LEFT('Disaggregation Data'!J$315:$J$586,255),0))),"")</f>
        <v/>
      </c>
      <c r="I359" s="510"/>
      <c r="J359" s="510"/>
      <c r="K359" s="510"/>
      <c r="L359" s="510"/>
      <c r="M359" s="510"/>
      <c r="N359" s="510"/>
      <c r="O359" s="510"/>
      <c r="P359" s="510"/>
      <c r="Q359" s="510"/>
      <c r="R359" s="510"/>
      <c r="S359" s="510"/>
      <c r="T359" s="510"/>
      <c r="U359" s="429" t="str">
        <f t="array" ref="U359">IFERROR(IF(INDEX('Disaggregation Data'!$O$315:$O$586,MATCH(LEFT(X359,255),LEFT('Disaggregation Data'!$J$315:$J$586,255),0))=0,"",INDEX('Disaggregation Data'!$O$315:$O$586,MATCH(LEFT(X359,255),LEFT('Disaggregation Data'!J$315:$J$586,255),0))),"")</f>
        <v/>
      </c>
      <c r="V359" s="441" t="str">
        <f t="array" ref="V359">IFERROR(IF(INDEX('Disaggregation Data'!$P$315:$P$586,MATCH(LEFT(X359,255),LEFT('Disaggregation Data'!$J$315:$J$586,255),0))=0,"",INDEX('Disaggregation Data'!$P$315:$P$586,MATCH(LEFT(X359,255),LEFT('Disaggregation Data'!J$315:$J$586,255),0))),"")</f>
        <v/>
      </c>
      <c r="W359" s="511"/>
      <c r="X359" s="511" t="str">
        <f t="shared" si="24"/>
        <v/>
      </c>
      <c r="Y359" s="511">
        <f t="shared" si="25"/>
        <v>12</v>
      </c>
      <c r="Z359" s="511" t="str">
        <f t="shared" si="26"/>
        <v/>
      </c>
      <c r="AA359" s="511" t="b">
        <f t="shared" si="27"/>
        <v>0</v>
      </c>
      <c r="AB359" s="511" t="s">
        <v>1862</v>
      </c>
      <c r="AC359" s="511" t="str">
        <f t="array" ref="AC359">IFERROR(IF(INDEX('Disaggregation Records'!$G$95:$G$183,MATCH(LEFT(Z359,255),LEFT('Disaggregation Records'!$D$95:$D$183,255),0))=0,"",INDEX('Disaggregation Records'!$G$95:$G$183,MATCH(LEFT(Z359,255),LEFT('Disaggregation Records'!$D$95:$D$183,255),0))),"")</f>
        <v/>
      </c>
      <c r="AD359" s="511" t="s">
        <v>741</v>
      </c>
      <c r="AE359" s="219"/>
      <c r="AF359" s="135"/>
      <c r="AG359" s="135"/>
    </row>
    <row r="360" spans="1:33" ht="37.5" customHeight="1">
      <c r="A360" s="406">
        <v>4</v>
      </c>
      <c r="B360" s="423" t="str">
        <f>IFERROR(VLOOKUP(A360,'Coverage Indicators - Section D'!$A$10:$Y$39,25,FALSE),"")</f>
        <v/>
      </c>
      <c r="C360" s="506" t="str">
        <f t="array" ref="C360">IFERROR(IF(INDEX('Disaggregation Records'!$E$95:$E$183,MATCH(LEFT(Z360,255),LEFT('Disaggregation Records'!$D$95:$D$183,255),0))=0,"",INDEX('Disaggregation Records'!$E$95:$E$183,MATCH(LEFT(Z360,255),LEFT('Disaggregation Records'!$D$95:$D$183,255),0))),"")</f>
        <v/>
      </c>
      <c r="D360" s="506" t="str">
        <f t="array" ref="D360">IFERROR(IF(INDEX('Disaggregation Records'!$F$95:$F$183,MATCH(LEFT(Z360,255),LEFT('Disaggregation Records'!$D$95:$D$183,255),0))=0,"",INDEX('Disaggregation Records'!$F$95:$F$183,MATCH(LEFT(Z360,255),LEFT('Disaggregation Records'!$D$95:$D$183,255),0))),"")</f>
        <v/>
      </c>
      <c r="E360" s="425" t="str">
        <f t="array" ref="E360">IFERROR(IF(INDEX('Disaggregation Data'!$K$315:$K$586,MATCH(LEFT(X360,255),LEFT('Disaggregation Data'!$J$315:$J$586,255),0))=0,"",INDEX('Disaggregation Data'!$K$315:$K$586,MATCH(LEFT(X360,255),LEFT('Disaggregation Data'!J$315:$J$586,255),0))),"")</f>
        <v/>
      </c>
      <c r="F360" s="426" t="str">
        <f t="array" ref="F360">IFERROR(IF(INDEX('Disaggregation Data'!$L$315:$L$586,MATCH(LEFT(X360,255),LEFT('Disaggregation Data'!$J$315:$J$586,255),0))=0,"",INDEX('Disaggregation Data'!$L$315:$L$586,MATCH(LEFT(X360,255),LEFT('Disaggregation Data'!J$315:$J$586,255),0))),"")</f>
        <v/>
      </c>
      <c r="G360" s="481" t="str">
        <f t="array" ref="G360">IFERROR(IF(INDEX('Disaggregation Data'!$M$315:$M$586,MATCH(LEFT(X360,255),LEFT('Disaggregation Data'!$J$315:$J$586,255),0))=0,(E360/F360)*100,INDEX('Disaggregation Data'!$M$315:$M$586,MATCH(LEFT(X360,255),LEFT('Disaggregation Data'!J$315:$J$586,255),0))),"")</f>
        <v/>
      </c>
      <c r="H360" s="429" t="str">
        <f t="array" ref="H360">IFERROR(IF(INDEX('Disaggregation Data'!$N$315:$N$586,MATCH(LEFT(X360,255),LEFT('Disaggregation Data'!$J$315:$J$586,255),0))=0,"",INDEX('Disaggregation Data'!$N$315:$N$586,MATCH(LEFT(X360,255),LEFT('Disaggregation Data'!J$315:$J$586,255),0))),"")</f>
        <v/>
      </c>
      <c r="I360" s="510"/>
      <c r="J360" s="510"/>
      <c r="K360" s="510"/>
      <c r="L360" s="510"/>
      <c r="M360" s="510"/>
      <c r="N360" s="510"/>
      <c r="O360" s="510"/>
      <c r="P360" s="510"/>
      <c r="Q360" s="510"/>
      <c r="R360" s="510"/>
      <c r="S360" s="510"/>
      <c r="T360" s="510"/>
      <c r="U360" s="429" t="str">
        <f t="array" ref="U360">IFERROR(IF(INDEX('Disaggregation Data'!$O$315:$O$586,MATCH(LEFT(X360,255),LEFT('Disaggregation Data'!$J$315:$J$586,255),0))=0,"",INDEX('Disaggregation Data'!$O$315:$O$586,MATCH(LEFT(X360,255),LEFT('Disaggregation Data'!J$315:$J$586,255),0))),"")</f>
        <v/>
      </c>
      <c r="V360" s="441" t="str">
        <f t="array" ref="V360">IFERROR(IF(INDEX('Disaggregation Data'!$P$315:$P$586,MATCH(LEFT(X360,255),LEFT('Disaggregation Data'!$J$315:$J$586,255),0))=0,"",INDEX('Disaggregation Data'!$P$315:$P$586,MATCH(LEFT(X360,255),LEFT('Disaggregation Data'!J$315:$J$586,255),0))),"")</f>
        <v/>
      </c>
      <c r="W360" s="511"/>
      <c r="X360" s="511" t="str">
        <f t="shared" si="24"/>
        <v/>
      </c>
      <c r="Y360" s="511">
        <f t="shared" si="25"/>
        <v>13</v>
      </c>
      <c r="Z360" s="511" t="str">
        <f t="shared" si="26"/>
        <v/>
      </c>
      <c r="AA360" s="511" t="b">
        <f t="shared" si="27"/>
        <v>0</v>
      </c>
      <c r="AB360" s="511" t="s">
        <v>1863</v>
      </c>
      <c r="AC360" s="511" t="str">
        <f t="array" ref="AC360">IFERROR(IF(INDEX('Disaggregation Records'!$G$95:$G$183,MATCH(LEFT(Z360,255),LEFT('Disaggregation Records'!$D$95:$D$183,255),0))=0,"",INDEX('Disaggregation Records'!$G$95:$G$183,MATCH(LEFT(Z360,255),LEFT('Disaggregation Records'!$D$95:$D$183,255),0))),"")</f>
        <v/>
      </c>
      <c r="AD360" s="511" t="s">
        <v>741</v>
      </c>
      <c r="AE360" s="219"/>
      <c r="AF360" s="135"/>
      <c r="AG360" s="135"/>
    </row>
    <row r="361" spans="1:33" ht="37.5" customHeight="1">
      <c r="A361" s="406">
        <v>4</v>
      </c>
      <c r="B361" s="423" t="str">
        <f>IFERROR(VLOOKUP(A361,'Coverage Indicators - Section D'!$A$10:$Y$39,25,FALSE),"")</f>
        <v/>
      </c>
      <c r="C361" s="506" t="str">
        <f t="array" ref="C361">IFERROR(IF(INDEX('Disaggregation Records'!$E$95:$E$183,MATCH(LEFT(Z361,255),LEFT('Disaggregation Records'!$D$95:$D$183,255),0))=0,"",INDEX('Disaggregation Records'!$E$95:$E$183,MATCH(LEFT(Z361,255),LEFT('Disaggregation Records'!$D$95:$D$183,255),0))),"")</f>
        <v/>
      </c>
      <c r="D361" s="506" t="str">
        <f t="array" ref="D361">IFERROR(IF(INDEX('Disaggregation Records'!$F$95:$F$183,MATCH(LEFT(Z361,255),LEFT('Disaggregation Records'!$D$95:$D$183,255),0))=0,"",INDEX('Disaggregation Records'!$F$95:$F$183,MATCH(LEFT(Z361,255),LEFT('Disaggregation Records'!$D$95:$D$183,255),0))),"")</f>
        <v/>
      </c>
      <c r="E361" s="425" t="str">
        <f t="array" ref="E361">IFERROR(IF(INDEX('Disaggregation Data'!$K$315:$K$586,MATCH(LEFT(X361,255),LEFT('Disaggregation Data'!$J$315:$J$586,255),0))=0,"",INDEX('Disaggregation Data'!$K$315:$K$586,MATCH(LEFT(X361,255),LEFT('Disaggregation Data'!J$315:$J$586,255),0))),"")</f>
        <v/>
      </c>
      <c r="F361" s="426" t="str">
        <f t="array" ref="F361">IFERROR(IF(INDEX('Disaggregation Data'!$L$315:$L$586,MATCH(LEFT(X361,255),LEFT('Disaggregation Data'!$J$315:$J$586,255),0))=0,"",INDEX('Disaggregation Data'!$L$315:$L$586,MATCH(LEFT(X361,255),LEFT('Disaggregation Data'!J$315:$J$586,255),0))),"")</f>
        <v/>
      </c>
      <c r="G361" s="481" t="str">
        <f t="array" ref="G361">IFERROR(IF(INDEX('Disaggregation Data'!$M$315:$M$586,MATCH(LEFT(X361,255),LEFT('Disaggregation Data'!$J$315:$J$586,255),0))=0,(E361/F361)*100,INDEX('Disaggregation Data'!$M$315:$M$586,MATCH(LEFT(X361,255),LEFT('Disaggregation Data'!J$315:$J$586,255),0))),"")</f>
        <v/>
      </c>
      <c r="H361" s="429" t="str">
        <f t="array" ref="H361">IFERROR(IF(INDEX('Disaggregation Data'!$N$315:$N$586,MATCH(LEFT(X361,255),LEFT('Disaggregation Data'!$J$315:$J$586,255),0))=0,"",INDEX('Disaggregation Data'!$N$315:$N$586,MATCH(LEFT(X361,255),LEFT('Disaggregation Data'!J$315:$J$586,255),0))),"")</f>
        <v/>
      </c>
      <c r="I361" s="510"/>
      <c r="J361" s="510"/>
      <c r="K361" s="510"/>
      <c r="L361" s="510"/>
      <c r="M361" s="510"/>
      <c r="N361" s="510"/>
      <c r="O361" s="510"/>
      <c r="P361" s="510"/>
      <c r="Q361" s="510"/>
      <c r="R361" s="510"/>
      <c r="S361" s="510"/>
      <c r="T361" s="510"/>
      <c r="U361" s="429" t="str">
        <f t="array" ref="U361">IFERROR(IF(INDEX('Disaggregation Data'!$O$315:$O$586,MATCH(LEFT(X361,255),LEFT('Disaggregation Data'!$J$315:$J$586,255),0))=0,"",INDEX('Disaggregation Data'!$O$315:$O$586,MATCH(LEFT(X361,255),LEFT('Disaggregation Data'!J$315:$J$586,255),0))),"")</f>
        <v/>
      </c>
      <c r="V361" s="441" t="str">
        <f t="array" ref="V361">IFERROR(IF(INDEX('Disaggregation Data'!$P$315:$P$586,MATCH(LEFT(X361,255),LEFT('Disaggregation Data'!$J$315:$J$586,255),0))=0,"",INDEX('Disaggregation Data'!$P$315:$P$586,MATCH(LEFT(X361,255),LEFT('Disaggregation Data'!J$315:$J$586,255),0))),"")</f>
        <v/>
      </c>
      <c r="W361" s="511"/>
      <c r="X361" s="511" t="str">
        <f t="shared" si="24"/>
        <v/>
      </c>
      <c r="Y361" s="511">
        <f t="shared" si="25"/>
        <v>14</v>
      </c>
      <c r="Z361" s="511" t="str">
        <f t="shared" si="26"/>
        <v/>
      </c>
      <c r="AA361" s="511" t="b">
        <f t="shared" si="27"/>
        <v>0</v>
      </c>
      <c r="AB361" s="511" t="s">
        <v>1864</v>
      </c>
      <c r="AC361" s="511" t="str">
        <f t="array" ref="AC361">IFERROR(IF(INDEX('Disaggregation Records'!$G$95:$G$183,MATCH(LEFT(Z361,255),LEFT('Disaggregation Records'!$D$95:$D$183,255),0))=0,"",INDEX('Disaggregation Records'!$G$95:$G$183,MATCH(LEFT(Z361,255),LEFT('Disaggregation Records'!$D$95:$D$183,255),0))),"")</f>
        <v/>
      </c>
      <c r="AD361" s="511" t="s">
        <v>741</v>
      </c>
      <c r="AE361" s="219"/>
      <c r="AF361" s="135"/>
      <c r="AG361" s="135"/>
    </row>
    <row r="362" spans="1:33" ht="37.5" customHeight="1">
      <c r="A362" s="406">
        <v>4</v>
      </c>
      <c r="B362" s="423" t="str">
        <f>IFERROR(VLOOKUP(A362,'Coverage Indicators - Section D'!$A$10:$Y$39,25,FALSE),"")</f>
        <v/>
      </c>
      <c r="C362" s="506" t="str">
        <f t="array" ref="C362">IFERROR(IF(INDEX('Disaggregation Records'!$E$95:$E$183,MATCH(LEFT(Z362,255),LEFT('Disaggregation Records'!$D$95:$D$183,255),0))=0,"",INDEX('Disaggregation Records'!$E$95:$E$183,MATCH(LEFT(Z362,255),LEFT('Disaggregation Records'!$D$95:$D$183,255),0))),"")</f>
        <v/>
      </c>
      <c r="D362" s="506" t="str">
        <f t="array" ref="D362">IFERROR(IF(INDEX('Disaggregation Records'!$F$95:$F$183,MATCH(LEFT(Z362,255),LEFT('Disaggregation Records'!$D$95:$D$183,255),0))=0,"",INDEX('Disaggregation Records'!$F$95:$F$183,MATCH(LEFT(Z362,255),LEFT('Disaggregation Records'!$D$95:$D$183,255),0))),"")</f>
        <v/>
      </c>
      <c r="E362" s="425" t="str">
        <f t="array" ref="E362">IFERROR(IF(INDEX('Disaggregation Data'!$K$315:$K$586,MATCH(LEFT(X362,255),LEFT('Disaggregation Data'!$J$315:$J$586,255),0))=0,"",INDEX('Disaggregation Data'!$K$315:$K$586,MATCH(LEFT(X362,255),LEFT('Disaggregation Data'!J$315:$J$586,255),0))),"")</f>
        <v/>
      </c>
      <c r="F362" s="426" t="str">
        <f t="array" ref="F362">IFERROR(IF(INDEX('Disaggregation Data'!$L$315:$L$586,MATCH(LEFT(X362,255),LEFT('Disaggregation Data'!$J$315:$J$586,255),0))=0,"",INDEX('Disaggregation Data'!$L$315:$L$586,MATCH(LEFT(X362,255),LEFT('Disaggregation Data'!J$315:$J$586,255),0))),"")</f>
        <v/>
      </c>
      <c r="G362" s="481" t="str">
        <f t="array" ref="G362">IFERROR(IF(INDEX('Disaggregation Data'!$M$315:$M$586,MATCH(LEFT(X362,255),LEFT('Disaggregation Data'!$J$315:$J$586,255),0))=0,(E362/F362)*100,INDEX('Disaggregation Data'!$M$315:$M$586,MATCH(LEFT(X362,255),LEFT('Disaggregation Data'!J$315:$J$586,255),0))),"")</f>
        <v/>
      </c>
      <c r="H362" s="429" t="str">
        <f t="array" ref="H362">IFERROR(IF(INDEX('Disaggregation Data'!$N$315:$N$586,MATCH(LEFT(X362,255),LEFT('Disaggregation Data'!$J$315:$J$586,255),0))=0,"",INDEX('Disaggregation Data'!$N$315:$N$586,MATCH(LEFT(X362,255),LEFT('Disaggregation Data'!J$315:$J$586,255),0))),"")</f>
        <v/>
      </c>
      <c r="I362" s="510"/>
      <c r="J362" s="510"/>
      <c r="K362" s="510"/>
      <c r="L362" s="510"/>
      <c r="M362" s="510"/>
      <c r="N362" s="510"/>
      <c r="O362" s="510"/>
      <c r="P362" s="510"/>
      <c r="Q362" s="510"/>
      <c r="R362" s="510"/>
      <c r="S362" s="510"/>
      <c r="T362" s="510"/>
      <c r="U362" s="429" t="str">
        <f t="array" ref="U362">IFERROR(IF(INDEX('Disaggregation Data'!$O$315:$O$586,MATCH(LEFT(X362,255),LEFT('Disaggregation Data'!$J$315:$J$586,255),0))=0,"",INDEX('Disaggregation Data'!$O$315:$O$586,MATCH(LEFT(X362,255),LEFT('Disaggregation Data'!J$315:$J$586,255),0))),"")</f>
        <v/>
      </c>
      <c r="V362" s="441" t="str">
        <f t="array" ref="V362">IFERROR(IF(INDEX('Disaggregation Data'!$P$315:$P$586,MATCH(LEFT(X362,255),LEFT('Disaggregation Data'!$J$315:$J$586,255),0))=0,"",INDEX('Disaggregation Data'!$P$315:$P$586,MATCH(LEFT(X362,255),LEFT('Disaggregation Data'!J$315:$J$586,255),0))),"")</f>
        <v/>
      </c>
      <c r="W362" s="511"/>
      <c r="X362" s="511" t="str">
        <f t="shared" si="24"/>
        <v/>
      </c>
      <c r="Y362" s="511">
        <f t="shared" si="25"/>
        <v>15</v>
      </c>
      <c r="Z362" s="511" t="str">
        <f t="shared" si="26"/>
        <v/>
      </c>
      <c r="AA362" s="511" t="b">
        <f t="shared" si="27"/>
        <v>0</v>
      </c>
      <c r="AB362" s="511" t="s">
        <v>1865</v>
      </c>
      <c r="AC362" s="511" t="str">
        <f t="array" ref="AC362">IFERROR(IF(INDEX('Disaggregation Records'!$G$95:$G$183,MATCH(LEFT(Z362,255),LEFT('Disaggregation Records'!$D$95:$D$183,255),0))=0,"",INDEX('Disaggregation Records'!$G$95:$G$183,MATCH(LEFT(Z362,255),LEFT('Disaggregation Records'!$D$95:$D$183,255),0))),"")</f>
        <v/>
      </c>
      <c r="AD362" s="511" t="s">
        <v>741</v>
      </c>
      <c r="AE362" s="219"/>
      <c r="AF362" s="135"/>
      <c r="AG362" s="135"/>
    </row>
    <row r="363" spans="1:33" ht="37.5" customHeight="1">
      <c r="A363" s="406">
        <v>4</v>
      </c>
      <c r="B363" s="423" t="str">
        <f>IFERROR(VLOOKUP(A363,'Coverage Indicators - Section D'!$A$10:$Y$39,25,FALSE),"")</f>
        <v/>
      </c>
      <c r="C363" s="506" t="str">
        <f t="array" ref="C363">IFERROR(IF(INDEX('Disaggregation Records'!$E$95:$E$183,MATCH(LEFT(Z363,255),LEFT('Disaggregation Records'!$D$95:$D$183,255),0))=0,"",INDEX('Disaggregation Records'!$E$95:$E$183,MATCH(LEFT(Z363,255),LEFT('Disaggregation Records'!$D$95:$D$183,255),0))),"")</f>
        <v/>
      </c>
      <c r="D363" s="506" t="str">
        <f t="array" ref="D363">IFERROR(IF(INDEX('Disaggregation Records'!$F$95:$F$183,MATCH(LEFT(Z363,255),LEFT('Disaggregation Records'!$D$95:$D$183,255),0))=0,"",INDEX('Disaggregation Records'!$F$95:$F$183,MATCH(LEFT(Z363,255),LEFT('Disaggregation Records'!$D$95:$D$183,255),0))),"")</f>
        <v/>
      </c>
      <c r="E363" s="425" t="str">
        <f t="array" ref="E363">IFERROR(IF(INDEX('Disaggregation Data'!$K$315:$K$586,MATCH(LEFT(X363,255),LEFT('Disaggregation Data'!$J$315:$J$586,255),0))=0,"",INDEX('Disaggregation Data'!$K$315:$K$586,MATCH(LEFT(X363,255),LEFT('Disaggregation Data'!J$315:$J$586,255),0))),"")</f>
        <v/>
      </c>
      <c r="F363" s="426" t="str">
        <f t="array" ref="F363">IFERROR(IF(INDEX('Disaggregation Data'!$L$315:$L$586,MATCH(LEFT(X363,255),LEFT('Disaggregation Data'!$J$315:$J$586,255),0))=0,"",INDEX('Disaggregation Data'!$L$315:$L$586,MATCH(LEFT(X363,255),LEFT('Disaggregation Data'!J$315:$J$586,255),0))),"")</f>
        <v/>
      </c>
      <c r="G363" s="481" t="str">
        <f t="array" ref="G363">IFERROR(IF(INDEX('Disaggregation Data'!$M$315:$M$586,MATCH(LEFT(X363,255),LEFT('Disaggregation Data'!$J$315:$J$586,255),0))=0,(E363/F363)*100,INDEX('Disaggregation Data'!$M$315:$M$586,MATCH(LEFT(X363,255),LEFT('Disaggregation Data'!J$315:$J$586,255),0))),"")</f>
        <v/>
      </c>
      <c r="H363" s="429" t="str">
        <f t="array" ref="H363">IFERROR(IF(INDEX('Disaggregation Data'!$N$315:$N$586,MATCH(LEFT(X363,255),LEFT('Disaggregation Data'!$J$315:$J$586,255),0))=0,"",INDEX('Disaggregation Data'!$N$315:$N$586,MATCH(LEFT(X363,255),LEFT('Disaggregation Data'!J$315:$J$586,255),0))),"")</f>
        <v/>
      </c>
      <c r="I363" s="510"/>
      <c r="J363" s="510"/>
      <c r="K363" s="510"/>
      <c r="L363" s="510"/>
      <c r="M363" s="510"/>
      <c r="N363" s="510"/>
      <c r="O363" s="510"/>
      <c r="P363" s="510"/>
      <c r="Q363" s="510"/>
      <c r="R363" s="510"/>
      <c r="S363" s="510"/>
      <c r="T363" s="510"/>
      <c r="U363" s="429" t="str">
        <f t="array" ref="U363">IFERROR(IF(INDEX('Disaggregation Data'!$O$315:$O$586,MATCH(LEFT(X363,255),LEFT('Disaggregation Data'!$J$315:$J$586,255),0))=0,"",INDEX('Disaggregation Data'!$O$315:$O$586,MATCH(LEFT(X363,255),LEFT('Disaggregation Data'!J$315:$J$586,255),0))),"")</f>
        <v/>
      </c>
      <c r="V363" s="441" t="str">
        <f t="array" ref="V363">IFERROR(IF(INDEX('Disaggregation Data'!$P$315:$P$586,MATCH(LEFT(X363,255),LEFT('Disaggregation Data'!$J$315:$J$586,255),0))=0,"",INDEX('Disaggregation Data'!$P$315:$P$586,MATCH(LEFT(X363,255),LEFT('Disaggregation Data'!J$315:$J$586,255),0))),"")</f>
        <v/>
      </c>
      <c r="W363" s="511"/>
      <c r="X363" s="511" t="str">
        <f t="shared" si="24"/>
        <v/>
      </c>
      <c r="Y363" s="511">
        <f t="shared" si="25"/>
        <v>16</v>
      </c>
      <c r="Z363" s="511" t="str">
        <f t="shared" si="26"/>
        <v/>
      </c>
      <c r="AA363" s="511" t="b">
        <f t="shared" si="27"/>
        <v>0</v>
      </c>
      <c r="AB363" s="511" t="s">
        <v>1866</v>
      </c>
      <c r="AC363" s="511" t="str">
        <f t="array" ref="AC363">IFERROR(IF(INDEX('Disaggregation Records'!$G$95:$G$183,MATCH(LEFT(Z363,255),LEFT('Disaggregation Records'!$D$95:$D$183,255),0))=0,"",INDEX('Disaggregation Records'!$G$95:$G$183,MATCH(LEFT(Z363,255),LEFT('Disaggregation Records'!$D$95:$D$183,255),0))),"")</f>
        <v/>
      </c>
      <c r="AD363" s="511" t="s">
        <v>741</v>
      </c>
      <c r="AE363" s="219"/>
      <c r="AF363" s="135"/>
      <c r="AG363" s="135"/>
    </row>
    <row r="364" spans="1:33" ht="37.5" customHeight="1">
      <c r="A364" s="406">
        <v>4</v>
      </c>
      <c r="B364" s="423" t="str">
        <f>IFERROR(VLOOKUP(A364,'Coverage Indicators - Section D'!$A$10:$Y$39,25,FALSE),"")</f>
        <v/>
      </c>
      <c r="C364" s="506" t="str">
        <f t="array" ref="C364">IFERROR(IF(INDEX('Disaggregation Records'!$E$95:$E$183,MATCH(LEFT(Z364,255),LEFT('Disaggregation Records'!$D$95:$D$183,255),0))=0,"",INDEX('Disaggregation Records'!$E$95:$E$183,MATCH(LEFT(Z364,255),LEFT('Disaggregation Records'!$D$95:$D$183,255),0))),"")</f>
        <v/>
      </c>
      <c r="D364" s="506" t="str">
        <f t="array" ref="D364">IFERROR(IF(INDEX('Disaggregation Records'!$F$95:$F$183,MATCH(LEFT(Z364,255),LEFT('Disaggregation Records'!$D$95:$D$183,255),0))=0,"",INDEX('Disaggregation Records'!$F$95:$F$183,MATCH(LEFT(Z364,255),LEFT('Disaggregation Records'!$D$95:$D$183,255),0))),"")</f>
        <v/>
      </c>
      <c r="E364" s="425" t="str">
        <f t="array" ref="E364">IFERROR(IF(INDEX('Disaggregation Data'!$K$315:$K$586,MATCH(LEFT(X364,255),LEFT('Disaggregation Data'!$J$315:$J$586,255),0))=0,"",INDEX('Disaggregation Data'!$K$315:$K$586,MATCH(LEFT(X364,255),LEFT('Disaggregation Data'!J$315:$J$586,255),0))),"")</f>
        <v/>
      </c>
      <c r="F364" s="426" t="str">
        <f t="array" ref="F364">IFERROR(IF(INDEX('Disaggregation Data'!$L$315:$L$586,MATCH(LEFT(X364,255),LEFT('Disaggregation Data'!$J$315:$J$586,255),0))=0,"",INDEX('Disaggregation Data'!$L$315:$L$586,MATCH(LEFT(X364,255),LEFT('Disaggregation Data'!J$315:$J$586,255),0))),"")</f>
        <v/>
      </c>
      <c r="G364" s="481" t="str">
        <f t="array" ref="G364">IFERROR(IF(INDEX('Disaggregation Data'!$M$315:$M$586,MATCH(LEFT(X364,255),LEFT('Disaggregation Data'!$J$315:$J$586,255),0))=0,(E364/F364)*100,INDEX('Disaggregation Data'!$M$315:$M$586,MATCH(LEFT(X364,255),LEFT('Disaggregation Data'!J$315:$J$586,255),0))),"")</f>
        <v/>
      </c>
      <c r="H364" s="429" t="str">
        <f t="array" ref="H364">IFERROR(IF(INDEX('Disaggregation Data'!$N$315:$N$586,MATCH(LEFT(X364,255),LEFT('Disaggregation Data'!$J$315:$J$586,255),0))=0,"",INDEX('Disaggregation Data'!$N$315:$N$586,MATCH(LEFT(X364,255),LEFT('Disaggregation Data'!J$315:$J$586,255),0))),"")</f>
        <v/>
      </c>
      <c r="I364" s="510"/>
      <c r="J364" s="510"/>
      <c r="K364" s="510"/>
      <c r="L364" s="510"/>
      <c r="M364" s="510"/>
      <c r="N364" s="510"/>
      <c r="O364" s="510"/>
      <c r="P364" s="510"/>
      <c r="Q364" s="510"/>
      <c r="R364" s="510"/>
      <c r="S364" s="510"/>
      <c r="T364" s="510"/>
      <c r="U364" s="429" t="str">
        <f t="array" ref="U364">IFERROR(IF(INDEX('Disaggregation Data'!$O$315:$O$586,MATCH(LEFT(X364,255),LEFT('Disaggregation Data'!$J$315:$J$586,255),0))=0,"",INDEX('Disaggregation Data'!$O$315:$O$586,MATCH(LEFT(X364,255),LEFT('Disaggregation Data'!J$315:$J$586,255),0))),"")</f>
        <v/>
      </c>
      <c r="V364" s="441" t="str">
        <f t="array" ref="V364">IFERROR(IF(INDEX('Disaggregation Data'!$P$315:$P$586,MATCH(LEFT(X364,255),LEFT('Disaggregation Data'!$J$315:$J$586,255),0))=0,"",INDEX('Disaggregation Data'!$P$315:$P$586,MATCH(LEFT(X364,255),LEFT('Disaggregation Data'!J$315:$J$586,255),0))),"")</f>
        <v/>
      </c>
      <c r="W364" s="511"/>
      <c r="X364" s="511" t="str">
        <f t="shared" si="24"/>
        <v/>
      </c>
      <c r="Y364" s="511">
        <f t="shared" si="25"/>
        <v>17</v>
      </c>
      <c r="Z364" s="511" t="str">
        <f t="shared" si="26"/>
        <v/>
      </c>
      <c r="AA364" s="511" t="b">
        <f t="shared" si="27"/>
        <v>0</v>
      </c>
      <c r="AB364" s="511" t="s">
        <v>1867</v>
      </c>
      <c r="AC364" s="511" t="str">
        <f t="array" ref="AC364">IFERROR(IF(INDEX('Disaggregation Records'!$G$95:$G$183,MATCH(LEFT(Z364,255),LEFT('Disaggregation Records'!$D$95:$D$183,255),0))=0,"",INDEX('Disaggregation Records'!$G$95:$G$183,MATCH(LEFT(Z364,255),LEFT('Disaggregation Records'!$D$95:$D$183,255),0))),"")</f>
        <v/>
      </c>
      <c r="AD364" s="511" t="s">
        <v>741</v>
      </c>
      <c r="AE364" s="219"/>
      <c r="AF364" s="135"/>
      <c r="AG364" s="135"/>
    </row>
    <row r="365" spans="1:33" ht="37.5" customHeight="1">
      <c r="A365" s="406">
        <v>4</v>
      </c>
      <c r="B365" s="423" t="str">
        <f>IFERROR(VLOOKUP(A365,'Coverage Indicators - Section D'!$A$10:$Y$39,25,FALSE),"")</f>
        <v/>
      </c>
      <c r="C365" s="506" t="str">
        <f t="array" ref="C365">IFERROR(IF(INDEX('Disaggregation Records'!$E$95:$E$183,MATCH(LEFT(Z365,255),LEFT('Disaggregation Records'!$D$95:$D$183,255),0))=0,"",INDEX('Disaggregation Records'!$E$95:$E$183,MATCH(LEFT(Z365,255),LEFT('Disaggregation Records'!$D$95:$D$183,255),0))),"")</f>
        <v/>
      </c>
      <c r="D365" s="506" t="str">
        <f t="array" ref="D365">IFERROR(IF(INDEX('Disaggregation Records'!$F$95:$F$183,MATCH(LEFT(Z365,255),LEFT('Disaggregation Records'!$D$95:$D$183,255),0))=0,"",INDEX('Disaggregation Records'!$F$95:$F$183,MATCH(LEFT(Z365,255),LEFT('Disaggregation Records'!$D$95:$D$183,255),0))),"")</f>
        <v/>
      </c>
      <c r="E365" s="425" t="str">
        <f t="array" ref="E365">IFERROR(IF(INDEX('Disaggregation Data'!$K$315:$K$586,MATCH(LEFT(X365,255),LEFT('Disaggregation Data'!$J$315:$J$586,255),0))=0,"",INDEX('Disaggregation Data'!$K$315:$K$586,MATCH(LEFT(X365,255),LEFT('Disaggregation Data'!J$315:$J$586,255),0))),"")</f>
        <v/>
      </c>
      <c r="F365" s="426" t="str">
        <f t="array" ref="F365">IFERROR(IF(INDEX('Disaggregation Data'!$L$315:$L$586,MATCH(LEFT(X365,255),LEFT('Disaggregation Data'!$J$315:$J$586,255),0))=0,"",INDEX('Disaggregation Data'!$L$315:$L$586,MATCH(LEFT(X365,255),LEFT('Disaggregation Data'!J$315:$J$586,255),0))),"")</f>
        <v/>
      </c>
      <c r="G365" s="481" t="str">
        <f t="array" ref="G365">IFERROR(IF(INDEX('Disaggregation Data'!$M$315:$M$586,MATCH(LEFT(X365,255),LEFT('Disaggregation Data'!$J$315:$J$586,255),0))=0,(E365/F365)*100,INDEX('Disaggregation Data'!$M$315:$M$586,MATCH(LEFT(X365,255),LEFT('Disaggregation Data'!J$315:$J$586,255),0))),"")</f>
        <v/>
      </c>
      <c r="H365" s="429" t="str">
        <f t="array" ref="H365">IFERROR(IF(INDEX('Disaggregation Data'!$N$315:$N$586,MATCH(LEFT(X365,255),LEFT('Disaggregation Data'!$J$315:$J$586,255),0))=0,"",INDEX('Disaggregation Data'!$N$315:$N$586,MATCH(LEFT(X365,255),LEFT('Disaggregation Data'!J$315:$J$586,255),0))),"")</f>
        <v/>
      </c>
      <c r="I365" s="510"/>
      <c r="J365" s="510"/>
      <c r="K365" s="510"/>
      <c r="L365" s="510"/>
      <c r="M365" s="510"/>
      <c r="N365" s="510"/>
      <c r="O365" s="510"/>
      <c r="P365" s="510"/>
      <c r="Q365" s="510"/>
      <c r="R365" s="510"/>
      <c r="S365" s="510"/>
      <c r="T365" s="510"/>
      <c r="U365" s="429" t="str">
        <f t="array" ref="U365">IFERROR(IF(INDEX('Disaggregation Data'!$O$315:$O$586,MATCH(LEFT(X365,255),LEFT('Disaggregation Data'!$J$315:$J$586,255),0))=0,"",INDEX('Disaggregation Data'!$O$315:$O$586,MATCH(LEFT(X365,255),LEFT('Disaggregation Data'!J$315:$J$586,255),0))),"")</f>
        <v/>
      </c>
      <c r="V365" s="441" t="str">
        <f t="array" ref="V365">IFERROR(IF(INDEX('Disaggregation Data'!$P$315:$P$586,MATCH(LEFT(X365,255),LEFT('Disaggregation Data'!$J$315:$J$586,255),0))=0,"",INDEX('Disaggregation Data'!$P$315:$P$586,MATCH(LEFT(X365,255),LEFT('Disaggregation Data'!J$315:$J$586,255),0))),"")</f>
        <v/>
      </c>
      <c r="W365" s="511"/>
      <c r="X365" s="511" t="str">
        <f t="shared" si="24"/>
        <v/>
      </c>
      <c r="Y365" s="511">
        <f t="shared" si="25"/>
        <v>18</v>
      </c>
      <c r="Z365" s="511" t="str">
        <f t="shared" si="26"/>
        <v/>
      </c>
      <c r="AA365" s="511" t="b">
        <f t="shared" si="27"/>
        <v>0</v>
      </c>
      <c r="AB365" s="511" t="s">
        <v>1868</v>
      </c>
      <c r="AC365" s="511" t="str">
        <f t="array" ref="AC365">IFERROR(IF(INDEX('Disaggregation Records'!$G$95:$G$183,MATCH(LEFT(Z365,255),LEFT('Disaggregation Records'!$D$95:$D$183,255),0))=0,"",INDEX('Disaggregation Records'!$G$95:$G$183,MATCH(LEFT(Z365,255),LEFT('Disaggregation Records'!$D$95:$D$183,255),0))),"")</f>
        <v/>
      </c>
      <c r="AD365" s="511" t="s">
        <v>741</v>
      </c>
      <c r="AE365" s="219"/>
      <c r="AF365" s="135"/>
      <c r="AG365" s="135"/>
    </row>
    <row r="366" spans="1:33" ht="37.5" customHeight="1">
      <c r="A366" s="406">
        <v>4</v>
      </c>
      <c r="B366" s="423" t="str">
        <f>IFERROR(VLOOKUP(A366,'Coverage Indicators - Section D'!$A$10:$Y$39,25,FALSE),"")</f>
        <v/>
      </c>
      <c r="C366" s="506" t="str">
        <f t="array" ref="C366">IFERROR(IF(INDEX('Disaggregation Records'!$E$95:$E$183,MATCH(LEFT(Z366,255),LEFT('Disaggregation Records'!$D$95:$D$183,255),0))=0,"",INDEX('Disaggregation Records'!$E$95:$E$183,MATCH(LEFT(Z366,255),LEFT('Disaggregation Records'!$D$95:$D$183,255),0))),"")</f>
        <v/>
      </c>
      <c r="D366" s="506" t="str">
        <f t="array" ref="D366">IFERROR(IF(INDEX('Disaggregation Records'!$F$95:$F$183,MATCH(LEFT(Z366,255),LEFT('Disaggregation Records'!$D$95:$D$183,255),0))=0,"",INDEX('Disaggregation Records'!$F$95:$F$183,MATCH(LEFT(Z366,255),LEFT('Disaggregation Records'!$D$95:$D$183,255),0))),"")</f>
        <v/>
      </c>
      <c r="E366" s="425" t="str">
        <f t="array" ref="E366">IFERROR(IF(INDEX('Disaggregation Data'!$K$315:$K$586,MATCH(LEFT(X366,255),LEFT('Disaggregation Data'!$J$315:$J$586,255),0))=0,"",INDEX('Disaggregation Data'!$K$315:$K$586,MATCH(LEFT(X366,255),LEFT('Disaggregation Data'!J$315:$J$586,255),0))),"")</f>
        <v/>
      </c>
      <c r="F366" s="426" t="str">
        <f t="array" ref="F366">IFERROR(IF(INDEX('Disaggregation Data'!$L$315:$L$586,MATCH(LEFT(X366,255),LEFT('Disaggregation Data'!$J$315:$J$586,255),0))=0,"",INDEX('Disaggregation Data'!$L$315:$L$586,MATCH(LEFT(X366,255),LEFT('Disaggregation Data'!J$315:$J$586,255),0))),"")</f>
        <v/>
      </c>
      <c r="G366" s="481" t="str">
        <f t="array" ref="G366">IFERROR(IF(INDEX('Disaggregation Data'!$M$315:$M$586,MATCH(LEFT(X366,255),LEFT('Disaggregation Data'!$J$315:$J$586,255),0))=0,(E366/F366)*100,INDEX('Disaggregation Data'!$M$315:$M$586,MATCH(LEFT(X366,255),LEFT('Disaggregation Data'!J$315:$J$586,255),0))),"")</f>
        <v/>
      </c>
      <c r="H366" s="429" t="str">
        <f t="array" ref="H366">IFERROR(IF(INDEX('Disaggregation Data'!$N$315:$N$586,MATCH(LEFT(X366,255),LEFT('Disaggregation Data'!$J$315:$J$586,255),0))=0,"",INDEX('Disaggregation Data'!$N$315:$N$586,MATCH(LEFT(X366,255),LEFT('Disaggregation Data'!J$315:$J$586,255),0))),"")</f>
        <v/>
      </c>
      <c r="I366" s="510"/>
      <c r="J366" s="510"/>
      <c r="K366" s="510"/>
      <c r="L366" s="510"/>
      <c r="M366" s="510"/>
      <c r="N366" s="510"/>
      <c r="O366" s="510"/>
      <c r="P366" s="510"/>
      <c r="Q366" s="510"/>
      <c r="R366" s="510"/>
      <c r="S366" s="510"/>
      <c r="T366" s="510"/>
      <c r="U366" s="429" t="str">
        <f t="array" ref="U366">IFERROR(IF(INDEX('Disaggregation Data'!$O$315:$O$586,MATCH(LEFT(X366,255),LEFT('Disaggregation Data'!$J$315:$J$586,255),0))=0,"",INDEX('Disaggregation Data'!$O$315:$O$586,MATCH(LEFT(X366,255),LEFT('Disaggregation Data'!J$315:$J$586,255),0))),"")</f>
        <v/>
      </c>
      <c r="V366" s="441" t="str">
        <f t="array" ref="V366">IFERROR(IF(INDEX('Disaggregation Data'!$P$315:$P$586,MATCH(LEFT(X366,255),LEFT('Disaggregation Data'!$J$315:$J$586,255),0))=0,"",INDEX('Disaggregation Data'!$P$315:$P$586,MATCH(LEFT(X366,255),LEFT('Disaggregation Data'!J$315:$J$586,255),0))),"")</f>
        <v/>
      </c>
      <c r="W366" s="511"/>
      <c r="X366" s="511" t="str">
        <f t="shared" si="24"/>
        <v/>
      </c>
      <c r="Y366" s="511">
        <f t="shared" si="25"/>
        <v>19</v>
      </c>
      <c r="Z366" s="511" t="str">
        <f t="shared" si="26"/>
        <v/>
      </c>
      <c r="AA366" s="511" t="b">
        <f t="shared" si="27"/>
        <v>0</v>
      </c>
      <c r="AB366" s="511" t="s">
        <v>1869</v>
      </c>
      <c r="AC366" s="511" t="str">
        <f t="array" ref="AC366">IFERROR(IF(INDEX('Disaggregation Records'!$G$95:$G$183,MATCH(LEFT(Z366,255),LEFT('Disaggregation Records'!$D$95:$D$183,255),0))=0,"",INDEX('Disaggregation Records'!$G$95:$G$183,MATCH(LEFT(Z366,255),LEFT('Disaggregation Records'!$D$95:$D$183,255),0))),"")</f>
        <v/>
      </c>
      <c r="AD366" s="511" t="s">
        <v>741</v>
      </c>
      <c r="AE366" s="219"/>
      <c r="AF366" s="135"/>
      <c r="AG366" s="135"/>
    </row>
    <row r="367" spans="1:33" ht="37.5" customHeight="1">
      <c r="A367" s="406">
        <v>5</v>
      </c>
      <c r="B367" s="423" t="str">
        <f>IFERROR(VLOOKUP(A367,'Coverage Indicators - Section D'!$A$10:$Y$39,25,FALSE),"")</f>
        <v/>
      </c>
      <c r="C367" s="506" t="str">
        <f t="array" ref="C367">IFERROR(IF(INDEX('Disaggregation Records'!$E$95:$E$183,MATCH(LEFT(Z367,255),LEFT('Disaggregation Records'!$D$95:$D$183,255),0))=0,"",INDEX('Disaggregation Records'!$E$95:$E$183,MATCH(LEFT(Z367,255),LEFT('Disaggregation Records'!$D$95:$D$183,255),0))),"")</f>
        <v/>
      </c>
      <c r="D367" s="506" t="str">
        <f t="array" ref="D367">IFERROR(IF(INDEX('Disaggregation Records'!$F$95:$F$183,MATCH(LEFT(Z367,255),LEFT('Disaggregation Records'!$D$95:$D$183,255),0))=0,"",INDEX('Disaggregation Records'!$F$95:$F$183,MATCH(LEFT(Z367,255),LEFT('Disaggregation Records'!$D$95:$D$183,255),0))),"")</f>
        <v/>
      </c>
      <c r="E367" s="425" t="str">
        <f t="array" ref="E367">IFERROR(IF(INDEX('Disaggregation Data'!$K$315:$K$586,MATCH(LEFT(X367,255),LEFT('Disaggregation Data'!$J$315:$J$586,255),0))=0,"",INDEX('Disaggregation Data'!$K$315:$K$586,MATCH(LEFT(X367,255),LEFT('Disaggregation Data'!J$315:$J$586,255),0))),"")</f>
        <v/>
      </c>
      <c r="F367" s="426" t="str">
        <f t="array" ref="F367">IFERROR(IF(INDEX('Disaggregation Data'!$L$315:$L$586,MATCH(LEFT(X367,255),LEFT('Disaggregation Data'!$J$315:$J$586,255),0))=0,"",INDEX('Disaggregation Data'!$L$315:$L$586,MATCH(LEFT(X367,255),LEFT('Disaggregation Data'!J$315:$J$586,255),0))),"")</f>
        <v/>
      </c>
      <c r="G367" s="481" t="str">
        <f t="array" ref="G367">IFERROR(IF(INDEX('Disaggregation Data'!$M$315:$M$586,MATCH(LEFT(X367,255),LEFT('Disaggregation Data'!$J$315:$J$586,255),0))=0,(E367/F367)*100,INDEX('Disaggregation Data'!$M$315:$M$586,MATCH(LEFT(X367,255),LEFT('Disaggregation Data'!J$315:$J$586,255),0))),"")</f>
        <v/>
      </c>
      <c r="H367" s="429" t="str">
        <f t="array" ref="H367">IFERROR(IF(INDEX('Disaggregation Data'!$N$315:$N$586,MATCH(LEFT(X367,255),LEFT('Disaggregation Data'!$J$315:$J$586,255),0))=0,"",INDEX('Disaggregation Data'!$N$315:$N$586,MATCH(LEFT(X367,255),LEFT('Disaggregation Data'!J$315:$J$586,255),0))),"")</f>
        <v/>
      </c>
      <c r="I367" s="510"/>
      <c r="J367" s="510"/>
      <c r="K367" s="510"/>
      <c r="L367" s="510"/>
      <c r="M367" s="510"/>
      <c r="N367" s="510"/>
      <c r="O367" s="510"/>
      <c r="P367" s="510"/>
      <c r="Q367" s="510"/>
      <c r="R367" s="510"/>
      <c r="S367" s="510"/>
      <c r="T367" s="510"/>
      <c r="U367" s="429" t="str">
        <f t="array" ref="U367">IFERROR(IF(INDEX('Disaggregation Data'!$O$315:$O$586,MATCH(LEFT(X367,255),LEFT('Disaggregation Data'!$J$315:$J$586,255),0))=0,"",INDEX('Disaggregation Data'!$O$315:$O$586,MATCH(LEFT(X367,255),LEFT('Disaggregation Data'!J$315:$J$586,255),0))),"")</f>
        <v/>
      </c>
      <c r="V367" s="441" t="str">
        <f t="array" ref="V367">IFERROR(IF(INDEX('Disaggregation Data'!$P$315:$P$586,MATCH(LEFT(X367,255),LEFT('Disaggregation Data'!$J$315:$J$586,255),0))=0,"",INDEX('Disaggregation Data'!$P$315:$P$586,MATCH(LEFT(X367,255),LEFT('Disaggregation Data'!J$315:$J$586,255),0))),"")</f>
        <v/>
      </c>
      <c r="W367" s="511"/>
      <c r="X367" s="511" t="str">
        <f t="shared" si="24"/>
        <v/>
      </c>
      <c r="Y367" s="511">
        <f t="shared" si="25"/>
        <v>20</v>
      </c>
      <c r="Z367" s="511" t="str">
        <f t="shared" si="26"/>
        <v/>
      </c>
      <c r="AA367" s="511" t="b">
        <f t="shared" si="27"/>
        <v>0</v>
      </c>
      <c r="AB367" s="511" t="s">
        <v>1870</v>
      </c>
      <c r="AC367" s="511" t="str">
        <f t="array" ref="AC367">IFERROR(IF(INDEX('Disaggregation Records'!$G$95:$G$183,MATCH(LEFT(Z367,255),LEFT('Disaggregation Records'!$D$95:$D$183,255),0))=0,"",INDEX('Disaggregation Records'!$G$95:$G$183,MATCH(LEFT(Z367,255),LEFT('Disaggregation Records'!$D$95:$D$183,255),0))),"")</f>
        <v/>
      </c>
      <c r="AD367" s="511" t="s">
        <v>744</v>
      </c>
      <c r="AE367" s="219"/>
      <c r="AF367" s="135"/>
      <c r="AG367" s="135"/>
    </row>
    <row r="368" spans="1:33" ht="37.5" customHeight="1">
      <c r="A368" s="406">
        <v>5</v>
      </c>
      <c r="B368" s="423" t="str">
        <f>IFERROR(VLOOKUP(A368,'Coverage Indicators - Section D'!$A$10:$Y$39,25,FALSE),"")</f>
        <v/>
      </c>
      <c r="C368" s="506" t="str">
        <f t="array" ref="C368">IFERROR(IF(INDEX('Disaggregation Records'!$E$95:$E$183,MATCH(LEFT(Z368,255),LEFT('Disaggregation Records'!$D$95:$D$183,255),0))=0,"",INDEX('Disaggregation Records'!$E$95:$E$183,MATCH(LEFT(Z368,255),LEFT('Disaggregation Records'!$D$95:$D$183,255),0))),"")</f>
        <v/>
      </c>
      <c r="D368" s="506" t="str">
        <f t="array" ref="D368">IFERROR(IF(INDEX('Disaggregation Records'!$F$95:$F$183,MATCH(LEFT(Z368,255),LEFT('Disaggregation Records'!$D$95:$D$183,255),0))=0,"",INDEX('Disaggregation Records'!$F$95:$F$183,MATCH(LEFT(Z368,255),LEFT('Disaggregation Records'!$D$95:$D$183,255),0))),"")</f>
        <v/>
      </c>
      <c r="E368" s="425" t="str">
        <f t="array" ref="E368">IFERROR(IF(INDEX('Disaggregation Data'!$K$315:$K$586,MATCH(LEFT(X368,255),LEFT('Disaggregation Data'!$J$315:$J$586,255),0))=0,"",INDEX('Disaggregation Data'!$K$315:$K$586,MATCH(LEFT(X368,255),LEFT('Disaggregation Data'!J$315:$J$586,255),0))),"")</f>
        <v/>
      </c>
      <c r="F368" s="426" t="str">
        <f t="array" ref="F368">IFERROR(IF(INDEX('Disaggregation Data'!$L$315:$L$586,MATCH(LEFT(X368,255),LEFT('Disaggregation Data'!$J$315:$J$586,255),0))=0,"",INDEX('Disaggregation Data'!$L$315:$L$586,MATCH(LEFT(X368,255),LEFT('Disaggregation Data'!J$315:$J$586,255),0))),"")</f>
        <v/>
      </c>
      <c r="G368" s="481" t="str">
        <f t="array" ref="G368">IFERROR(IF(INDEX('Disaggregation Data'!$M$315:$M$586,MATCH(LEFT(X368,255),LEFT('Disaggregation Data'!$J$315:$J$586,255),0))=0,(E368/F368)*100,INDEX('Disaggregation Data'!$M$315:$M$586,MATCH(LEFT(X368,255),LEFT('Disaggregation Data'!J$315:$J$586,255),0))),"")</f>
        <v/>
      </c>
      <c r="H368" s="429" t="str">
        <f t="array" ref="H368">IFERROR(IF(INDEX('Disaggregation Data'!$N$315:$N$586,MATCH(LEFT(X368,255),LEFT('Disaggregation Data'!$J$315:$J$586,255),0))=0,"",INDEX('Disaggregation Data'!$N$315:$N$586,MATCH(LEFT(X368,255),LEFT('Disaggregation Data'!J$315:$J$586,255),0))),"")</f>
        <v/>
      </c>
      <c r="I368" s="510"/>
      <c r="J368" s="510"/>
      <c r="K368" s="510"/>
      <c r="L368" s="510"/>
      <c r="M368" s="510"/>
      <c r="N368" s="510"/>
      <c r="O368" s="510"/>
      <c r="P368" s="510"/>
      <c r="Q368" s="510"/>
      <c r="R368" s="510"/>
      <c r="S368" s="510"/>
      <c r="T368" s="510"/>
      <c r="U368" s="429" t="str">
        <f t="array" ref="U368">IFERROR(IF(INDEX('Disaggregation Data'!$O$315:$O$586,MATCH(LEFT(X368,255),LEFT('Disaggregation Data'!$J$315:$J$586,255),0))=0,"",INDEX('Disaggregation Data'!$O$315:$O$586,MATCH(LEFT(X368,255),LEFT('Disaggregation Data'!J$315:$J$586,255),0))),"")</f>
        <v/>
      </c>
      <c r="V368" s="441" t="str">
        <f t="array" ref="V368">IFERROR(IF(INDEX('Disaggregation Data'!$P$315:$P$586,MATCH(LEFT(X368,255),LEFT('Disaggregation Data'!$J$315:$J$586,255),0))=0,"",INDEX('Disaggregation Data'!$P$315:$P$586,MATCH(LEFT(X368,255),LEFT('Disaggregation Data'!J$315:$J$586,255),0))),"")</f>
        <v/>
      </c>
      <c r="W368" s="511"/>
      <c r="X368" s="511" t="str">
        <f t="shared" si="24"/>
        <v/>
      </c>
      <c r="Y368" s="511">
        <f t="shared" si="25"/>
        <v>21</v>
      </c>
      <c r="Z368" s="511" t="str">
        <f t="shared" si="26"/>
        <v/>
      </c>
      <c r="AA368" s="511" t="b">
        <f t="shared" si="27"/>
        <v>0</v>
      </c>
      <c r="AB368" s="511" t="s">
        <v>1871</v>
      </c>
      <c r="AC368" s="511" t="str">
        <f t="array" ref="AC368">IFERROR(IF(INDEX('Disaggregation Records'!$G$95:$G$183,MATCH(LEFT(Z368,255),LEFT('Disaggregation Records'!$D$95:$D$183,255),0))=0,"",INDEX('Disaggregation Records'!$G$95:$G$183,MATCH(LEFT(Z368,255),LEFT('Disaggregation Records'!$D$95:$D$183,255),0))),"")</f>
        <v/>
      </c>
      <c r="AD368" s="511" t="s">
        <v>744</v>
      </c>
      <c r="AE368" s="219"/>
      <c r="AF368" s="135"/>
      <c r="AG368" s="135"/>
    </row>
    <row r="369" spans="1:33" ht="37.5" customHeight="1">
      <c r="A369" s="406">
        <v>5</v>
      </c>
      <c r="B369" s="423" t="str">
        <f>IFERROR(VLOOKUP(A369,'Coverage Indicators - Section D'!$A$10:$Y$39,25,FALSE),"")</f>
        <v/>
      </c>
      <c r="C369" s="506" t="str">
        <f t="array" ref="C369">IFERROR(IF(INDEX('Disaggregation Records'!$E$95:$E$183,MATCH(LEFT(Z369,255),LEFT('Disaggregation Records'!$D$95:$D$183,255),0))=0,"",INDEX('Disaggregation Records'!$E$95:$E$183,MATCH(LEFT(Z369,255),LEFT('Disaggregation Records'!$D$95:$D$183,255),0))),"")</f>
        <v/>
      </c>
      <c r="D369" s="506" t="str">
        <f t="array" ref="D369">IFERROR(IF(INDEX('Disaggregation Records'!$F$95:$F$183,MATCH(LEFT(Z369,255),LEFT('Disaggregation Records'!$D$95:$D$183,255),0))=0,"",INDEX('Disaggregation Records'!$F$95:$F$183,MATCH(LEFT(Z369,255),LEFT('Disaggregation Records'!$D$95:$D$183,255),0))),"")</f>
        <v/>
      </c>
      <c r="E369" s="425" t="str">
        <f t="array" ref="E369">IFERROR(IF(INDEX('Disaggregation Data'!$K$315:$K$586,MATCH(LEFT(X369,255),LEFT('Disaggregation Data'!$J$315:$J$586,255),0))=0,"",INDEX('Disaggregation Data'!$K$315:$K$586,MATCH(LEFT(X369,255),LEFT('Disaggregation Data'!J$315:$J$586,255),0))),"")</f>
        <v/>
      </c>
      <c r="F369" s="426" t="str">
        <f t="array" ref="F369">IFERROR(IF(INDEX('Disaggregation Data'!$L$315:$L$586,MATCH(LEFT(X369,255),LEFT('Disaggregation Data'!$J$315:$J$586,255),0))=0,"",INDEX('Disaggregation Data'!$L$315:$L$586,MATCH(LEFT(X369,255),LEFT('Disaggregation Data'!J$315:$J$586,255),0))),"")</f>
        <v/>
      </c>
      <c r="G369" s="481" t="str">
        <f t="array" ref="G369">IFERROR(IF(INDEX('Disaggregation Data'!$M$315:$M$586,MATCH(LEFT(X369,255),LEFT('Disaggregation Data'!$J$315:$J$586,255),0))=0,(E369/F369)*100,INDEX('Disaggregation Data'!$M$315:$M$586,MATCH(LEFT(X369,255),LEFT('Disaggregation Data'!J$315:$J$586,255),0))),"")</f>
        <v/>
      </c>
      <c r="H369" s="429" t="str">
        <f t="array" ref="H369">IFERROR(IF(INDEX('Disaggregation Data'!$N$315:$N$586,MATCH(LEFT(X369,255),LEFT('Disaggregation Data'!$J$315:$J$586,255),0))=0,"",INDEX('Disaggregation Data'!$N$315:$N$586,MATCH(LEFT(X369,255),LEFT('Disaggregation Data'!J$315:$J$586,255),0))),"")</f>
        <v/>
      </c>
      <c r="I369" s="510"/>
      <c r="J369" s="510"/>
      <c r="K369" s="510"/>
      <c r="L369" s="510"/>
      <c r="M369" s="510"/>
      <c r="N369" s="510"/>
      <c r="O369" s="510"/>
      <c r="P369" s="510"/>
      <c r="Q369" s="510"/>
      <c r="R369" s="510"/>
      <c r="S369" s="510"/>
      <c r="T369" s="510"/>
      <c r="U369" s="429" t="str">
        <f t="array" ref="U369">IFERROR(IF(INDEX('Disaggregation Data'!$O$315:$O$586,MATCH(LEFT(X369,255),LEFT('Disaggregation Data'!$J$315:$J$586,255),0))=0,"",INDEX('Disaggregation Data'!$O$315:$O$586,MATCH(LEFT(X369,255),LEFT('Disaggregation Data'!J$315:$J$586,255),0))),"")</f>
        <v/>
      </c>
      <c r="V369" s="441" t="str">
        <f t="array" ref="V369">IFERROR(IF(INDEX('Disaggregation Data'!$P$315:$P$586,MATCH(LEFT(X369,255),LEFT('Disaggregation Data'!$J$315:$J$586,255),0))=0,"",INDEX('Disaggregation Data'!$P$315:$P$586,MATCH(LEFT(X369,255),LEFT('Disaggregation Data'!J$315:$J$586,255),0))),"")</f>
        <v/>
      </c>
      <c r="W369" s="511"/>
      <c r="X369" s="511" t="str">
        <f t="shared" si="24"/>
        <v/>
      </c>
      <c r="Y369" s="511">
        <f t="shared" si="25"/>
        <v>22</v>
      </c>
      <c r="Z369" s="511" t="str">
        <f t="shared" si="26"/>
        <v/>
      </c>
      <c r="AA369" s="511" t="b">
        <f t="shared" si="27"/>
        <v>0</v>
      </c>
      <c r="AB369" s="511" t="s">
        <v>1872</v>
      </c>
      <c r="AC369" s="511" t="str">
        <f t="array" ref="AC369">IFERROR(IF(INDEX('Disaggregation Records'!$G$95:$G$183,MATCH(LEFT(Z369,255),LEFT('Disaggregation Records'!$D$95:$D$183,255),0))=0,"",INDEX('Disaggregation Records'!$G$95:$G$183,MATCH(LEFT(Z369,255),LEFT('Disaggregation Records'!$D$95:$D$183,255),0))),"")</f>
        <v/>
      </c>
      <c r="AD369" s="511" t="s">
        <v>744</v>
      </c>
      <c r="AE369" s="219"/>
      <c r="AF369" s="135"/>
      <c r="AG369" s="135"/>
    </row>
    <row r="370" spans="1:33" ht="37.5" customHeight="1">
      <c r="A370" s="406">
        <v>5</v>
      </c>
      <c r="B370" s="423" t="str">
        <f>IFERROR(VLOOKUP(A370,'Coverage Indicators - Section D'!$A$10:$Y$39,25,FALSE),"")</f>
        <v/>
      </c>
      <c r="C370" s="506" t="str">
        <f t="array" ref="C370">IFERROR(IF(INDEX('Disaggregation Records'!$E$95:$E$183,MATCH(LEFT(Z370,255),LEFT('Disaggregation Records'!$D$95:$D$183,255),0))=0,"",INDEX('Disaggregation Records'!$E$95:$E$183,MATCH(LEFT(Z370,255),LEFT('Disaggregation Records'!$D$95:$D$183,255),0))),"")</f>
        <v/>
      </c>
      <c r="D370" s="506" t="str">
        <f t="array" ref="D370">IFERROR(IF(INDEX('Disaggregation Records'!$F$95:$F$183,MATCH(LEFT(Z370,255),LEFT('Disaggregation Records'!$D$95:$D$183,255),0))=0,"",INDEX('Disaggregation Records'!$F$95:$F$183,MATCH(LEFT(Z370,255),LEFT('Disaggregation Records'!$D$95:$D$183,255),0))),"")</f>
        <v/>
      </c>
      <c r="E370" s="425" t="str">
        <f t="array" ref="E370">IFERROR(IF(INDEX('Disaggregation Data'!$K$315:$K$586,MATCH(LEFT(X370,255),LEFT('Disaggregation Data'!$J$315:$J$586,255),0))=0,"",INDEX('Disaggregation Data'!$K$315:$K$586,MATCH(LEFT(X370,255),LEFT('Disaggregation Data'!J$315:$J$586,255),0))),"")</f>
        <v/>
      </c>
      <c r="F370" s="426" t="str">
        <f t="array" ref="F370">IFERROR(IF(INDEX('Disaggregation Data'!$L$315:$L$586,MATCH(LEFT(X370,255),LEFT('Disaggregation Data'!$J$315:$J$586,255),0))=0,"",INDEX('Disaggregation Data'!$L$315:$L$586,MATCH(LEFT(X370,255),LEFT('Disaggregation Data'!J$315:$J$586,255),0))),"")</f>
        <v/>
      </c>
      <c r="G370" s="481" t="str">
        <f t="array" ref="G370">IFERROR(IF(INDEX('Disaggregation Data'!$M$315:$M$586,MATCH(LEFT(X370,255),LEFT('Disaggregation Data'!$J$315:$J$586,255),0))=0,(E370/F370)*100,INDEX('Disaggregation Data'!$M$315:$M$586,MATCH(LEFT(X370,255),LEFT('Disaggregation Data'!J$315:$J$586,255),0))),"")</f>
        <v/>
      </c>
      <c r="H370" s="429" t="str">
        <f t="array" ref="H370">IFERROR(IF(INDEX('Disaggregation Data'!$N$315:$N$586,MATCH(LEFT(X370,255),LEFT('Disaggregation Data'!$J$315:$J$586,255),0))=0,"",INDEX('Disaggregation Data'!$N$315:$N$586,MATCH(LEFT(X370,255),LEFT('Disaggregation Data'!J$315:$J$586,255),0))),"")</f>
        <v/>
      </c>
      <c r="I370" s="510"/>
      <c r="J370" s="510"/>
      <c r="K370" s="510"/>
      <c r="L370" s="510"/>
      <c r="M370" s="510"/>
      <c r="N370" s="510"/>
      <c r="O370" s="510"/>
      <c r="P370" s="510"/>
      <c r="Q370" s="510"/>
      <c r="R370" s="510"/>
      <c r="S370" s="510"/>
      <c r="T370" s="510"/>
      <c r="U370" s="429" t="str">
        <f t="array" ref="U370">IFERROR(IF(INDEX('Disaggregation Data'!$O$315:$O$586,MATCH(LEFT(X370,255),LEFT('Disaggregation Data'!$J$315:$J$586,255),0))=0,"",INDEX('Disaggregation Data'!$O$315:$O$586,MATCH(LEFT(X370,255),LEFT('Disaggregation Data'!J$315:$J$586,255),0))),"")</f>
        <v/>
      </c>
      <c r="V370" s="441" t="str">
        <f t="array" ref="V370">IFERROR(IF(INDEX('Disaggregation Data'!$P$315:$P$586,MATCH(LEFT(X370,255),LEFT('Disaggregation Data'!$J$315:$J$586,255),0))=0,"",INDEX('Disaggregation Data'!$P$315:$P$586,MATCH(LEFT(X370,255),LEFT('Disaggregation Data'!J$315:$J$586,255),0))),"")</f>
        <v/>
      </c>
      <c r="W370" s="511"/>
      <c r="X370" s="511" t="str">
        <f t="shared" si="24"/>
        <v/>
      </c>
      <c r="Y370" s="511">
        <f t="shared" si="25"/>
        <v>23</v>
      </c>
      <c r="Z370" s="511" t="str">
        <f t="shared" si="26"/>
        <v/>
      </c>
      <c r="AA370" s="511" t="b">
        <f t="shared" si="27"/>
        <v>0</v>
      </c>
      <c r="AB370" s="511" t="s">
        <v>1873</v>
      </c>
      <c r="AC370" s="511" t="str">
        <f t="array" ref="AC370">IFERROR(IF(INDEX('Disaggregation Records'!$G$95:$G$183,MATCH(LEFT(Z370,255),LEFT('Disaggregation Records'!$D$95:$D$183,255),0))=0,"",INDEX('Disaggregation Records'!$G$95:$G$183,MATCH(LEFT(Z370,255),LEFT('Disaggregation Records'!$D$95:$D$183,255),0))),"")</f>
        <v/>
      </c>
      <c r="AD370" s="511" t="s">
        <v>744</v>
      </c>
      <c r="AE370" s="219"/>
      <c r="AF370" s="135"/>
      <c r="AG370" s="135"/>
    </row>
    <row r="371" spans="1:33" ht="37.5" customHeight="1">
      <c r="A371" s="406">
        <v>5</v>
      </c>
      <c r="B371" s="423" t="str">
        <f>IFERROR(VLOOKUP(A371,'Coverage Indicators - Section D'!$A$10:$Y$39,25,FALSE),"")</f>
        <v/>
      </c>
      <c r="C371" s="506" t="str">
        <f t="array" ref="C371">IFERROR(IF(INDEX('Disaggregation Records'!$E$95:$E$183,MATCH(LEFT(Z371,255),LEFT('Disaggregation Records'!$D$95:$D$183,255),0))=0,"",INDEX('Disaggregation Records'!$E$95:$E$183,MATCH(LEFT(Z371,255),LEFT('Disaggregation Records'!$D$95:$D$183,255),0))),"")</f>
        <v/>
      </c>
      <c r="D371" s="506" t="str">
        <f t="array" ref="D371">IFERROR(IF(INDEX('Disaggregation Records'!$F$95:$F$183,MATCH(LEFT(Z371,255),LEFT('Disaggregation Records'!$D$95:$D$183,255),0))=0,"",INDEX('Disaggregation Records'!$F$95:$F$183,MATCH(LEFT(Z371,255),LEFT('Disaggregation Records'!$D$95:$D$183,255),0))),"")</f>
        <v/>
      </c>
      <c r="E371" s="425" t="str">
        <f t="array" ref="E371">IFERROR(IF(INDEX('Disaggregation Data'!$K$315:$K$586,MATCH(LEFT(X371,255),LEFT('Disaggregation Data'!$J$315:$J$586,255),0))=0,"",INDEX('Disaggregation Data'!$K$315:$K$586,MATCH(LEFT(X371,255),LEFT('Disaggregation Data'!J$315:$J$586,255),0))),"")</f>
        <v/>
      </c>
      <c r="F371" s="426" t="str">
        <f t="array" ref="F371">IFERROR(IF(INDEX('Disaggregation Data'!$L$315:$L$586,MATCH(LEFT(X371,255),LEFT('Disaggregation Data'!$J$315:$J$586,255),0))=0,"",INDEX('Disaggregation Data'!$L$315:$L$586,MATCH(LEFT(X371,255),LEFT('Disaggregation Data'!J$315:$J$586,255),0))),"")</f>
        <v/>
      </c>
      <c r="G371" s="481" t="str">
        <f t="array" ref="G371">IFERROR(IF(INDEX('Disaggregation Data'!$M$315:$M$586,MATCH(LEFT(X371,255),LEFT('Disaggregation Data'!$J$315:$J$586,255),0))=0,(E371/F371)*100,INDEX('Disaggregation Data'!$M$315:$M$586,MATCH(LEFT(X371,255),LEFT('Disaggregation Data'!J$315:$J$586,255),0))),"")</f>
        <v/>
      </c>
      <c r="H371" s="429" t="str">
        <f t="array" ref="H371">IFERROR(IF(INDEX('Disaggregation Data'!$N$315:$N$586,MATCH(LEFT(X371,255),LEFT('Disaggregation Data'!$J$315:$J$586,255),0))=0,"",INDEX('Disaggregation Data'!$N$315:$N$586,MATCH(LEFT(X371,255),LEFT('Disaggregation Data'!J$315:$J$586,255),0))),"")</f>
        <v/>
      </c>
      <c r="I371" s="510"/>
      <c r="J371" s="510"/>
      <c r="K371" s="510"/>
      <c r="L371" s="510"/>
      <c r="M371" s="510"/>
      <c r="N371" s="510"/>
      <c r="O371" s="510"/>
      <c r="P371" s="510"/>
      <c r="Q371" s="510"/>
      <c r="R371" s="510"/>
      <c r="S371" s="510"/>
      <c r="T371" s="510"/>
      <c r="U371" s="429" t="str">
        <f t="array" ref="U371">IFERROR(IF(INDEX('Disaggregation Data'!$O$315:$O$586,MATCH(LEFT(X371,255),LEFT('Disaggregation Data'!$J$315:$J$586,255),0))=0,"",INDEX('Disaggregation Data'!$O$315:$O$586,MATCH(LEFT(X371,255),LEFT('Disaggregation Data'!J$315:$J$586,255),0))),"")</f>
        <v/>
      </c>
      <c r="V371" s="441" t="str">
        <f t="array" ref="V371">IFERROR(IF(INDEX('Disaggregation Data'!$P$315:$P$586,MATCH(LEFT(X371,255),LEFT('Disaggregation Data'!$J$315:$J$586,255),0))=0,"",INDEX('Disaggregation Data'!$P$315:$P$586,MATCH(LEFT(X371,255),LEFT('Disaggregation Data'!J$315:$J$586,255),0))),"")</f>
        <v/>
      </c>
      <c r="W371" s="511"/>
      <c r="X371" s="511" t="str">
        <f t="shared" si="24"/>
        <v/>
      </c>
      <c r="Y371" s="511">
        <f t="shared" si="25"/>
        <v>24</v>
      </c>
      <c r="Z371" s="511" t="str">
        <f t="shared" si="26"/>
        <v/>
      </c>
      <c r="AA371" s="511" t="b">
        <f t="shared" si="27"/>
        <v>0</v>
      </c>
      <c r="AB371" s="511" t="s">
        <v>1874</v>
      </c>
      <c r="AC371" s="511" t="str">
        <f t="array" ref="AC371">IFERROR(IF(INDEX('Disaggregation Records'!$G$95:$G$183,MATCH(LEFT(Z371,255),LEFT('Disaggregation Records'!$D$95:$D$183,255),0))=0,"",INDEX('Disaggregation Records'!$G$95:$G$183,MATCH(LEFT(Z371,255),LEFT('Disaggregation Records'!$D$95:$D$183,255),0))),"")</f>
        <v/>
      </c>
      <c r="AD371" s="511" t="s">
        <v>744</v>
      </c>
      <c r="AE371" s="219"/>
      <c r="AF371" s="135"/>
      <c r="AG371" s="135"/>
    </row>
    <row r="372" spans="1:33" ht="37.5" customHeight="1">
      <c r="A372" s="406">
        <v>5</v>
      </c>
      <c r="B372" s="423" t="str">
        <f>IFERROR(VLOOKUP(A372,'Coverage Indicators - Section D'!$A$10:$Y$39,25,FALSE),"")</f>
        <v/>
      </c>
      <c r="C372" s="506" t="str">
        <f t="array" ref="C372">IFERROR(IF(INDEX('Disaggregation Records'!$E$95:$E$183,MATCH(LEFT(Z372,255),LEFT('Disaggregation Records'!$D$95:$D$183,255),0))=0,"",INDEX('Disaggregation Records'!$E$95:$E$183,MATCH(LEFT(Z372,255),LEFT('Disaggregation Records'!$D$95:$D$183,255),0))),"")</f>
        <v/>
      </c>
      <c r="D372" s="506" t="str">
        <f t="array" ref="D372">IFERROR(IF(INDEX('Disaggregation Records'!$F$95:$F$183,MATCH(LEFT(Z372,255),LEFT('Disaggregation Records'!$D$95:$D$183,255),0))=0,"",INDEX('Disaggregation Records'!$F$95:$F$183,MATCH(LEFT(Z372,255),LEFT('Disaggregation Records'!$D$95:$D$183,255),0))),"")</f>
        <v/>
      </c>
      <c r="E372" s="425" t="str">
        <f t="array" ref="E372">IFERROR(IF(INDEX('Disaggregation Data'!$K$315:$K$586,MATCH(LEFT(X372,255),LEFT('Disaggregation Data'!$J$315:$J$586,255),0))=0,"",INDEX('Disaggregation Data'!$K$315:$K$586,MATCH(LEFT(X372,255),LEFT('Disaggregation Data'!J$315:$J$586,255),0))),"")</f>
        <v/>
      </c>
      <c r="F372" s="426" t="str">
        <f t="array" ref="F372">IFERROR(IF(INDEX('Disaggregation Data'!$L$315:$L$586,MATCH(LEFT(X372,255),LEFT('Disaggregation Data'!$J$315:$J$586,255),0))=0,"",INDEX('Disaggregation Data'!$L$315:$L$586,MATCH(LEFT(X372,255),LEFT('Disaggregation Data'!J$315:$J$586,255),0))),"")</f>
        <v/>
      </c>
      <c r="G372" s="481" t="str">
        <f t="array" ref="G372">IFERROR(IF(INDEX('Disaggregation Data'!$M$315:$M$586,MATCH(LEFT(X372,255),LEFT('Disaggregation Data'!$J$315:$J$586,255),0))=0,(E372/F372)*100,INDEX('Disaggregation Data'!$M$315:$M$586,MATCH(LEFT(X372,255),LEFT('Disaggregation Data'!J$315:$J$586,255),0))),"")</f>
        <v/>
      </c>
      <c r="H372" s="429" t="str">
        <f t="array" ref="H372">IFERROR(IF(INDEX('Disaggregation Data'!$N$315:$N$586,MATCH(LEFT(X372,255),LEFT('Disaggregation Data'!$J$315:$J$586,255),0))=0,"",INDEX('Disaggregation Data'!$N$315:$N$586,MATCH(LEFT(X372,255),LEFT('Disaggregation Data'!J$315:$J$586,255),0))),"")</f>
        <v/>
      </c>
      <c r="I372" s="510"/>
      <c r="J372" s="510"/>
      <c r="K372" s="510"/>
      <c r="L372" s="510"/>
      <c r="M372" s="510"/>
      <c r="N372" s="510"/>
      <c r="O372" s="510"/>
      <c r="P372" s="510"/>
      <c r="Q372" s="510"/>
      <c r="R372" s="510"/>
      <c r="S372" s="510"/>
      <c r="T372" s="510"/>
      <c r="U372" s="429" t="str">
        <f t="array" ref="U372">IFERROR(IF(INDEX('Disaggregation Data'!$O$315:$O$586,MATCH(LEFT(X372,255),LEFT('Disaggregation Data'!$J$315:$J$586,255),0))=0,"",INDEX('Disaggregation Data'!$O$315:$O$586,MATCH(LEFT(X372,255),LEFT('Disaggregation Data'!J$315:$J$586,255),0))),"")</f>
        <v/>
      </c>
      <c r="V372" s="441" t="str">
        <f t="array" ref="V372">IFERROR(IF(INDEX('Disaggregation Data'!$P$315:$P$586,MATCH(LEFT(X372,255),LEFT('Disaggregation Data'!$J$315:$J$586,255),0))=0,"",INDEX('Disaggregation Data'!$P$315:$P$586,MATCH(LEFT(X372,255),LEFT('Disaggregation Data'!J$315:$J$586,255),0))),"")</f>
        <v/>
      </c>
      <c r="W372" s="511"/>
      <c r="X372" s="511" t="str">
        <f t="shared" si="24"/>
        <v/>
      </c>
      <c r="Y372" s="511">
        <f t="shared" si="25"/>
        <v>25</v>
      </c>
      <c r="Z372" s="511" t="str">
        <f t="shared" si="26"/>
        <v/>
      </c>
      <c r="AA372" s="511" t="b">
        <f t="shared" si="27"/>
        <v>0</v>
      </c>
      <c r="AB372" s="511" t="s">
        <v>1875</v>
      </c>
      <c r="AC372" s="511" t="str">
        <f t="array" ref="AC372">IFERROR(IF(INDEX('Disaggregation Records'!$G$95:$G$183,MATCH(LEFT(Z372,255),LEFT('Disaggregation Records'!$D$95:$D$183,255),0))=0,"",INDEX('Disaggregation Records'!$G$95:$G$183,MATCH(LEFT(Z372,255),LEFT('Disaggregation Records'!$D$95:$D$183,255),0))),"")</f>
        <v/>
      </c>
      <c r="AD372" s="511" t="s">
        <v>744</v>
      </c>
      <c r="AE372" s="219"/>
      <c r="AF372" s="135"/>
      <c r="AG372" s="135"/>
    </row>
    <row r="373" spans="1:33" ht="37.5" customHeight="1">
      <c r="A373" s="406">
        <v>5</v>
      </c>
      <c r="B373" s="423" t="str">
        <f>IFERROR(VLOOKUP(A373,'Coverage Indicators - Section D'!$A$10:$Y$39,25,FALSE),"")</f>
        <v/>
      </c>
      <c r="C373" s="506" t="str">
        <f t="array" ref="C373">IFERROR(IF(INDEX('Disaggregation Records'!$E$95:$E$183,MATCH(LEFT(Z373,255),LEFT('Disaggregation Records'!$D$95:$D$183,255),0))=0,"",INDEX('Disaggregation Records'!$E$95:$E$183,MATCH(LEFT(Z373,255),LEFT('Disaggregation Records'!$D$95:$D$183,255),0))),"")</f>
        <v/>
      </c>
      <c r="D373" s="506" t="str">
        <f t="array" ref="D373">IFERROR(IF(INDEX('Disaggregation Records'!$F$95:$F$183,MATCH(LEFT(Z373,255),LEFT('Disaggregation Records'!$D$95:$D$183,255),0))=0,"",INDEX('Disaggregation Records'!$F$95:$F$183,MATCH(LEFT(Z373,255),LEFT('Disaggregation Records'!$D$95:$D$183,255),0))),"")</f>
        <v/>
      </c>
      <c r="E373" s="425" t="str">
        <f t="array" ref="E373">IFERROR(IF(INDEX('Disaggregation Data'!$K$315:$K$586,MATCH(LEFT(X373,255),LEFT('Disaggregation Data'!$J$315:$J$586,255),0))=0,"",INDEX('Disaggregation Data'!$K$315:$K$586,MATCH(LEFT(X373,255),LEFT('Disaggregation Data'!J$315:$J$586,255),0))),"")</f>
        <v/>
      </c>
      <c r="F373" s="426" t="str">
        <f t="array" ref="F373">IFERROR(IF(INDEX('Disaggregation Data'!$L$315:$L$586,MATCH(LEFT(X373,255),LEFT('Disaggregation Data'!$J$315:$J$586,255),0))=0,"",INDEX('Disaggregation Data'!$L$315:$L$586,MATCH(LEFT(X373,255),LEFT('Disaggregation Data'!J$315:$J$586,255),0))),"")</f>
        <v/>
      </c>
      <c r="G373" s="481" t="str">
        <f t="array" ref="G373">IFERROR(IF(INDEX('Disaggregation Data'!$M$315:$M$586,MATCH(LEFT(X373,255),LEFT('Disaggregation Data'!$J$315:$J$586,255),0))=0,(E373/F373)*100,INDEX('Disaggregation Data'!$M$315:$M$586,MATCH(LEFT(X373,255),LEFT('Disaggregation Data'!J$315:$J$586,255),0))),"")</f>
        <v/>
      </c>
      <c r="H373" s="429" t="str">
        <f t="array" ref="H373">IFERROR(IF(INDEX('Disaggregation Data'!$N$315:$N$586,MATCH(LEFT(X373,255),LEFT('Disaggregation Data'!$J$315:$J$586,255),0))=0,"",INDEX('Disaggregation Data'!$N$315:$N$586,MATCH(LEFT(X373,255),LEFT('Disaggregation Data'!J$315:$J$586,255),0))),"")</f>
        <v/>
      </c>
      <c r="I373" s="510"/>
      <c r="J373" s="510"/>
      <c r="K373" s="510"/>
      <c r="L373" s="510"/>
      <c r="M373" s="510"/>
      <c r="N373" s="510"/>
      <c r="O373" s="510"/>
      <c r="P373" s="510"/>
      <c r="Q373" s="510"/>
      <c r="R373" s="510"/>
      <c r="S373" s="510"/>
      <c r="T373" s="510"/>
      <c r="U373" s="429" t="str">
        <f t="array" ref="U373">IFERROR(IF(INDEX('Disaggregation Data'!$O$315:$O$586,MATCH(LEFT(X373,255),LEFT('Disaggregation Data'!$J$315:$J$586,255),0))=0,"",INDEX('Disaggregation Data'!$O$315:$O$586,MATCH(LEFT(X373,255),LEFT('Disaggregation Data'!J$315:$J$586,255),0))),"")</f>
        <v/>
      </c>
      <c r="V373" s="441" t="str">
        <f t="array" ref="V373">IFERROR(IF(INDEX('Disaggregation Data'!$P$315:$P$586,MATCH(LEFT(X373,255),LEFT('Disaggregation Data'!$J$315:$J$586,255),0))=0,"",INDEX('Disaggregation Data'!$P$315:$P$586,MATCH(LEFT(X373,255),LEFT('Disaggregation Data'!J$315:$J$586,255),0))),"")</f>
        <v/>
      </c>
      <c r="W373" s="511"/>
      <c r="X373" s="511" t="str">
        <f t="shared" si="24"/>
        <v/>
      </c>
      <c r="Y373" s="511">
        <f t="shared" si="25"/>
        <v>26</v>
      </c>
      <c r="Z373" s="511" t="str">
        <f t="shared" si="26"/>
        <v/>
      </c>
      <c r="AA373" s="511" t="b">
        <f t="shared" si="27"/>
        <v>0</v>
      </c>
      <c r="AB373" s="511" t="s">
        <v>1876</v>
      </c>
      <c r="AC373" s="511" t="str">
        <f t="array" ref="AC373">IFERROR(IF(INDEX('Disaggregation Records'!$G$95:$G$183,MATCH(LEFT(Z373,255),LEFT('Disaggregation Records'!$D$95:$D$183,255),0))=0,"",INDEX('Disaggregation Records'!$G$95:$G$183,MATCH(LEFT(Z373,255),LEFT('Disaggregation Records'!$D$95:$D$183,255),0))),"")</f>
        <v/>
      </c>
      <c r="AD373" s="511" t="s">
        <v>744</v>
      </c>
      <c r="AE373" s="219"/>
      <c r="AF373" s="135"/>
      <c r="AG373" s="135"/>
    </row>
    <row r="374" spans="1:33" ht="37.5" customHeight="1">
      <c r="A374" s="406">
        <v>5</v>
      </c>
      <c r="B374" s="423" t="str">
        <f>IFERROR(VLOOKUP(A374,'Coverage Indicators - Section D'!$A$10:$Y$39,25,FALSE),"")</f>
        <v/>
      </c>
      <c r="C374" s="506" t="str">
        <f t="array" ref="C374">IFERROR(IF(INDEX('Disaggregation Records'!$E$95:$E$183,MATCH(LEFT(Z374,255),LEFT('Disaggregation Records'!$D$95:$D$183,255),0))=0,"",INDEX('Disaggregation Records'!$E$95:$E$183,MATCH(LEFT(Z374,255),LEFT('Disaggregation Records'!$D$95:$D$183,255),0))),"")</f>
        <v/>
      </c>
      <c r="D374" s="506" t="str">
        <f t="array" ref="D374">IFERROR(IF(INDEX('Disaggregation Records'!$F$95:$F$183,MATCH(LEFT(Z374,255),LEFT('Disaggregation Records'!$D$95:$D$183,255),0))=0,"",INDEX('Disaggregation Records'!$F$95:$F$183,MATCH(LEFT(Z374,255),LEFT('Disaggregation Records'!$D$95:$D$183,255),0))),"")</f>
        <v/>
      </c>
      <c r="E374" s="425" t="str">
        <f t="array" ref="E374">IFERROR(IF(INDEX('Disaggregation Data'!$K$315:$K$586,MATCH(LEFT(X374,255),LEFT('Disaggregation Data'!$J$315:$J$586,255),0))=0,"",INDEX('Disaggregation Data'!$K$315:$K$586,MATCH(LEFT(X374,255),LEFT('Disaggregation Data'!J$315:$J$586,255),0))),"")</f>
        <v/>
      </c>
      <c r="F374" s="426" t="str">
        <f t="array" ref="F374">IFERROR(IF(INDEX('Disaggregation Data'!$L$315:$L$586,MATCH(LEFT(X374,255),LEFT('Disaggregation Data'!$J$315:$J$586,255),0))=0,"",INDEX('Disaggregation Data'!$L$315:$L$586,MATCH(LEFT(X374,255),LEFT('Disaggregation Data'!J$315:$J$586,255),0))),"")</f>
        <v/>
      </c>
      <c r="G374" s="481" t="str">
        <f t="array" ref="G374">IFERROR(IF(INDEX('Disaggregation Data'!$M$315:$M$586,MATCH(LEFT(X374,255),LEFT('Disaggregation Data'!$J$315:$J$586,255),0))=0,(E374/F374)*100,INDEX('Disaggregation Data'!$M$315:$M$586,MATCH(LEFT(X374,255),LEFT('Disaggregation Data'!J$315:$J$586,255),0))),"")</f>
        <v/>
      </c>
      <c r="H374" s="429" t="str">
        <f t="array" ref="H374">IFERROR(IF(INDEX('Disaggregation Data'!$N$315:$N$586,MATCH(LEFT(X374,255),LEFT('Disaggregation Data'!$J$315:$J$586,255),0))=0,"",INDEX('Disaggregation Data'!$N$315:$N$586,MATCH(LEFT(X374,255),LEFT('Disaggregation Data'!J$315:$J$586,255),0))),"")</f>
        <v/>
      </c>
      <c r="I374" s="510"/>
      <c r="J374" s="510"/>
      <c r="K374" s="510"/>
      <c r="L374" s="510"/>
      <c r="M374" s="510"/>
      <c r="N374" s="510"/>
      <c r="O374" s="510"/>
      <c r="P374" s="510"/>
      <c r="Q374" s="510"/>
      <c r="R374" s="510"/>
      <c r="S374" s="510"/>
      <c r="T374" s="510"/>
      <c r="U374" s="429" t="str">
        <f t="array" ref="U374">IFERROR(IF(INDEX('Disaggregation Data'!$O$315:$O$586,MATCH(LEFT(X374,255),LEFT('Disaggregation Data'!$J$315:$J$586,255),0))=0,"",INDEX('Disaggregation Data'!$O$315:$O$586,MATCH(LEFT(X374,255),LEFT('Disaggregation Data'!J$315:$J$586,255),0))),"")</f>
        <v/>
      </c>
      <c r="V374" s="441" t="str">
        <f t="array" ref="V374">IFERROR(IF(INDEX('Disaggregation Data'!$P$315:$P$586,MATCH(LEFT(X374,255),LEFT('Disaggregation Data'!$J$315:$J$586,255),0))=0,"",INDEX('Disaggregation Data'!$P$315:$P$586,MATCH(LEFT(X374,255),LEFT('Disaggregation Data'!J$315:$J$586,255),0))),"")</f>
        <v/>
      </c>
      <c r="W374" s="511"/>
      <c r="X374" s="511" t="str">
        <f t="shared" si="24"/>
        <v/>
      </c>
      <c r="Y374" s="511">
        <f t="shared" si="25"/>
        <v>27</v>
      </c>
      <c r="Z374" s="511" t="str">
        <f t="shared" si="26"/>
        <v/>
      </c>
      <c r="AA374" s="511" t="b">
        <f t="shared" si="27"/>
        <v>0</v>
      </c>
      <c r="AB374" s="511" t="s">
        <v>1877</v>
      </c>
      <c r="AC374" s="511" t="str">
        <f t="array" ref="AC374">IFERROR(IF(INDEX('Disaggregation Records'!$G$95:$G$183,MATCH(LEFT(Z374,255),LEFT('Disaggregation Records'!$D$95:$D$183,255),0))=0,"",INDEX('Disaggregation Records'!$G$95:$G$183,MATCH(LEFT(Z374,255),LEFT('Disaggregation Records'!$D$95:$D$183,255),0))),"")</f>
        <v/>
      </c>
      <c r="AD374" s="511" t="s">
        <v>744</v>
      </c>
      <c r="AE374" s="219"/>
      <c r="AF374" s="135"/>
      <c r="AG374" s="135"/>
    </row>
    <row r="375" spans="1:33" ht="37.5" customHeight="1">
      <c r="A375" s="406">
        <v>5</v>
      </c>
      <c r="B375" s="423" t="str">
        <f>IFERROR(VLOOKUP(A375,'Coverage Indicators - Section D'!$A$10:$Y$39,25,FALSE),"")</f>
        <v/>
      </c>
      <c r="C375" s="506" t="str">
        <f t="array" ref="C375">IFERROR(IF(INDEX('Disaggregation Records'!$E$95:$E$183,MATCH(LEFT(Z375,255),LEFT('Disaggregation Records'!$D$95:$D$183,255),0))=0,"",INDEX('Disaggregation Records'!$E$95:$E$183,MATCH(LEFT(Z375,255),LEFT('Disaggregation Records'!$D$95:$D$183,255),0))),"")</f>
        <v/>
      </c>
      <c r="D375" s="506" t="str">
        <f t="array" ref="D375">IFERROR(IF(INDEX('Disaggregation Records'!$F$95:$F$183,MATCH(LEFT(Z375,255),LEFT('Disaggregation Records'!$D$95:$D$183,255),0))=0,"",INDEX('Disaggregation Records'!$F$95:$F$183,MATCH(LEFT(Z375,255),LEFT('Disaggregation Records'!$D$95:$D$183,255),0))),"")</f>
        <v/>
      </c>
      <c r="E375" s="425" t="str">
        <f t="array" ref="E375">IFERROR(IF(INDEX('Disaggregation Data'!$K$315:$K$586,MATCH(LEFT(X375,255),LEFT('Disaggregation Data'!$J$315:$J$586,255),0))=0,"",INDEX('Disaggregation Data'!$K$315:$K$586,MATCH(LEFT(X375,255),LEFT('Disaggregation Data'!J$315:$J$586,255),0))),"")</f>
        <v/>
      </c>
      <c r="F375" s="426" t="str">
        <f t="array" ref="F375">IFERROR(IF(INDEX('Disaggregation Data'!$L$315:$L$586,MATCH(LEFT(X375,255),LEFT('Disaggregation Data'!$J$315:$J$586,255),0))=0,"",INDEX('Disaggregation Data'!$L$315:$L$586,MATCH(LEFT(X375,255),LEFT('Disaggregation Data'!J$315:$J$586,255),0))),"")</f>
        <v/>
      </c>
      <c r="G375" s="481" t="str">
        <f t="array" ref="G375">IFERROR(IF(INDEX('Disaggregation Data'!$M$315:$M$586,MATCH(LEFT(X375,255),LEFT('Disaggregation Data'!$J$315:$J$586,255),0))=0,(E375/F375)*100,INDEX('Disaggregation Data'!$M$315:$M$586,MATCH(LEFT(X375,255),LEFT('Disaggregation Data'!J$315:$J$586,255),0))),"")</f>
        <v/>
      </c>
      <c r="H375" s="429" t="str">
        <f t="array" ref="H375">IFERROR(IF(INDEX('Disaggregation Data'!$N$315:$N$586,MATCH(LEFT(X375,255),LEFT('Disaggregation Data'!$J$315:$J$586,255),0))=0,"",INDEX('Disaggregation Data'!$N$315:$N$586,MATCH(LEFT(X375,255),LEFT('Disaggregation Data'!J$315:$J$586,255),0))),"")</f>
        <v/>
      </c>
      <c r="I375" s="510"/>
      <c r="J375" s="510"/>
      <c r="K375" s="510"/>
      <c r="L375" s="510"/>
      <c r="M375" s="510"/>
      <c r="N375" s="510"/>
      <c r="O375" s="510"/>
      <c r="P375" s="510"/>
      <c r="Q375" s="510"/>
      <c r="R375" s="510"/>
      <c r="S375" s="510"/>
      <c r="T375" s="510"/>
      <c r="U375" s="429" t="str">
        <f t="array" ref="U375">IFERROR(IF(INDEX('Disaggregation Data'!$O$315:$O$586,MATCH(LEFT(X375,255),LEFT('Disaggregation Data'!$J$315:$J$586,255),0))=0,"",INDEX('Disaggregation Data'!$O$315:$O$586,MATCH(LEFT(X375,255),LEFT('Disaggregation Data'!J$315:$J$586,255),0))),"")</f>
        <v/>
      </c>
      <c r="V375" s="441" t="str">
        <f t="array" ref="V375">IFERROR(IF(INDEX('Disaggregation Data'!$P$315:$P$586,MATCH(LEFT(X375,255),LEFT('Disaggregation Data'!$J$315:$J$586,255),0))=0,"",INDEX('Disaggregation Data'!$P$315:$P$586,MATCH(LEFT(X375,255),LEFT('Disaggregation Data'!J$315:$J$586,255),0))),"")</f>
        <v/>
      </c>
      <c r="W375" s="511"/>
      <c r="X375" s="511" t="str">
        <f t="shared" si="24"/>
        <v/>
      </c>
      <c r="Y375" s="511">
        <f t="shared" si="25"/>
        <v>28</v>
      </c>
      <c r="Z375" s="511" t="str">
        <f t="shared" si="26"/>
        <v/>
      </c>
      <c r="AA375" s="511" t="b">
        <f t="shared" si="27"/>
        <v>0</v>
      </c>
      <c r="AB375" s="511" t="s">
        <v>1878</v>
      </c>
      <c r="AC375" s="511" t="str">
        <f t="array" ref="AC375">IFERROR(IF(INDEX('Disaggregation Records'!$G$95:$G$183,MATCH(LEFT(Z375,255),LEFT('Disaggregation Records'!$D$95:$D$183,255),0))=0,"",INDEX('Disaggregation Records'!$G$95:$G$183,MATCH(LEFT(Z375,255),LEFT('Disaggregation Records'!$D$95:$D$183,255),0))),"")</f>
        <v/>
      </c>
      <c r="AD375" s="511" t="s">
        <v>744</v>
      </c>
      <c r="AE375" s="219"/>
      <c r="AF375" s="135"/>
      <c r="AG375" s="135"/>
    </row>
    <row r="376" spans="1:33" ht="37.5" customHeight="1">
      <c r="A376" s="406">
        <v>5</v>
      </c>
      <c r="B376" s="423" t="str">
        <f>IFERROR(VLOOKUP(A376,'Coverage Indicators - Section D'!$A$10:$Y$39,25,FALSE),"")</f>
        <v/>
      </c>
      <c r="C376" s="506" t="str">
        <f t="array" ref="C376">IFERROR(IF(INDEX('Disaggregation Records'!$E$95:$E$183,MATCH(LEFT(Z376,255),LEFT('Disaggregation Records'!$D$95:$D$183,255),0))=0,"",INDEX('Disaggregation Records'!$E$95:$E$183,MATCH(LEFT(Z376,255),LEFT('Disaggregation Records'!$D$95:$D$183,255),0))),"")</f>
        <v/>
      </c>
      <c r="D376" s="506" t="str">
        <f t="array" ref="D376">IFERROR(IF(INDEX('Disaggregation Records'!$F$95:$F$183,MATCH(LEFT(Z376,255),LEFT('Disaggregation Records'!$D$95:$D$183,255),0))=0,"",INDEX('Disaggregation Records'!$F$95:$F$183,MATCH(LEFT(Z376,255),LEFT('Disaggregation Records'!$D$95:$D$183,255),0))),"")</f>
        <v/>
      </c>
      <c r="E376" s="425" t="str">
        <f t="array" ref="E376">IFERROR(IF(INDEX('Disaggregation Data'!$K$315:$K$586,MATCH(LEFT(X376,255),LEFT('Disaggregation Data'!$J$315:$J$586,255),0))=0,"",INDEX('Disaggregation Data'!$K$315:$K$586,MATCH(LEFT(X376,255),LEFT('Disaggregation Data'!J$315:$J$586,255),0))),"")</f>
        <v/>
      </c>
      <c r="F376" s="426" t="str">
        <f t="array" ref="F376">IFERROR(IF(INDEX('Disaggregation Data'!$L$315:$L$586,MATCH(LEFT(X376,255),LEFT('Disaggregation Data'!$J$315:$J$586,255),0))=0,"",INDEX('Disaggregation Data'!$L$315:$L$586,MATCH(LEFT(X376,255),LEFT('Disaggregation Data'!J$315:$J$586,255),0))),"")</f>
        <v/>
      </c>
      <c r="G376" s="481" t="str">
        <f t="array" ref="G376">IFERROR(IF(INDEX('Disaggregation Data'!$M$315:$M$586,MATCH(LEFT(X376,255),LEFT('Disaggregation Data'!$J$315:$J$586,255),0))=0,(E376/F376)*100,INDEX('Disaggregation Data'!$M$315:$M$586,MATCH(LEFT(X376,255),LEFT('Disaggregation Data'!J$315:$J$586,255),0))),"")</f>
        <v/>
      </c>
      <c r="H376" s="429" t="str">
        <f t="array" ref="H376">IFERROR(IF(INDEX('Disaggregation Data'!$N$315:$N$586,MATCH(LEFT(X376,255),LEFT('Disaggregation Data'!$J$315:$J$586,255),0))=0,"",INDEX('Disaggregation Data'!$N$315:$N$586,MATCH(LEFT(X376,255),LEFT('Disaggregation Data'!J$315:$J$586,255),0))),"")</f>
        <v/>
      </c>
      <c r="I376" s="510"/>
      <c r="J376" s="510"/>
      <c r="K376" s="510"/>
      <c r="L376" s="510"/>
      <c r="M376" s="510"/>
      <c r="N376" s="510"/>
      <c r="O376" s="510"/>
      <c r="P376" s="510"/>
      <c r="Q376" s="510"/>
      <c r="R376" s="510"/>
      <c r="S376" s="510"/>
      <c r="T376" s="510"/>
      <c r="U376" s="429" t="str">
        <f t="array" ref="U376">IFERROR(IF(INDEX('Disaggregation Data'!$O$315:$O$586,MATCH(LEFT(X376,255),LEFT('Disaggregation Data'!$J$315:$J$586,255),0))=0,"",INDEX('Disaggregation Data'!$O$315:$O$586,MATCH(LEFT(X376,255),LEFT('Disaggregation Data'!J$315:$J$586,255),0))),"")</f>
        <v/>
      </c>
      <c r="V376" s="441" t="str">
        <f t="array" ref="V376">IFERROR(IF(INDEX('Disaggregation Data'!$P$315:$P$586,MATCH(LEFT(X376,255),LEFT('Disaggregation Data'!$J$315:$J$586,255),0))=0,"",INDEX('Disaggregation Data'!$P$315:$P$586,MATCH(LEFT(X376,255),LEFT('Disaggregation Data'!J$315:$J$586,255),0))),"")</f>
        <v/>
      </c>
      <c r="W376" s="511"/>
      <c r="X376" s="511" t="str">
        <f t="shared" si="24"/>
        <v/>
      </c>
      <c r="Y376" s="511">
        <f t="shared" si="25"/>
        <v>29</v>
      </c>
      <c r="Z376" s="511" t="str">
        <f t="shared" si="26"/>
        <v/>
      </c>
      <c r="AA376" s="511" t="b">
        <f t="shared" si="27"/>
        <v>0</v>
      </c>
      <c r="AB376" s="511" t="s">
        <v>1879</v>
      </c>
      <c r="AC376" s="511" t="str">
        <f t="array" ref="AC376">IFERROR(IF(INDEX('Disaggregation Records'!$G$95:$G$183,MATCH(LEFT(Z376,255),LEFT('Disaggregation Records'!$D$95:$D$183,255),0))=0,"",INDEX('Disaggregation Records'!$G$95:$G$183,MATCH(LEFT(Z376,255),LEFT('Disaggregation Records'!$D$95:$D$183,255),0))),"")</f>
        <v/>
      </c>
      <c r="AD376" s="511" t="s">
        <v>744</v>
      </c>
      <c r="AE376" s="219"/>
      <c r="AF376" s="135"/>
      <c r="AG376" s="135"/>
    </row>
    <row r="377" spans="1:33" ht="37.5" customHeight="1">
      <c r="A377" s="406">
        <v>6</v>
      </c>
      <c r="B377" s="423" t="str">
        <f>IFERROR(VLOOKUP(A377,'Coverage Indicators - Section D'!$A$10:$Y$39,25,FALSE),"")</f>
        <v/>
      </c>
      <c r="C377" s="506" t="str">
        <f t="array" ref="C377">IFERROR(IF(INDEX('Disaggregation Records'!$E$95:$E$183,MATCH(LEFT(Z377,255),LEFT('Disaggregation Records'!$D$95:$D$183,255),0))=0,"",INDEX('Disaggregation Records'!$E$95:$E$183,MATCH(LEFT(Z377,255),LEFT('Disaggregation Records'!$D$95:$D$183,255),0))),"")</f>
        <v/>
      </c>
      <c r="D377" s="506" t="str">
        <f t="array" ref="D377">IFERROR(IF(INDEX('Disaggregation Records'!$F$95:$F$183,MATCH(LEFT(Z377,255),LEFT('Disaggregation Records'!$D$95:$D$183,255),0))=0,"",INDEX('Disaggregation Records'!$F$95:$F$183,MATCH(LEFT(Z377,255),LEFT('Disaggregation Records'!$D$95:$D$183,255),0))),"")</f>
        <v/>
      </c>
      <c r="E377" s="425" t="str">
        <f t="array" ref="E377">IFERROR(IF(INDEX('Disaggregation Data'!$K$315:$K$586,MATCH(LEFT(X377,255),LEFT('Disaggregation Data'!$J$315:$J$586,255),0))=0,"",INDEX('Disaggregation Data'!$K$315:$K$586,MATCH(LEFT(X377,255),LEFT('Disaggregation Data'!J$315:$J$586,255),0))),"")</f>
        <v/>
      </c>
      <c r="F377" s="426" t="str">
        <f t="array" ref="F377">IFERROR(IF(INDEX('Disaggregation Data'!$L$315:$L$586,MATCH(LEFT(X377,255),LEFT('Disaggregation Data'!$J$315:$J$586,255),0))=0,"",INDEX('Disaggregation Data'!$L$315:$L$586,MATCH(LEFT(X377,255),LEFT('Disaggregation Data'!J$315:$J$586,255),0))),"")</f>
        <v/>
      </c>
      <c r="G377" s="481" t="str">
        <f t="array" ref="G377">IFERROR(IF(INDEX('Disaggregation Data'!$M$315:$M$586,MATCH(LEFT(X377,255),LEFT('Disaggregation Data'!$J$315:$J$586,255),0))=0,(E377/F377)*100,INDEX('Disaggregation Data'!$M$315:$M$586,MATCH(LEFT(X377,255),LEFT('Disaggregation Data'!J$315:$J$586,255),0))),"")</f>
        <v/>
      </c>
      <c r="H377" s="429" t="str">
        <f t="array" ref="H377">IFERROR(IF(INDEX('Disaggregation Data'!$N$315:$N$586,MATCH(LEFT(X377,255),LEFT('Disaggregation Data'!$J$315:$J$586,255),0))=0,"",INDEX('Disaggregation Data'!$N$315:$N$586,MATCH(LEFT(X377,255),LEFT('Disaggregation Data'!J$315:$J$586,255),0))),"")</f>
        <v/>
      </c>
      <c r="I377" s="510"/>
      <c r="J377" s="510"/>
      <c r="K377" s="510"/>
      <c r="L377" s="510"/>
      <c r="M377" s="510"/>
      <c r="N377" s="510"/>
      <c r="O377" s="510"/>
      <c r="P377" s="510"/>
      <c r="Q377" s="510"/>
      <c r="R377" s="510"/>
      <c r="S377" s="510"/>
      <c r="T377" s="510"/>
      <c r="U377" s="429" t="str">
        <f t="array" ref="U377">IFERROR(IF(INDEX('Disaggregation Data'!$O$315:$O$586,MATCH(LEFT(X377,255),LEFT('Disaggregation Data'!$J$315:$J$586,255),0))=0,"",INDEX('Disaggregation Data'!$O$315:$O$586,MATCH(LEFT(X377,255),LEFT('Disaggregation Data'!J$315:$J$586,255),0))),"")</f>
        <v/>
      </c>
      <c r="V377" s="441" t="str">
        <f t="array" ref="V377">IFERROR(IF(INDEX('Disaggregation Data'!$P$315:$P$586,MATCH(LEFT(X377,255),LEFT('Disaggregation Data'!$J$315:$J$586,255),0))=0,"",INDEX('Disaggregation Data'!$P$315:$P$586,MATCH(LEFT(X377,255),LEFT('Disaggregation Data'!J$315:$J$586,255),0))),"")</f>
        <v/>
      </c>
      <c r="W377" s="511"/>
      <c r="X377" s="511" t="str">
        <f t="shared" si="24"/>
        <v/>
      </c>
      <c r="Y377" s="511">
        <f t="shared" si="25"/>
        <v>30</v>
      </c>
      <c r="Z377" s="511" t="str">
        <f t="shared" si="26"/>
        <v/>
      </c>
      <c r="AA377" s="511" t="b">
        <f t="shared" si="27"/>
        <v>0</v>
      </c>
      <c r="AB377" s="511" t="s">
        <v>1880</v>
      </c>
      <c r="AC377" s="511" t="str">
        <f t="array" ref="AC377">IFERROR(IF(INDEX('Disaggregation Records'!$G$95:$G$183,MATCH(LEFT(Z377,255),LEFT('Disaggregation Records'!$D$95:$D$183,255),0))=0,"",INDEX('Disaggregation Records'!$G$95:$G$183,MATCH(LEFT(Z377,255),LEFT('Disaggregation Records'!$D$95:$D$183,255),0))),"")</f>
        <v/>
      </c>
      <c r="AD377" s="511" t="s">
        <v>747</v>
      </c>
      <c r="AE377" s="219"/>
      <c r="AF377" s="135"/>
      <c r="AG377" s="135"/>
    </row>
    <row r="378" spans="1:33" ht="37.5" customHeight="1">
      <c r="A378" s="406">
        <v>6</v>
      </c>
      <c r="B378" s="423" t="str">
        <f>IFERROR(VLOOKUP(A378,'Coverage Indicators - Section D'!$A$10:$Y$39,25,FALSE),"")</f>
        <v/>
      </c>
      <c r="C378" s="506" t="str">
        <f t="array" ref="C378">IFERROR(IF(INDEX('Disaggregation Records'!$E$95:$E$183,MATCH(LEFT(Z378,255),LEFT('Disaggregation Records'!$D$95:$D$183,255),0))=0,"",INDEX('Disaggregation Records'!$E$95:$E$183,MATCH(LEFT(Z378,255),LEFT('Disaggregation Records'!$D$95:$D$183,255),0))),"")</f>
        <v/>
      </c>
      <c r="D378" s="506" t="str">
        <f t="array" ref="D378">IFERROR(IF(INDEX('Disaggregation Records'!$F$95:$F$183,MATCH(LEFT(Z378,255),LEFT('Disaggregation Records'!$D$95:$D$183,255),0))=0,"",INDEX('Disaggregation Records'!$F$95:$F$183,MATCH(LEFT(Z378,255),LEFT('Disaggregation Records'!$D$95:$D$183,255),0))),"")</f>
        <v/>
      </c>
      <c r="E378" s="425" t="str">
        <f t="array" ref="E378">IFERROR(IF(INDEX('Disaggregation Data'!$K$315:$K$586,MATCH(LEFT(X378,255),LEFT('Disaggregation Data'!$J$315:$J$586,255),0))=0,"",INDEX('Disaggregation Data'!$K$315:$K$586,MATCH(LEFT(X378,255),LEFT('Disaggregation Data'!J$315:$J$586,255),0))),"")</f>
        <v/>
      </c>
      <c r="F378" s="426" t="str">
        <f t="array" ref="F378">IFERROR(IF(INDEX('Disaggregation Data'!$L$315:$L$586,MATCH(LEFT(X378,255),LEFT('Disaggregation Data'!$J$315:$J$586,255),0))=0,"",INDEX('Disaggregation Data'!$L$315:$L$586,MATCH(LEFT(X378,255),LEFT('Disaggregation Data'!J$315:$J$586,255),0))),"")</f>
        <v/>
      </c>
      <c r="G378" s="481" t="str">
        <f t="array" ref="G378">IFERROR(IF(INDEX('Disaggregation Data'!$M$315:$M$586,MATCH(LEFT(X378,255),LEFT('Disaggregation Data'!$J$315:$J$586,255),0))=0,(E378/F378)*100,INDEX('Disaggregation Data'!$M$315:$M$586,MATCH(LEFT(X378,255),LEFT('Disaggregation Data'!J$315:$J$586,255),0))),"")</f>
        <v/>
      </c>
      <c r="H378" s="429" t="str">
        <f t="array" ref="H378">IFERROR(IF(INDEX('Disaggregation Data'!$N$315:$N$586,MATCH(LEFT(X378,255),LEFT('Disaggregation Data'!$J$315:$J$586,255),0))=0,"",INDEX('Disaggregation Data'!$N$315:$N$586,MATCH(LEFT(X378,255),LEFT('Disaggregation Data'!J$315:$J$586,255),0))),"")</f>
        <v/>
      </c>
      <c r="I378" s="510"/>
      <c r="J378" s="510"/>
      <c r="K378" s="510"/>
      <c r="L378" s="510"/>
      <c r="M378" s="510"/>
      <c r="N378" s="510"/>
      <c r="O378" s="510"/>
      <c r="P378" s="510"/>
      <c r="Q378" s="510"/>
      <c r="R378" s="510"/>
      <c r="S378" s="510"/>
      <c r="T378" s="510"/>
      <c r="U378" s="429" t="str">
        <f t="array" ref="U378">IFERROR(IF(INDEX('Disaggregation Data'!$O$315:$O$586,MATCH(LEFT(X378,255),LEFT('Disaggregation Data'!$J$315:$J$586,255),0))=0,"",INDEX('Disaggregation Data'!$O$315:$O$586,MATCH(LEFT(X378,255),LEFT('Disaggregation Data'!J$315:$J$586,255),0))),"")</f>
        <v/>
      </c>
      <c r="V378" s="441" t="str">
        <f t="array" ref="V378">IFERROR(IF(INDEX('Disaggregation Data'!$P$315:$P$586,MATCH(LEFT(X378,255),LEFT('Disaggregation Data'!$J$315:$J$586,255),0))=0,"",INDEX('Disaggregation Data'!$P$315:$P$586,MATCH(LEFT(X378,255),LEFT('Disaggregation Data'!J$315:$J$586,255),0))),"")</f>
        <v/>
      </c>
      <c r="W378" s="511"/>
      <c r="X378" s="511" t="str">
        <f t="shared" si="24"/>
        <v/>
      </c>
      <c r="Y378" s="511">
        <f t="shared" si="25"/>
        <v>31</v>
      </c>
      <c r="Z378" s="511" t="str">
        <f t="shared" si="26"/>
        <v/>
      </c>
      <c r="AA378" s="511" t="b">
        <f t="shared" si="27"/>
        <v>0</v>
      </c>
      <c r="AB378" s="511" t="s">
        <v>1881</v>
      </c>
      <c r="AC378" s="511" t="str">
        <f t="array" ref="AC378">IFERROR(IF(INDEX('Disaggregation Records'!$G$95:$G$183,MATCH(LEFT(Z378,255),LEFT('Disaggregation Records'!$D$95:$D$183,255),0))=0,"",INDEX('Disaggregation Records'!$G$95:$G$183,MATCH(LEFT(Z378,255),LEFT('Disaggregation Records'!$D$95:$D$183,255),0))),"")</f>
        <v/>
      </c>
      <c r="AD378" s="511" t="s">
        <v>747</v>
      </c>
      <c r="AE378" s="219"/>
      <c r="AF378" s="135"/>
      <c r="AG378" s="135"/>
    </row>
    <row r="379" spans="1:33" ht="37.5" customHeight="1">
      <c r="A379" s="406">
        <v>6</v>
      </c>
      <c r="B379" s="423" t="str">
        <f>IFERROR(VLOOKUP(A379,'Coverage Indicators - Section D'!$A$10:$Y$39,25,FALSE),"")</f>
        <v/>
      </c>
      <c r="C379" s="506" t="str">
        <f t="array" ref="C379">IFERROR(IF(INDEX('Disaggregation Records'!$E$95:$E$183,MATCH(LEFT(Z379,255),LEFT('Disaggregation Records'!$D$95:$D$183,255),0))=0,"",INDEX('Disaggregation Records'!$E$95:$E$183,MATCH(LEFT(Z379,255),LEFT('Disaggregation Records'!$D$95:$D$183,255),0))),"")</f>
        <v/>
      </c>
      <c r="D379" s="506" t="str">
        <f t="array" ref="D379">IFERROR(IF(INDEX('Disaggregation Records'!$F$95:$F$183,MATCH(LEFT(Z379,255),LEFT('Disaggregation Records'!$D$95:$D$183,255),0))=0,"",INDEX('Disaggregation Records'!$F$95:$F$183,MATCH(LEFT(Z379,255),LEFT('Disaggregation Records'!$D$95:$D$183,255),0))),"")</f>
        <v/>
      </c>
      <c r="E379" s="425" t="str">
        <f t="array" ref="E379">IFERROR(IF(INDEX('Disaggregation Data'!$K$315:$K$586,MATCH(LEFT(X379,255),LEFT('Disaggregation Data'!$J$315:$J$586,255),0))=0,"",INDEX('Disaggregation Data'!$K$315:$K$586,MATCH(LEFT(X379,255),LEFT('Disaggregation Data'!J$315:$J$586,255),0))),"")</f>
        <v/>
      </c>
      <c r="F379" s="426" t="str">
        <f t="array" ref="F379">IFERROR(IF(INDEX('Disaggregation Data'!$L$315:$L$586,MATCH(LEFT(X379,255),LEFT('Disaggregation Data'!$J$315:$J$586,255),0))=0,"",INDEX('Disaggregation Data'!$L$315:$L$586,MATCH(LEFT(X379,255),LEFT('Disaggregation Data'!J$315:$J$586,255),0))),"")</f>
        <v/>
      </c>
      <c r="G379" s="481" t="str">
        <f t="array" ref="G379">IFERROR(IF(INDEX('Disaggregation Data'!$M$315:$M$586,MATCH(LEFT(X379,255),LEFT('Disaggregation Data'!$J$315:$J$586,255),0))=0,(E379/F379)*100,INDEX('Disaggregation Data'!$M$315:$M$586,MATCH(LEFT(X379,255),LEFT('Disaggregation Data'!J$315:$J$586,255),0))),"")</f>
        <v/>
      </c>
      <c r="H379" s="429" t="str">
        <f t="array" ref="H379">IFERROR(IF(INDEX('Disaggregation Data'!$N$315:$N$586,MATCH(LEFT(X379,255),LEFT('Disaggregation Data'!$J$315:$J$586,255),0))=0,"",INDEX('Disaggregation Data'!$N$315:$N$586,MATCH(LEFT(X379,255),LEFT('Disaggregation Data'!J$315:$J$586,255),0))),"")</f>
        <v/>
      </c>
      <c r="I379" s="510"/>
      <c r="J379" s="510"/>
      <c r="K379" s="510"/>
      <c r="L379" s="510"/>
      <c r="M379" s="510"/>
      <c r="N379" s="510"/>
      <c r="O379" s="510"/>
      <c r="P379" s="510"/>
      <c r="Q379" s="510"/>
      <c r="R379" s="510"/>
      <c r="S379" s="510"/>
      <c r="T379" s="510"/>
      <c r="U379" s="429" t="str">
        <f t="array" ref="U379">IFERROR(IF(INDEX('Disaggregation Data'!$O$315:$O$586,MATCH(LEFT(X379,255),LEFT('Disaggregation Data'!$J$315:$J$586,255),0))=0,"",INDEX('Disaggregation Data'!$O$315:$O$586,MATCH(LEFT(X379,255),LEFT('Disaggregation Data'!J$315:$J$586,255),0))),"")</f>
        <v/>
      </c>
      <c r="V379" s="441" t="str">
        <f t="array" ref="V379">IFERROR(IF(INDEX('Disaggregation Data'!$P$315:$P$586,MATCH(LEFT(X379,255),LEFT('Disaggregation Data'!$J$315:$J$586,255),0))=0,"",INDEX('Disaggregation Data'!$P$315:$P$586,MATCH(LEFT(X379,255),LEFT('Disaggregation Data'!J$315:$J$586,255),0))),"")</f>
        <v/>
      </c>
      <c r="W379" s="511"/>
      <c r="X379" s="511" t="str">
        <f t="shared" si="24"/>
        <v/>
      </c>
      <c r="Y379" s="511">
        <f t="shared" si="25"/>
        <v>32</v>
      </c>
      <c r="Z379" s="511" t="str">
        <f t="shared" si="26"/>
        <v/>
      </c>
      <c r="AA379" s="511" t="b">
        <f t="shared" si="27"/>
        <v>0</v>
      </c>
      <c r="AB379" s="511" t="s">
        <v>1882</v>
      </c>
      <c r="AC379" s="511" t="str">
        <f t="array" ref="AC379">IFERROR(IF(INDEX('Disaggregation Records'!$G$95:$G$183,MATCH(LEFT(Z379,255),LEFT('Disaggregation Records'!$D$95:$D$183,255),0))=0,"",INDEX('Disaggregation Records'!$G$95:$G$183,MATCH(LEFT(Z379,255),LEFT('Disaggregation Records'!$D$95:$D$183,255),0))),"")</f>
        <v/>
      </c>
      <c r="AD379" s="511" t="s">
        <v>747</v>
      </c>
      <c r="AE379" s="219"/>
      <c r="AF379" s="135"/>
      <c r="AG379" s="135"/>
    </row>
    <row r="380" spans="1:33" ht="37.5" customHeight="1">
      <c r="A380" s="406">
        <v>6</v>
      </c>
      <c r="B380" s="423" t="str">
        <f>IFERROR(VLOOKUP(A380,'Coverage Indicators - Section D'!$A$10:$Y$39,25,FALSE),"")</f>
        <v/>
      </c>
      <c r="C380" s="506" t="str">
        <f t="array" ref="C380">IFERROR(IF(INDEX('Disaggregation Records'!$E$95:$E$183,MATCH(LEFT(Z380,255),LEFT('Disaggregation Records'!$D$95:$D$183,255),0))=0,"",INDEX('Disaggregation Records'!$E$95:$E$183,MATCH(LEFT(Z380,255),LEFT('Disaggregation Records'!$D$95:$D$183,255),0))),"")</f>
        <v/>
      </c>
      <c r="D380" s="506" t="str">
        <f t="array" ref="D380">IFERROR(IF(INDEX('Disaggregation Records'!$F$95:$F$183,MATCH(LEFT(Z380,255),LEFT('Disaggregation Records'!$D$95:$D$183,255),0))=0,"",INDEX('Disaggregation Records'!$F$95:$F$183,MATCH(LEFT(Z380,255),LEFT('Disaggregation Records'!$D$95:$D$183,255),0))),"")</f>
        <v/>
      </c>
      <c r="E380" s="425" t="str">
        <f t="array" ref="E380">IFERROR(IF(INDEX('Disaggregation Data'!$K$315:$K$586,MATCH(LEFT(X380,255),LEFT('Disaggregation Data'!$J$315:$J$586,255),0))=0,"",INDEX('Disaggregation Data'!$K$315:$K$586,MATCH(LEFT(X380,255),LEFT('Disaggregation Data'!J$315:$J$586,255),0))),"")</f>
        <v/>
      </c>
      <c r="F380" s="426" t="str">
        <f t="array" ref="F380">IFERROR(IF(INDEX('Disaggregation Data'!$L$315:$L$586,MATCH(LEFT(X380,255),LEFT('Disaggregation Data'!$J$315:$J$586,255),0))=0,"",INDEX('Disaggregation Data'!$L$315:$L$586,MATCH(LEFT(X380,255),LEFT('Disaggregation Data'!J$315:$J$586,255),0))),"")</f>
        <v/>
      </c>
      <c r="G380" s="481" t="str">
        <f t="array" ref="G380">IFERROR(IF(INDEX('Disaggregation Data'!$M$315:$M$586,MATCH(LEFT(X380,255),LEFT('Disaggregation Data'!$J$315:$J$586,255),0))=0,(E380/F380)*100,INDEX('Disaggregation Data'!$M$315:$M$586,MATCH(LEFT(X380,255),LEFT('Disaggregation Data'!J$315:$J$586,255),0))),"")</f>
        <v/>
      </c>
      <c r="H380" s="429" t="str">
        <f t="array" ref="H380">IFERROR(IF(INDEX('Disaggregation Data'!$N$315:$N$586,MATCH(LEFT(X380,255),LEFT('Disaggregation Data'!$J$315:$J$586,255),0))=0,"",INDEX('Disaggregation Data'!$N$315:$N$586,MATCH(LEFT(X380,255),LEFT('Disaggregation Data'!J$315:$J$586,255),0))),"")</f>
        <v/>
      </c>
      <c r="I380" s="510"/>
      <c r="J380" s="510"/>
      <c r="K380" s="510"/>
      <c r="L380" s="510"/>
      <c r="M380" s="510"/>
      <c r="N380" s="510"/>
      <c r="O380" s="510"/>
      <c r="P380" s="510"/>
      <c r="Q380" s="510"/>
      <c r="R380" s="510"/>
      <c r="S380" s="510"/>
      <c r="T380" s="510"/>
      <c r="U380" s="429" t="str">
        <f t="array" ref="U380">IFERROR(IF(INDEX('Disaggregation Data'!$O$315:$O$586,MATCH(LEFT(X380,255),LEFT('Disaggregation Data'!$J$315:$J$586,255),0))=0,"",INDEX('Disaggregation Data'!$O$315:$O$586,MATCH(LEFT(X380,255),LEFT('Disaggregation Data'!J$315:$J$586,255),0))),"")</f>
        <v/>
      </c>
      <c r="V380" s="441" t="str">
        <f t="array" ref="V380">IFERROR(IF(INDEX('Disaggregation Data'!$P$315:$P$586,MATCH(LEFT(X380,255),LEFT('Disaggregation Data'!$J$315:$J$586,255),0))=0,"",INDEX('Disaggregation Data'!$P$315:$P$586,MATCH(LEFT(X380,255),LEFT('Disaggregation Data'!J$315:$J$586,255),0))),"")</f>
        <v/>
      </c>
      <c r="W380" s="511"/>
      <c r="X380" s="511" t="str">
        <f t="shared" si="24"/>
        <v/>
      </c>
      <c r="Y380" s="511">
        <f t="shared" si="25"/>
        <v>33</v>
      </c>
      <c r="Z380" s="511" t="str">
        <f t="shared" si="26"/>
        <v/>
      </c>
      <c r="AA380" s="511" t="b">
        <f t="shared" si="27"/>
        <v>0</v>
      </c>
      <c r="AB380" s="511" t="s">
        <v>1883</v>
      </c>
      <c r="AC380" s="511" t="str">
        <f t="array" ref="AC380">IFERROR(IF(INDEX('Disaggregation Records'!$G$95:$G$183,MATCH(LEFT(Z380,255),LEFT('Disaggregation Records'!$D$95:$D$183,255),0))=0,"",INDEX('Disaggregation Records'!$G$95:$G$183,MATCH(LEFT(Z380,255),LEFT('Disaggregation Records'!$D$95:$D$183,255),0))),"")</f>
        <v/>
      </c>
      <c r="AD380" s="511" t="s">
        <v>747</v>
      </c>
      <c r="AE380" s="219"/>
      <c r="AF380" s="135"/>
      <c r="AG380" s="135"/>
    </row>
    <row r="381" spans="1:33" ht="37.5" customHeight="1">
      <c r="A381" s="406">
        <v>6</v>
      </c>
      <c r="B381" s="423" t="str">
        <f>IFERROR(VLOOKUP(A381,'Coverage Indicators - Section D'!$A$10:$Y$39,25,FALSE),"")</f>
        <v/>
      </c>
      <c r="C381" s="506" t="str">
        <f t="array" ref="C381">IFERROR(IF(INDEX('Disaggregation Records'!$E$95:$E$183,MATCH(LEFT(Z381,255),LEFT('Disaggregation Records'!$D$95:$D$183,255),0))=0,"",INDEX('Disaggregation Records'!$E$95:$E$183,MATCH(LEFT(Z381,255),LEFT('Disaggregation Records'!$D$95:$D$183,255),0))),"")</f>
        <v/>
      </c>
      <c r="D381" s="506" t="str">
        <f t="array" ref="D381">IFERROR(IF(INDEX('Disaggregation Records'!$F$95:$F$183,MATCH(LEFT(Z381,255),LEFT('Disaggregation Records'!$D$95:$D$183,255),0))=0,"",INDEX('Disaggregation Records'!$F$95:$F$183,MATCH(LEFT(Z381,255),LEFT('Disaggregation Records'!$D$95:$D$183,255),0))),"")</f>
        <v/>
      </c>
      <c r="E381" s="425" t="str">
        <f t="array" ref="E381">IFERROR(IF(INDEX('Disaggregation Data'!$K$315:$K$586,MATCH(LEFT(X381,255),LEFT('Disaggregation Data'!$J$315:$J$586,255),0))=0,"",INDEX('Disaggregation Data'!$K$315:$K$586,MATCH(LEFT(X381,255),LEFT('Disaggregation Data'!J$315:$J$586,255),0))),"")</f>
        <v/>
      </c>
      <c r="F381" s="426" t="str">
        <f t="array" ref="F381">IFERROR(IF(INDEX('Disaggregation Data'!$L$315:$L$586,MATCH(LEFT(X381,255),LEFT('Disaggregation Data'!$J$315:$J$586,255),0))=0,"",INDEX('Disaggregation Data'!$L$315:$L$586,MATCH(LEFT(X381,255),LEFT('Disaggregation Data'!J$315:$J$586,255),0))),"")</f>
        <v/>
      </c>
      <c r="G381" s="481" t="str">
        <f t="array" ref="G381">IFERROR(IF(INDEX('Disaggregation Data'!$M$315:$M$586,MATCH(LEFT(X381,255),LEFT('Disaggregation Data'!$J$315:$J$586,255),0))=0,(E381/F381)*100,INDEX('Disaggregation Data'!$M$315:$M$586,MATCH(LEFT(X381,255),LEFT('Disaggregation Data'!J$315:$J$586,255),0))),"")</f>
        <v/>
      </c>
      <c r="H381" s="429" t="str">
        <f t="array" ref="H381">IFERROR(IF(INDEX('Disaggregation Data'!$N$315:$N$586,MATCH(LEFT(X381,255),LEFT('Disaggregation Data'!$J$315:$J$586,255),0))=0,"",INDEX('Disaggregation Data'!$N$315:$N$586,MATCH(LEFT(X381,255),LEFT('Disaggregation Data'!J$315:$J$586,255),0))),"")</f>
        <v/>
      </c>
      <c r="I381" s="510"/>
      <c r="J381" s="510"/>
      <c r="K381" s="510"/>
      <c r="L381" s="510"/>
      <c r="M381" s="510"/>
      <c r="N381" s="510"/>
      <c r="O381" s="510"/>
      <c r="P381" s="510"/>
      <c r="Q381" s="510"/>
      <c r="R381" s="510"/>
      <c r="S381" s="510"/>
      <c r="T381" s="510"/>
      <c r="U381" s="429" t="str">
        <f t="array" ref="U381">IFERROR(IF(INDEX('Disaggregation Data'!$O$315:$O$586,MATCH(LEFT(X381,255),LEFT('Disaggregation Data'!$J$315:$J$586,255),0))=0,"",INDEX('Disaggregation Data'!$O$315:$O$586,MATCH(LEFT(X381,255),LEFT('Disaggregation Data'!J$315:$J$586,255),0))),"")</f>
        <v/>
      </c>
      <c r="V381" s="441" t="str">
        <f t="array" ref="V381">IFERROR(IF(INDEX('Disaggregation Data'!$P$315:$P$586,MATCH(LEFT(X381,255),LEFT('Disaggregation Data'!$J$315:$J$586,255),0))=0,"",INDEX('Disaggregation Data'!$P$315:$P$586,MATCH(LEFT(X381,255),LEFT('Disaggregation Data'!J$315:$J$586,255),0))),"")</f>
        <v/>
      </c>
      <c r="W381" s="511"/>
      <c r="X381" s="511" t="str">
        <f t="shared" si="24"/>
        <v/>
      </c>
      <c r="Y381" s="511">
        <f t="shared" si="25"/>
        <v>34</v>
      </c>
      <c r="Z381" s="511" t="str">
        <f t="shared" si="26"/>
        <v/>
      </c>
      <c r="AA381" s="511" t="b">
        <f t="shared" si="27"/>
        <v>0</v>
      </c>
      <c r="AB381" s="511" t="s">
        <v>1884</v>
      </c>
      <c r="AC381" s="511" t="str">
        <f t="array" ref="AC381">IFERROR(IF(INDEX('Disaggregation Records'!$G$95:$G$183,MATCH(LEFT(Z381,255),LEFT('Disaggregation Records'!$D$95:$D$183,255),0))=0,"",INDEX('Disaggregation Records'!$G$95:$G$183,MATCH(LEFT(Z381,255),LEFT('Disaggregation Records'!$D$95:$D$183,255),0))),"")</f>
        <v/>
      </c>
      <c r="AD381" s="511" t="s">
        <v>747</v>
      </c>
      <c r="AE381" s="219"/>
      <c r="AF381" s="135"/>
      <c r="AG381" s="135"/>
    </row>
    <row r="382" spans="1:33" ht="37.5" customHeight="1">
      <c r="A382" s="406">
        <v>6</v>
      </c>
      <c r="B382" s="423" t="str">
        <f>IFERROR(VLOOKUP(A382,'Coverage Indicators - Section D'!$A$10:$Y$39,25,FALSE),"")</f>
        <v/>
      </c>
      <c r="C382" s="506" t="str">
        <f t="array" ref="C382">IFERROR(IF(INDEX('Disaggregation Records'!$E$95:$E$183,MATCH(LEFT(Z382,255),LEFT('Disaggregation Records'!$D$95:$D$183,255),0))=0,"",INDEX('Disaggregation Records'!$E$95:$E$183,MATCH(LEFT(Z382,255),LEFT('Disaggregation Records'!$D$95:$D$183,255),0))),"")</f>
        <v/>
      </c>
      <c r="D382" s="506" t="str">
        <f t="array" ref="D382">IFERROR(IF(INDEX('Disaggregation Records'!$F$95:$F$183,MATCH(LEFT(Z382,255),LEFT('Disaggregation Records'!$D$95:$D$183,255),0))=0,"",INDEX('Disaggregation Records'!$F$95:$F$183,MATCH(LEFT(Z382,255),LEFT('Disaggregation Records'!$D$95:$D$183,255),0))),"")</f>
        <v/>
      </c>
      <c r="E382" s="425" t="str">
        <f t="array" ref="E382">IFERROR(IF(INDEX('Disaggregation Data'!$K$315:$K$586,MATCH(LEFT(X382,255),LEFT('Disaggregation Data'!$J$315:$J$586,255),0))=0,"",INDEX('Disaggregation Data'!$K$315:$K$586,MATCH(LEFT(X382,255),LEFT('Disaggregation Data'!J$315:$J$586,255),0))),"")</f>
        <v/>
      </c>
      <c r="F382" s="426" t="str">
        <f t="array" ref="F382">IFERROR(IF(INDEX('Disaggregation Data'!$L$315:$L$586,MATCH(LEFT(X382,255),LEFT('Disaggregation Data'!$J$315:$J$586,255),0))=0,"",INDEX('Disaggregation Data'!$L$315:$L$586,MATCH(LEFT(X382,255),LEFT('Disaggregation Data'!J$315:$J$586,255),0))),"")</f>
        <v/>
      </c>
      <c r="G382" s="481" t="str">
        <f t="array" ref="G382">IFERROR(IF(INDEX('Disaggregation Data'!$M$315:$M$586,MATCH(LEFT(X382,255),LEFT('Disaggregation Data'!$J$315:$J$586,255),0))=0,(E382/F382)*100,INDEX('Disaggregation Data'!$M$315:$M$586,MATCH(LEFT(X382,255),LEFT('Disaggregation Data'!J$315:$J$586,255),0))),"")</f>
        <v/>
      </c>
      <c r="H382" s="429" t="str">
        <f t="array" ref="H382">IFERROR(IF(INDEX('Disaggregation Data'!$N$315:$N$586,MATCH(LEFT(X382,255),LEFT('Disaggregation Data'!$J$315:$J$586,255),0))=0,"",INDEX('Disaggregation Data'!$N$315:$N$586,MATCH(LEFT(X382,255),LEFT('Disaggregation Data'!J$315:$J$586,255),0))),"")</f>
        <v/>
      </c>
      <c r="I382" s="510"/>
      <c r="J382" s="510"/>
      <c r="K382" s="510"/>
      <c r="L382" s="510"/>
      <c r="M382" s="510"/>
      <c r="N382" s="510"/>
      <c r="O382" s="510"/>
      <c r="P382" s="510"/>
      <c r="Q382" s="510"/>
      <c r="R382" s="510"/>
      <c r="S382" s="510"/>
      <c r="T382" s="510"/>
      <c r="U382" s="429" t="str">
        <f t="array" ref="U382">IFERROR(IF(INDEX('Disaggregation Data'!$O$315:$O$586,MATCH(LEFT(X382,255),LEFT('Disaggregation Data'!$J$315:$J$586,255),0))=0,"",INDEX('Disaggregation Data'!$O$315:$O$586,MATCH(LEFT(X382,255),LEFT('Disaggregation Data'!J$315:$J$586,255),0))),"")</f>
        <v/>
      </c>
      <c r="V382" s="441" t="str">
        <f t="array" ref="V382">IFERROR(IF(INDEX('Disaggregation Data'!$P$315:$P$586,MATCH(LEFT(X382,255),LEFT('Disaggregation Data'!$J$315:$J$586,255),0))=0,"",INDEX('Disaggregation Data'!$P$315:$P$586,MATCH(LEFT(X382,255),LEFT('Disaggregation Data'!J$315:$J$586,255),0))),"")</f>
        <v/>
      </c>
      <c r="W382" s="511"/>
      <c r="X382" s="511" t="str">
        <f t="shared" si="24"/>
        <v/>
      </c>
      <c r="Y382" s="511">
        <f t="shared" si="25"/>
        <v>35</v>
      </c>
      <c r="Z382" s="511" t="str">
        <f t="shared" si="26"/>
        <v/>
      </c>
      <c r="AA382" s="511" t="b">
        <f t="shared" si="27"/>
        <v>0</v>
      </c>
      <c r="AB382" s="511" t="s">
        <v>1885</v>
      </c>
      <c r="AC382" s="511" t="str">
        <f t="array" ref="AC382">IFERROR(IF(INDEX('Disaggregation Records'!$G$95:$G$183,MATCH(LEFT(Z382,255),LEFT('Disaggregation Records'!$D$95:$D$183,255),0))=0,"",INDEX('Disaggregation Records'!$G$95:$G$183,MATCH(LEFT(Z382,255),LEFT('Disaggregation Records'!$D$95:$D$183,255),0))),"")</f>
        <v/>
      </c>
      <c r="AD382" s="511" t="s">
        <v>747</v>
      </c>
      <c r="AE382" s="219"/>
      <c r="AF382" s="135"/>
      <c r="AG382" s="135"/>
    </row>
    <row r="383" spans="1:33" ht="37.5" customHeight="1">
      <c r="A383" s="406">
        <v>6</v>
      </c>
      <c r="B383" s="423" t="str">
        <f>IFERROR(VLOOKUP(A383,'Coverage Indicators - Section D'!$A$10:$Y$39,25,FALSE),"")</f>
        <v/>
      </c>
      <c r="C383" s="506" t="str">
        <f t="array" ref="C383">IFERROR(IF(INDEX('Disaggregation Records'!$E$95:$E$183,MATCH(LEFT(Z383,255),LEFT('Disaggregation Records'!$D$95:$D$183,255),0))=0,"",INDEX('Disaggregation Records'!$E$95:$E$183,MATCH(LEFT(Z383,255),LEFT('Disaggregation Records'!$D$95:$D$183,255),0))),"")</f>
        <v/>
      </c>
      <c r="D383" s="506" t="str">
        <f t="array" ref="D383">IFERROR(IF(INDEX('Disaggregation Records'!$F$95:$F$183,MATCH(LEFT(Z383,255),LEFT('Disaggregation Records'!$D$95:$D$183,255),0))=0,"",INDEX('Disaggregation Records'!$F$95:$F$183,MATCH(LEFT(Z383,255),LEFT('Disaggregation Records'!$D$95:$D$183,255),0))),"")</f>
        <v/>
      </c>
      <c r="E383" s="425" t="str">
        <f t="array" ref="E383">IFERROR(IF(INDEX('Disaggregation Data'!$K$315:$K$586,MATCH(LEFT(X383,255),LEFT('Disaggregation Data'!$J$315:$J$586,255),0))=0,"",INDEX('Disaggregation Data'!$K$315:$K$586,MATCH(LEFT(X383,255),LEFT('Disaggregation Data'!J$315:$J$586,255),0))),"")</f>
        <v/>
      </c>
      <c r="F383" s="426" t="str">
        <f t="array" ref="F383">IFERROR(IF(INDEX('Disaggregation Data'!$L$315:$L$586,MATCH(LEFT(X383,255),LEFT('Disaggregation Data'!$J$315:$J$586,255),0))=0,"",INDEX('Disaggregation Data'!$L$315:$L$586,MATCH(LEFT(X383,255),LEFT('Disaggregation Data'!J$315:$J$586,255),0))),"")</f>
        <v/>
      </c>
      <c r="G383" s="481" t="str">
        <f t="array" ref="G383">IFERROR(IF(INDEX('Disaggregation Data'!$M$315:$M$586,MATCH(LEFT(X383,255),LEFT('Disaggregation Data'!$J$315:$J$586,255),0))=0,(E383/F383)*100,INDEX('Disaggregation Data'!$M$315:$M$586,MATCH(LEFT(X383,255),LEFT('Disaggregation Data'!J$315:$J$586,255),0))),"")</f>
        <v/>
      </c>
      <c r="H383" s="429" t="str">
        <f t="array" ref="H383">IFERROR(IF(INDEX('Disaggregation Data'!$N$315:$N$586,MATCH(LEFT(X383,255),LEFT('Disaggregation Data'!$J$315:$J$586,255),0))=0,"",INDEX('Disaggregation Data'!$N$315:$N$586,MATCH(LEFT(X383,255),LEFT('Disaggregation Data'!J$315:$J$586,255),0))),"")</f>
        <v/>
      </c>
      <c r="I383" s="510"/>
      <c r="J383" s="510"/>
      <c r="K383" s="510"/>
      <c r="L383" s="510"/>
      <c r="M383" s="510"/>
      <c r="N383" s="510"/>
      <c r="O383" s="510"/>
      <c r="P383" s="510"/>
      <c r="Q383" s="510"/>
      <c r="R383" s="510"/>
      <c r="S383" s="510"/>
      <c r="T383" s="510"/>
      <c r="U383" s="429" t="str">
        <f t="array" ref="U383">IFERROR(IF(INDEX('Disaggregation Data'!$O$315:$O$586,MATCH(LEFT(X383,255),LEFT('Disaggregation Data'!$J$315:$J$586,255),0))=0,"",INDEX('Disaggregation Data'!$O$315:$O$586,MATCH(LEFT(X383,255),LEFT('Disaggregation Data'!J$315:$J$586,255),0))),"")</f>
        <v/>
      </c>
      <c r="V383" s="441" t="str">
        <f t="array" ref="V383">IFERROR(IF(INDEX('Disaggregation Data'!$P$315:$P$586,MATCH(LEFT(X383,255),LEFT('Disaggregation Data'!$J$315:$J$586,255),0))=0,"",INDEX('Disaggregation Data'!$P$315:$P$586,MATCH(LEFT(X383,255),LEFT('Disaggregation Data'!J$315:$J$586,255),0))),"")</f>
        <v/>
      </c>
      <c r="W383" s="511"/>
      <c r="X383" s="511" t="str">
        <f t="shared" si="24"/>
        <v/>
      </c>
      <c r="Y383" s="511">
        <f t="shared" si="25"/>
        <v>36</v>
      </c>
      <c r="Z383" s="511" t="str">
        <f t="shared" si="26"/>
        <v/>
      </c>
      <c r="AA383" s="511" t="b">
        <f t="shared" si="27"/>
        <v>0</v>
      </c>
      <c r="AB383" s="511" t="s">
        <v>1886</v>
      </c>
      <c r="AC383" s="511" t="str">
        <f t="array" ref="AC383">IFERROR(IF(INDEX('Disaggregation Records'!$G$95:$G$183,MATCH(LEFT(Z383,255),LEFT('Disaggregation Records'!$D$95:$D$183,255),0))=0,"",INDEX('Disaggregation Records'!$G$95:$G$183,MATCH(LEFT(Z383,255),LEFT('Disaggregation Records'!$D$95:$D$183,255),0))),"")</f>
        <v/>
      </c>
      <c r="AD383" s="511" t="s">
        <v>747</v>
      </c>
      <c r="AE383" s="219"/>
      <c r="AF383" s="135"/>
      <c r="AG383" s="135"/>
    </row>
    <row r="384" spans="1:33" ht="37.5" customHeight="1">
      <c r="A384" s="406">
        <v>6</v>
      </c>
      <c r="B384" s="423" t="str">
        <f>IFERROR(VLOOKUP(A384,'Coverage Indicators - Section D'!$A$10:$Y$39,25,FALSE),"")</f>
        <v/>
      </c>
      <c r="C384" s="506" t="str">
        <f t="array" ref="C384">IFERROR(IF(INDEX('Disaggregation Records'!$E$95:$E$183,MATCH(LEFT(Z384,255),LEFT('Disaggregation Records'!$D$95:$D$183,255),0))=0,"",INDEX('Disaggregation Records'!$E$95:$E$183,MATCH(LEFT(Z384,255),LEFT('Disaggregation Records'!$D$95:$D$183,255),0))),"")</f>
        <v/>
      </c>
      <c r="D384" s="506" t="str">
        <f t="array" ref="D384">IFERROR(IF(INDEX('Disaggregation Records'!$F$95:$F$183,MATCH(LEFT(Z384,255),LEFT('Disaggregation Records'!$D$95:$D$183,255),0))=0,"",INDEX('Disaggregation Records'!$F$95:$F$183,MATCH(LEFT(Z384,255),LEFT('Disaggregation Records'!$D$95:$D$183,255),0))),"")</f>
        <v/>
      </c>
      <c r="E384" s="425" t="str">
        <f t="array" ref="E384">IFERROR(IF(INDEX('Disaggregation Data'!$K$315:$K$586,MATCH(LEFT(X384,255),LEFT('Disaggregation Data'!$J$315:$J$586,255),0))=0,"",INDEX('Disaggregation Data'!$K$315:$K$586,MATCH(LEFT(X384,255),LEFT('Disaggregation Data'!J$315:$J$586,255),0))),"")</f>
        <v/>
      </c>
      <c r="F384" s="426" t="str">
        <f t="array" ref="F384">IFERROR(IF(INDEX('Disaggregation Data'!$L$315:$L$586,MATCH(LEFT(X384,255),LEFT('Disaggregation Data'!$J$315:$J$586,255),0))=0,"",INDEX('Disaggregation Data'!$L$315:$L$586,MATCH(LEFT(X384,255),LEFT('Disaggregation Data'!J$315:$J$586,255),0))),"")</f>
        <v/>
      </c>
      <c r="G384" s="481" t="str">
        <f t="array" ref="G384">IFERROR(IF(INDEX('Disaggregation Data'!$M$315:$M$586,MATCH(LEFT(X384,255),LEFT('Disaggregation Data'!$J$315:$J$586,255),0))=0,(E384/F384)*100,INDEX('Disaggregation Data'!$M$315:$M$586,MATCH(LEFT(X384,255),LEFT('Disaggregation Data'!J$315:$J$586,255),0))),"")</f>
        <v/>
      </c>
      <c r="H384" s="429" t="str">
        <f t="array" ref="H384">IFERROR(IF(INDEX('Disaggregation Data'!$N$315:$N$586,MATCH(LEFT(X384,255),LEFT('Disaggregation Data'!$J$315:$J$586,255),0))=0,"",INDEX('Disaggregation Data'!$N$315:$N$586,MATCH(LEFT(X384,255),LEFT('Disaggregation Data'!J$315:$J$586,255),0))),"")</f>
        <v/>
      </c>
      <c r="I384" s="510"/>
      <c r="J384" s="510"/>
      <c r="K384" s="510"/>
      <c r="L384" s="510"/>
      <c r="M384" s="510"/>
      <c r="N384" s="510"/>
      <c r="O384" s="510"/>
      <c r="P384" s="510"/>
      <c r="Q384" s="510"/>
      <c r="R384" s="510"/>
      <c r="S384" s="510"/>
      <c r="T384" s="510"/>
      <c r="U384" s="429" t="str">
        <f t="array" ref="U384">IFERROR(IF(INDEX('Disaggregation Data'!$O$315:$O$586,MATCH(LEFT(X384,255),LEFT('Disaggregation Data'!$J$315:$J$586,255),0))=0,"",INDEX('Disaggregation Data'!$O$315:$O$586,MATCH(LEFT(X384,255),LEFT('Disaggregation Data'!J$315:$J$586,255),0))),"")</f>
        <v/>
      </c>
      <c r="V384" s="441" t="str">
        <f t="array" ref="V384">IFERROR(IF(INDEX('Disaggregation Data'!$P$315:$P$586,MATCH(LEFT(X384,255),LEFT('Disaggregation Data'!$J$315:$J$586,255),0))=0,"",INDEX('Disaggregation Data'!$P$315:$P$586,MATCH(LEFT(X384,255),LEFT('Disaggregation Data'!J$315:$J$586,255),0))),"")</f>
        <v/>
      </c>
      <c r="W384" s="511"/>
      <c r="X384" s="511" t="str">
        <f t="shared" si="24"/>
        <v/>
      </c>
      <c r="Y384" s="511">
        <f t="shared" si="25"/>
        <v>37</v>
      </c>
      <c r="Z384" s="511" t="str">
        <f t="shared" si="26"/>
        <v/>
      </c>
      <c r="AA384" s="511" t="b">
        <f t="shared" si="27"/>
        <v>0</v>
      </c>
      <c r="AB384" s="511" t="s">
        <v>1887</v>
      </c>
      <c r="AC384" s="511" t="str">
        <f t="array" ref="AC384">IFERROR(IF(INDEX('Disaggregation Records'!$G$95:$G$183,MATCH(LEFT(Z384,255),LEFT('Disaggregation Records'!$D$95:$D$183,255),0))=0,"",INDEX('Disaggregation Records'!$G$95:$G$183,MATCH(LEFT(Z384,255),LEFT('Disaggregation Records'!$D$95:$D$183,255),0))),"")</f>
        <v/>
      </c>
      <c r="AD384" s="511" t="s">
        <v>747</v>
      </c>
      <c r="AE384" s="219"/>
      <c r="AF384" s="135"/>
      <c r="AG384" s="135"/>
    </row>
    <row r="385" spans="1:33" ht="37.5" customHeight="1">
      <c r="A385" s="406">
        <v>6</v>
      </c>
      <c r="B385" s="423" t="str">
        <f>IFERROR(VLOOKUP(A385,'Coverage Indicators - Section D'!$A$10:$Y$39,25,FALSE),"")</f>
        <v/>
      </c>
      <c r="C385" s="506" t="str">
        <f t="array" ref="C385">IFERROR(IF(INDEX('Disaggregation Records'!$E$95:$E$183,MATCH(LEFT(Z385,255),LEFT('Disaggregation Records'!$D$95:$D$183,255),0))=0,"",INDEX('Disaggregation Records'!$E$95:$E$183,MATCH(LEFT(Z385,255),LEFT('Disaggregation Records'!$D$95:$D$183,255),0))),"")</f>
        <v/>
      </c>
      <c r="D385" s="506" t="str">
        <f t="array" ref="D385">IFERROR(IF(INDEX('Disaggregation Records'!$F$95:$F$183,MATCH(LEFT(Z385,255),LEFT('Disaggregation Records'!$D$95:$D$183,255),0))=0,"",INDEX('Disaggregation Records'!$F$95:$F$183,MATCH(LEFT(Z385,255),LEFT('Disaggregation Records'!$D$95:$D$183,255),0))),"")</f>
        <v/>
      </c>
      <c r="E385" s="425" t="str">
        <f t="array" ref="E385">IFERROR(IF(INDEX('Disaggregation Data'!$K$315:$K$586,MATCH(LEFT(X385,255),LEFT('Disaggregation Data'!$J$315:$J$586,255),0))=0,"",INDEX('Disaggregation Data'!$K$315:$K$586,MATCH(LEFT(X385,255),LEFT('Disaggregation Data'!J$315:$J$586,255),0))),"")</f>
        <v/>
      </c>
      <c r="F385" s="426" t="str">
        <f t="array" ref="F385">IFERROR(IF(INDEX('Disaggregation Data'!$L$315:$L$586,MATCH(LEFT(X385,255),LEFT('Disaggregation Data'!$J$315:$J$586,255),0))=0,"",INDEX('Disaggregation Data'!$L$315:$L$586,MATCH(LEFT(X385,255),LEFT('Disaggregation Data'!J$315:$J$586,255),0))),"")</f>
        <v/>
      </c>
      <c r="G385" s="481" t="str">
        <f t="array" ref="G385">IFERROR(IF(INDEX('Disaggregation Data'!$M$315:$M$586,MATCH(LEFT(X385,255),LEFT('Disaggregation Data'!$J$315:$J$586,255),0))=0,(E385/F385)*100,INDEX('Disaggregation Data'!$M$315:$M$586,MATCH(LEFT(X385,255),LEFT('Disaggregation Data'!J$315:$J$586,255),0))),"")</f>
        <v/>
      </c>
      <c r="H385" s="429" t="str">
        <f t="array" ref="H385">IFERROR(IF(INDEX('Disaggregation Data'!$N$315:$N$586,MATCH(LEFT(X385,255),LEFT('Disaggregation Data'!$J$315:$J$586,255),0))=0,"",INDEX('Disaggregation Data'!$N$315:$N$586,MATCH(LEFT(X385,255),LEFT('Disaggregation Data'!J$315:$J$586,255),0))),"")</f>
        <v/>
      </c>
      <c r="I385" s="510"/>
      <c r="J385" s="510"/>
      <c r="K385" s="510"/>
      <c r="L385" s="510"/>
      <c r="M385" s="510"/>
      <c r="N385" s="510"/>
      <c r="O385" s="510"/>
      <c r="P385" s="510"/>
      <c r="Q385" s="510"/>
      <c r="R385" s="510"/>
      <c r="S385" s="510"/>
      <c r="T385" s="510"/>
      <c r="U385" s="429" t="str">
        <f t="array" ref="U385">IFERROR(IF(INDEX('Disaggregation Data'!$O$315:$O$586,MATCH(LEFT(X385,255),LEFT('Disaggregation Data'!$J$315:$J$586,255),0))=0,"",INDEX('Disaggregation Data'!$O$315:$O$586,MATCH(LEFT(X385,255),LEFT('Disaggregation Data'!J$315:$J$586,255),0))),"")</f>
        <v/>
      </c>
      <c r="V385" s="441" t="str">
        <f t="array" ref="V385">IFERROR(IF(INDEX('Disaggregation Data'!$P$315:$P$586,MATCH(LEFT(X385,255),LEFT('Disaggregation Data'!$J$315:$J$586,255),0))=0,"",INDEX('Disaggregation Data'!$P$315:$P$586,MATCH(LEFT(X385,255),LEFT('Disaggregation Data'!J$315:$J$586,255),0))),"")</f>
        <v/>
      </c>
      <c r="W385" s="511"/>
      <c r="X385" s="511" t="str">
        <f t="shared" si="24"/>
        <v/>
      </c>
      <c r="Y385" s="511">
        <f t="shared" si="25"/>
        <v>38</v>
      </c>
      <c r="Z385" s="511" t="str">
        <f t="shared" si="26"/>
        <v/>
      </c>
      <c r="AA385" s="511" t="b">
        <f t="shared" si="27"/>
        <v>0</v>
      </c>
      <c r="AB385" s="511" t="s">
        <v>1888</v>
      </c>
      <c r="AC385" s="511" t="str">
        <f t="array" ref="AC385">IFERROR(IF(INDEX('Disaggregation Records'!$G$95:$G$183,MATCH(LEFT(Z385,255),LEFT('Disaggregation Records'!$D$95:$D$183,255),0))=0,"",INDEX('Disaggregation Records'!$G$95:$G$183,MATCH(LEFT(Z385,255),LEFT('Disaggregation Records'!$D$95:$D$183,255),0))),"")</f>
        <v/>
      </c>
      <c r="AD385" s="511" t="s">
        <v>747</v>
      </c>
      <c r="AE385" s="219"/>
      <c r="AF385" s="135"/>
      <c r="AG385" s="135"/>
    </row>
    <row r="386" spans="1:33" ht="37.5" customHeight="1">
      <c r="A386" s="406">
        <v>6</v>
      </c>
      <c r="B386" s="423" t="str">
        <f>IFERROR(VLOOKUP(A386,'Coverage Indicators - Section D'!$A$10:$Y$39,25,FALSE),"")</f>
        <v/>
      </c>
      <c r="C386" s="506" t="str">
        <f t="array" ref="C386">IFERROR(IF(INDEX('Disaggregation Records'!$E$95:$E$183,MATCH(LEFT(Z386,255),LEFT('Disaggregation Records'!$D$95:$D$183,255),0))=0,"",INDEX('Disaggregation Records'!$E$95:$E$183,MATCH(LEFT(Z386,255),LEFT('Disaggregation Records'!$D$95:$D$183,255),0))),"")</f>
        <v/>
      </c>
      <c r="D386" s="506" t="str">
        <f t="array" ref="D386">IFERROR(IF(INDEX('Disaggregation Records'!$F$95:$F$183,MATCH(LEFT(Z386,255),LEFT('Disaggregation Records'!$D$95:$D$183,255),0))=0,"",INDEX('Disaggregation Records'!$F$95:$F$183,MATCH(LEFT(Z386,255),LEFT('Disaggregation Records'!$D$95:$D$183,255),0))),"")</f>
        <v/>
      </c>
      <c r="E386" s="425" t="str">
        <f t="array" ref="E386">IFERROR(IF(INDEX('Disaggregation Data'!$K$315:$K$586,MATCH(LEFT(X386,255),LEFT('Disaggregation Data'!$J$315:$J$586,255),0))=0,"",INDEX('Disaggregation Data'!$K$315:$K$586,MATCH(LEFT(X386,255),LEFT('Disaggregation Data'!J$315:$J$586,255),0))),"")</f>
        <v/>
      </c>
      <c r="F386" s="426" t="str">
        <f t="array" ref="F386">IFERROR(IF(INDEX('Disaggregation Data'!$L$315:$L$586,MATCH(LEFT(X386,255),LEFT('Disaggregation Data'!$J$315:$J$586,255),0))=0,"",INDEX('Disaggregation Data'!$L$315:$L$586,MATCH(LEFT(X386,255),LEFT('Disaggregation Data'!J$315:$J$586,255),0))),"")</f>
        <v/>
      </c>
      <c r="G386" s="481" t="str">
        <f t="array" ref="G386">IFERROR(IF(INDEX('Disaggregation Data'!$M$315:$M$586,MATCH(LEFT(X386,255),LEFT('Disaggregation Data'!$J$315:$J$586,255),0))=0,(E386/F386)*100,INDEX('Disaggregation Data'!$M$315:$M$586,MATCH(LEFT(X386,255),LEFT('Disaggregation Data'!J$315:$J$586,255),0))),"")</f>
        <v/>
      </c>
      <c r="H386" s="429" t="str">
        <f t="array" ref="H386">IFERROR(IF(INDEX('Disaggregation Data'!$N$315:$N$586,MATCH(LEFT(X386,255),LEFT('Disaggregation Data'!$J$315:$J$586,255),0))=0,"",INDEX('Disaggregation Data'!$N$315:$N$586,MATCH(LEFT(X386,255),LEFT('Disaggregation Data'!J$315:$J$586,255),0))),"")</f>
        <v/>
      </c>
      <c r="I386" s="510"/>
      <c r="J386" s="510"/>
      <c r="K386" s="510"/>
      <c r="L386" s="510"/>
      <c r="M386" s="510"/>
      <c r="N386" s="510"/>
      <c r="O386" s="510"/>
      <c r="P386" s="510"/>
      <c r="Q386" s="510"/>
      <c r="R386" s="510"/>
      <c r="S386" s="510"/>
      <c r="T386" s="510"/>
      <c r="U386" s="429" t="str">
        <f t="array" ref="U386">IFERROR(IF(INDEX('Disaggregation Data'!$O$315:$O$586,MATCH(LEFT(X386,255),LEFT('Disaggregation Data'!$J$315:$J$586,255),0))=0,"",INDEX('Disaggregation Data'!$O$315:$O$586,MATCH(LEFT(X386,255),LEFT('Disaggregation Data'!J$315:$J$586,255),0))),"")</f>
        <v/>
      </c>
      <c r="V386" s="441" t="str">
        <f t="array" ref="V386">IFERROR(IF(INDEX('Disaggregation Data'!$P$315:$P$586,MATCH(LEFT(X386,255),LEFT('Disaggregation Data'!$J$315:$J$586,255),0))=0,"",INDEX('Disaggregation Data'!$P$315:$P$586,MATCH(LEFT(X386,255),LEFT('Disaggregation Data'!J$315:$J$586,255),0))),"")</f>
        <v/>
      </c>
      <c r="W386" s="511"/>
      <c r="X386" s="511" t="str">
        <f t="shared" si="24"/>
        <v/>
      </c>
      <c r="Y386" s="511">
        <f t="shared" si="25"/>
        <v>39</v>
      </c>
      <c r="Z386" s="511" t="str">
        <f t="shared" si="26"/>
        <v/>
      </c>
      <c r="AA386" s="511" t="b">
        <f t="shared" si="27"/>
        <v>0</v>
      </c>
      <c r="AB386" s="511" t="s">
        <v>1889</v>
      </c>
      <c r="AC386" s="511" t="str">
        <f t="array" ref="AC386">IFERROR(IF(INDEX('Disaggregation Records'!$G$95:$G$183,MATCH(LEFT(Z386,255),LEFT('Disaggregation Records'!$D$95:$D$183,255),0))=0,"",INDEX('Disaggregation Records'!$G$95:$G$183,MATCH(LEFT(Z386,255),LEFT('Disaggregation Records'!$D$95:$D$183,255),0))),"")</f>
        <v/>
      </c>
      <c r="AD386" s="511" t="s">
        <v>747</v>
      </c>
      <c r="AE386" s="219"/>
      <c r="AF386" s="135"/>
      <c r="AG386" s="135"/>
    </row>
    <row r="387" spans="1:33" ht="37.5" customHeight="1">
      <c r="A387" s="406">
        <v>7</v>
      </c>
      <c r="B387" s="423" t="str">
        <f>IFERROR(VLOOKUP(A387,'Coverage Indicators - Section D'!$A$10:$Y$39,25,FALSE),"")</f>
        <v>TCP-6b: Number of TB cases (all forms) notified among key affected populations/ high risk groups (other than prisoners)</v>
      </c>
      <c r="C387" s="506" t="str">
        <f t="array" ref="C387">IFERROR(IF(INDEX('Disaggregation Records'!$E$95:$E$183,MATCH(LEFT(Z387,255),LEFT('Disaggregation Records'!$D$95:$D$183,255),0))=0,"",INDEX('Disaggregation Records'!$E$95:$E$183,MATCH(LEFT(Z387,255),LEFT('Disaggregation Records'!$D$95:$D$183,255),0))),"")</f>
        <v>Target / Risk population group</v>
      </c>
      <c r="D387" s="506" t="str">
        <f t="array" ref="D387">IFERROR(IF(INDEX('Disaggregation Records'!$F$95:$F$183,MATCH(LEFT(Z387,255),LEFT('Disaggregation Records'!$D$95:$D$183,255),0))=0,"",INDEX('Disaggregation Records'!$F$95:$F$183,MATCH(LEFT(Z387,255),LEFT('Disaggregation Records'!$D$95:$D$183,255),0))),"")</f>
        <v>Migrants/ refugees/ IDPs</v>
      </c>
      <c r="E387" s="425" t="str">
        <f t="array" ref="E387">IFERROR(IF(INDEX('Disaggregation Data'!$K$315:$K$586,MATCH(LEFT(X387,255),LEFT('Disaggregation Data'!$J$315:$J$586,255),0))=0,"",INDEX('Disaggregation Data'!$K$315:$K$586,MATCH(LEFT(X387,255),LEFT('Disaggregation Data'!J$315:$J$586,255),0))),"")</f>
        <v/>
      </c>
      <c r="F387" s="426" t="str">
        <f t="array" ref="F387">IFERROR(IF(INDEX('Disaggregation Data'!$L$315:$L$586,MATCH(LEFT(X387,255),LEFT('Disaggregation Data'!$J$315:$J$586,255),0))=0,"",INDEX('Disaggregation Data'!$L$315:$L$586,MATCH(LEFT(X387,255),LEFT('Disaggregation Data'!J$315:$J$586,255),0))),"")</f>
        <v/>
      </c>
      <c r="G387" s="481" t="str">
        <f t="array" ref="G387">IFERROR(IF(INDEX('Disaggregation Data'!$M$315:$M$586,MATCH(LEFT(X387,255),LEFT('Disaggregation Data'!$J$315:$J$586,255),0))=0,(E387/F387)*100,INDEX('Disaggregation Data'!$M$315:$M$586,MATCH(LEFT(X387,255),LEFT('Disaggregation Data'!J$315:$J$586,255),0))),"")</f>
        <v/>
      </c>
      <c r="H387" s="429" t="str">
        <f t="array" ref="H387">IFERROR(IF(INDEX('Disaggregation Data'!$N$315:$N$586,MATCH(LEFT(X387,255),LEFT('Disaggregation Data'!$J$315:$J$586,255),0))=0,"",INDEX('Disaggregation Data'!$N$315:$N$586,MATCH(LEFT(X387,255),LEFT('Disaggregation Data'!J$315:$J$586,255),0))),"")</f>
        <v/>
      </c>
      <c r="I387" s="510"/>
      <c r="J387" s="510"/>
      <c r="K387" s="510"/>
      <c r="L387" s="510"/>
      <c r="M387" s="510"/>
      <c r="N387" s="510"/>
      <c r="O387" s="510"/>
      <c r="P387" s="510"/>
      <c r="Q387" s="510"/>
      <c r="R387" s="510"/>
      <c r="S387" s="510"/>
      <c r="T387" s="510"/>
      <c r="U387" s="429" t="str">
        <f t="array" ref="U387">IFERROR(IF(INDEX('Disaggregation Data'!$O$315:$O$586,MATCH(LEFT(X387,255),LEFT('Disaggregation Data'!$J$315:$J$586,255),0))=0,"",INDEX('Disaggregation Data'!$O$315:$O$586,MATCH(LEFT(X387,255),LEFT('Disaggregation Data'!J$315:$J$586,255),0))),"")</f>
        <v/>
      </c>
      <c r="V387" s="441" t="str">
        <f t="array" ref="V387">IFERROR(IF(INDEX('Disaggregation Data'!$P$315:$P$586,MATCH(LEFT(X387,255),LEFT('Disaggregation Data'!$J$315:$J$586,255),0))=0,"",INDEX('Disaggregation Data'!$P$315:$P$586,MATCH(LEFT(X387,255),LEFT('Disaggregation Data'!J$315:$J$586,255),0))),"")</f>
        <v/>
      </c>
      <c r="W387" s="511"/>
      <c r="X387" s="511" t="str">
        <f t="shared" si="24"/>
        <v>TCP-6b: Number of TB cases (all forms) notified among key affected populations/ high risk groups (other than prisoners)Target / Risk population groupMigrants/ refugees/ IDPs</v>
      </c>
      <c r="Y387" s="511">
        <f t="shared" si="25"/>
        <v>0</v>
      </c>
      <c r="Z387" s="511" t="str">
        <f t="shared" si="26"/>
        <v>TCP-6b: Number of TB cases (all forms) notified among key affected populations/ high risk groups (other than prisoners)-0</v>
      </c>
      <c r="AA387" s="511" t="b">
        <f t="shared" si="27"/>
        <v>1</v>
      </c>
      <c r="AB387" s="511" t="s">
        <v>1890</v>
      </c>
      <c r="AC387" s="511" t="str">
        <f t="array" ref="AC387">IFERROR(IF(INDEX('Disaggregation Records'!$G$95:$G$183,MATCH(LEFT(Z387,255),LEFT('Disaggregation Records'!$D$95:$D$183,255),0))=0,"",INDEX('Disaggregation Records'!$G$95:$G$183,MATCH(LEFT(Z387,255),LEFT('Disaggregation Records'!$D$95:$D$183,255),0))),"")</f>
        <v>a1L36000002NzjyEAC</v>
      </c>
      <c r="AD387" s="511" t="s">
        <v>750</v>
      </c>
      <c r="AE387" s="219"/>
      <c r="AF387" s="135"/>
      <c r="AG387" s="135"/>
    </row>
    <row r="388" spans="1:33" ht="37.5" customHeight="1">
      <c r="A388" s="406">
        <v>7</v>
      </c>
      <c r="B388" s="423" t="str">
        <f>IFERROR(VLOOKUP(A388,'Coverage Indicators - Section D'!$A$10:$Y$39,25,FALSE),"")</f>
        <v>TCP-6b: Number of TB cases (all forms) notified among key affected populations/ high risk groups (other than prisoners)</v>
      </c>
      <c r="C388" s="506" t="str">
        <f t="array" ref="C388">IFERROR(IF(INDEX('Disaggregation Records'!$E$95:$E$183,MATCH(LEFT(Z388,255),LEFT('Disaggregation Records'!$D$95:$D$183,255),0))=0,"",INDEX('Disaggregation Records'!$E$95:$E$183,MATCH(LEFT(Z388,255),LEFT('Disaggregation Records'!$D$95:$D$183,255),0))),"")</f>
        <v>Target / Risk population group</v>
      </c>
      <c r="D388" s="506" t="str">
        <f t="array" ref="D388">IFERROR(IF(INDEX('Disaggregation Records'!$F$95:$F$183,MATCH(LEFT(Z388,255),LEFT('Disaggregation Records'!$D$95:$D$183,255),0))=0,"",INDEX('Disaggregation Records'!$F$95:$F$183,MATCH(LEFT(Z388,255),LEFT('Disaggregation Records'!$D$95:$D$183,255),0))),"")</f>
        <v>Other population group</v>
      </c>
      <c r="E388" s="425" t="str">
        <f t="array" ref="E388">IFERROR(IF(INDEX('Disaggregation Data'!$K$315:$K$586,MATCH(LEFT(X388,255),LEFT('Disaggregation Data'!$J$315:$J$586,255),0))=0,"",INDEX('Disaggregation Data'!$K$315:$K$586,MATCH(LEFT(X388,255),LEFT('Disaggregation Data'!J$315:$J$586,255),0))),"")</f>
        <v/>
      </c>
      <c r="F388" s="426" t="str">
        <f t="array" ref="F388">IFERROR(IF(INDEX('Disaggregation Data'!$L$315:$L$586,MATCH(LEFT(X388,255),LEFT('Disaggregation Data'!$J$315:$J$586,255),0))=0,"",INDEX('Disaggregation Data'!$L$315:$L$586,MATCH(LEFT(X388,255),LEFT('Disaggregation Data'!J$315:$J$586,255),0))),"")</f>
        <v/>
      </c>
      <c r="G388" s="481" t="str">
        <f t="array" ref="G388">IFERROR(IF(INDEX('Disaggregation Data'!$M$315:$M$586,MATCH(LEFT(X388,255),LEFT('Disaggregation Data'!$J$315:$J$586,255),0))=0,(E388/F388)*100,INDEX('Disaggregation Data'!$M$315:$M$586,MATCH(LEFT(X388,255),LEFT('Disaggregation Data'!J$315:$J$586,255),0))),"")</f>
        <v/>
      </c>
      <c r="H388" s="429" t="str">
        <f t="array" ref="H388">IFERROR(IF(INDEX('Disaggregation Data'!$N$315:$N$586,MATCH(LEFT(X388,255),LEFT('Disaggregation Data'!$J$315:$J$586,255),0))=0,"",INDEX('Disaggregation Data'!$N$315:$N$586,MATCH(LEFT(X388,255),LEFT('Disaggregation Data'!J$315:$J$586,255),0))),"")</f>
        <v/>
      </c>
      <c r="I388" s="510"/>
      <c r="J388" s="510"/>
      <c r="K388" s="510"/>
      <c r="L388" s="510"/>
      <c r="M388" s="510"/>
      <c r="N388" s="510"/>
      <c r="O388" s="510"/>
      <c r="P388" s="510"/>
      <c r="Q388" s="510"/>
      <c r="R388" s="510"/>
      <c r="S388" s="510"/>
      <c r="T388" s="510"/>
      <c r="U388" s="429" t="str">
        <f t="array" ref="U388">IFERROR(IF(INDEX('Disaggregation Data'!$O$315:$O$586,MATCH(LEFT(X388,255),LEFT('Disaggregation Data'!$J$315:$J$586,255),0))=0,"",INDEX('Disaggregation Data'!$O$315:$O$586,MATCH(LEFT(X388,255),LEFT('Disaggregation Data'!J$315:$J$586,255),0))),"")</f>
        <v/>
      </c>
      <c r="V388" s="441" t="str">
        <f t="array" ref="V388">IFERROR(IF(INDEX('Disaggregation Data'!$P$315:$P$586,MATCH(LEFT(X388,255),LEFT('Disaggregation Data'!$J$315:$J$586,255),0))=0,"",INDEX('Disaggregation Data'!$P$315:$P$586,MATCH(LEFT(X388,255),LEFT('Disaggregation Data'!J$315:$J$586,255),0))),"")</f>
        <v/>
      </c>
      <c r="W388" s="511"/>
      <c r="X388" s="511" t="str">
        <f t="shared" si="24"/>
        <v>TCP-6b: Number of TB cases (all forms) notified among key affected populations/ high risk groups (other than prisoners)Target / Risk population groupOther population group</v>
      </c>
      <c r="Y388" s="511">
        <f t="shared" si="25"/>
        <v>1</v>
      </c>
      <c r="Z388" s="511" t="str">
        <f t="shared" si="26"/>
        <v>TCP-6b: Number of TB cases (all forms) notified among key affected populations/ high risk groups (other than prisoners)-1</v>
      </c>
      <c r="AA388" s="511" t="b">
        <f t="shared" si="27"/>
        <v>1</v>
      </c>
      <c r="AB388" s="511" t="s">
        <v>1891</v>
      </c>
      <c r="AC388" s="511" t="str">
        <f t="array" ref="AC388">IFERROR(IF(INDEX('Disaggregation Records'!$G$95:$G$183,MATCH(LEFT(Z388,255),LEFT('Disaggregation Records'!$D$95:$D$183,255),0))=0,"",INDEX('Disaggregation Records'!$G$95:$G$183,MATCH(LEFT(Z388,255),LEFT('Disaggregation Records'!$D$95:$D$183,255),0))),"")</f>
        <v>a1L36000002NzjzEAC</v>
      </c>
      <c r="AD388" s="511" t="s">
        <v>750</v>
      </c>
      <c r="AE388" s="219"/>
      <c r="AF388" s="135"/>
      <c r="AG388" s="135"/>
    </row>
    <row r="389" spans="1:33" ht="37.5" customHeight="1">
      <c r="A389" s="406">
        <v>7</v>
      </c>
      <c r="B389" s="423" t="str">
        <f>IFERROR(VLOOKUP(A389,'Coverage Indicators - Section D'!$A$10:$Y$39,25,FALSE),"")</f>
        <v>TCP-6b: Number of TB cases (all forms) notified among key affected populations/ high risk groups (other than prisoners)</v>
      </c>
      <c r="C389" s="506" t="str">
        <f t="array" ref="C389">IFERROR(IF(INDEX('Disaggregation Records'!$E$95:$E$183,MATCH(LEFT(Z389,255),LEFT('Disaggregation Records'!$D$95:$D$183,255),0))=0,"",INDEX('Disaggregation Records'!$E$95:$E$183,MATCH(LEFT(Z389,255),LEFT('Disaggregation Records'!$D$95:$D$183,255),0))),"")</f>
        <v/>
      </c>
      <c r="D389" s="506" t="str">
        <f t="array" ref="D389">IFERROR(IF(INDEX('Disaggregation Records'!$F$95:$F$183,MATCH(LEFT(Z389,255),LEFT('Disaggregation Records'!$D$95:$D$183,255),0))=0,"",INDEX('Disaggregation Records'!$F$95:$F$183,MATCH(LEFT(Z389,255),LEFT('Disaggregation Records'!$D$95:$D$183,255),0))),"")</f>
        <v/>
      </c>
      <c r="E389" s="425" t="str">
        <f t="array" ref="E389">IFERROR(IF(INDEX('Disaggregation Data'!$K$315:$K$586,MATCH(LEFT(X389,255),LEFT('Disaggregation Data'!$J$315:$J$586,255),0))=0,"",INDEX('Disaggregation Data'!$K$315:$K$586,MATCH(LEFT(X389,255),LEFT('Disaggregation Data'!J$315:$J$586,255),0))),"")</f>
        <v/>
      </c>
      <c r="F389" s="426" t="str">
        <f t="array" ref="F389">IFERROR(IF(INDEX('Disaggregation Data'!$L$315:$L$586,MATCH(LEFT(X389,255),LEFT('Disaggregation Data'!$J$315:$J$586,255),0))=0,"",INDEX('Disaggregation Data'!$L$315:$L$586,MATCH(LEFT(X389,255),LEFT('Disaggregation Data'!J$315:$J$586,255),0))),"")</f>
        <v/>
      </c>
      <c r="G389" s="481" t="str">
        <f t="array" ref="G389">IFERROR(IF(INDEX('Disaggregation Data'!$M$315:$M$586,MATCH(LEFT(X389,255),LEFT('Disaggregation Data'!$J$315:$J$586,255),0))=0,(E389/F389)*100,INDEX('Disaggregation Data'!$M$315:$M$586,MATCH(LEFT(X389,255),LEFT('Disaggregation Data'!J$315:$J$586,255),0))),"")</f>
        <v/>
      </c>
      <c r="H389" s="429" t="str">
        <f t="array" ref="H389">IFERROR(IF(INDEX('Disaggregation Data'!$N$315:$N$586,MATCH(LEFT(X389,255),LEFT('Disaggregation Data'!$J$315:$J$586,255),0))=0,"",INDEX('Disaggregation Data'!$N$315:$N$586,MATCH(LEFT(X389,255),LEFT('Disaggregation Data'!J$315:$J$586,255),0))),"")</f>
        <v/>
      </c>
      <c r="I389" s="510"/>
      <c r="J389" s="510"/>
      <c r="K389" s="510"/>
      <c r="L389" s="510"/>
      <c r="M389" s="510"/>
      <c r="N389" s="510"/>
      <c r="O389" s="510"/>
      <c r="P389" s="510"/>
      <c r="Q389" s="510"/>
      <c r="R389" s="510"/>
      <c r="S389" s="510"/>
      <c r="T389" s="510"/>
      <c r="U389" s="429" t="str">
        <f t="array" ref="U389">IFERROR(IF(INDEX('Disaggregation Data'!$O$315:$O$586,MATCH(LEFT(X389,255),LEFT('Disaggregation Data'!$J$315:$J$586,255),0))=0,"",INDEX('Disaggregation Data'!$O$315:$O$586,MATCH(LEFT(X389,255),LEFT('Disaggregation Data'!J$315:$J$586,255),0))),"")</f>
        <v/>
      </c>
      <c r="V389" s="441" t="str">
        <f t="array" ref="V389">IFERROR(IF(INDEX('Disaggregation Data'!$P$315:$P$586,MATCH(LEFT(X389,255),LEFT('Disaggregation Data'!$J$315:$J$586,255),0))=0,"",INDEX('Disaggregation Data'!$P$315:$P$586,MATCH(LEFT(X389,255),LEFT('Disaggregation Data'!J$315:$J$586,255),0))),"")</f>
        <v/>
      </c>
      <c r="W389" s="511"/>
      <c r="X389" s="511" t="str">
        <f t="shared" si="24"/>
        <v>TCP-6b: Number of TB cases (all forms) notified among key affected populations/ high risk groups (other than prisoners)</v>
      </c>
      <c r="Y389" s="511">
        <f t="shared" si="25"/>
        <v>2</v>
      </c>
      <c r="Z389" s="511" t="str">
        <f t="shared" si="26"/>
        <v>TCP-6b: Number of TB cases (all forms) notified among key affected populations/ high risk groups (other than prisoners)-2</v>
      </c>
      <c r="AA389" s="511" t="b">
        <f t="shared" si="27"/>
        <v>1</v>
      </c>
      <c r="AB389" s="511" t="s">
        <v>1892</v>
      </c>
      <c r="AC389" s="511" t="str">
        <f t="array" ref="AC389">IFERROR(IF(INDEX('Disaggregation Records'!$G$95:$G$183,MATCH(LEFT(Z389,255),LEFT('Disaggregation Records'!$D$95:$D$183,255),0))=0,"",INDEX('Disaggregation Records'!$G$95:$G$183,MATCH(LEFT(Z389,255),LEFT('Disaggregation Records'!$D$95:$D$183,255),0))),"")</f>
        <v/>
      </c>
      <c r="AD389" s="511" t="s">
        <v>750</v>
      </c>
      <c r="AE389" s="219"/>
      <c r="AF389" s="135"/>
      <c r="AG389" s="135"/>
    </row>
    <row r="390" spans="1:33" ht="37.5" customHeight="1">
      <c r="A390" s="406">
        <v>7</v>
      </c>
      <c r="B390" s="423" t="str">
        <f>IFERROR(VLOOKUP(A390,'Coverage Indicators - Section D'!$A$10:$Y$39,25,FALSE),"")</f>
        <v>TCP-6b: Number of TB cases (all forms) notified among key affected populations/ high risk groups (other than prisoners)</v>
      </c>
      <c r="C390" s="506" t="str">
        <f t="array" ref="C390">IFERROR(IF(INDEX('Disaggregation Records'!$E$95:$E$183,MATCH(LEFT(Z390,255),LEFT('Disaggregation Records'!$D$95:$D$183,255),0))=0,"",INDEX('Disaggregation Records'!$E$95:$E$183,MATCH(LEFT(Z390,255),LEFT('Disaggregation Records'!$D$95:$D$183,255),0))),"")</f>
        <v/>
      </c>
      <c r="D390" s="506" t="str">
        <f t="array" ref="D390">IFERROR(IF(INDEX('Disaggregation Records'!$F$95:$F$183,MATCH(LEFT(Z390,255),LEFT('Disaggregation Records'!$D$95:$D$183,255),0))=0,"",INDEX('Disaggregation Records'!$F$95:$F$183,MATCH(LEFT(Z390,255),LEFT('Disaggregation Records'!$D$95:$D$183,255),0))),"")</f>
        <v/>
      </c>
      <c r="E390" s="425" t="str">
        <f t="array" ref="E390">IFERROR(IF(INDEX('Disaggregation Data'!$K$315:$K$586,MATCH(LEFT(X390,255),LEFT('Disaggregation Data'!$J$315:$J$586,255),0))=0,"",INDEX('Disaggregation Data'!$K$315:$K$586,MATCH(LEFT(X390,255),LEFT('Disaggregation Data'!J$315:$J$586,255),0))),"")</f>
        <v/>
      </c>
      <c r="F390" s="426" t="str">
        <f t="array" ref="F390">IFERROR(IF(INDEX('Disaggregation Data'!$L$315:$L$586,MATCH(LEFT(X390,255),LEFT('Disaggregation Data'!$J$315:$J$586,255),0))=0,"",INDEX('Disaggregation Data'!$L$315:$L$586,MATCH(LEFT(X390,255),LEFT('Disaggregation Data'!J$315:$J$586,255),0))),"")</f>
        <v/>
      </c>
      <c r="G390" s="481" t="str">
        <f t="array" ref="G390">IFERROR(IF(INDEX('Disaggregation Data'!$M$315:$M$586,MATCH(LEFT(X390,255),LEFT('Disaggregation Data'!$J$315:$J$586,255),0))=0,(E390/F390)*100,INDEX('Disaggregation Data'!$M$315:$M$586,MATCH(LEFT(X390,255),LEFT('Disaggregation Data'!J$315:$J$586,255),0))),"")</f>
        <v/>
      </c>
      <c r="H390" s="429" t="str">
        <f t="array" ref="H390">IFERROR(IF(INDEX('Disaggregation Data'!$N$315:$N$586,MATCH(LEFT(X390,255),LEFT('Disaggregation Data'!$J$315:$J$586,255),0))=0,"",INDEX('Disaggregation Data'!$N$315:$N$586,MATCH(LEFT(X390,255),LEFT('Disaggregation Data'!J$315:$J$586,255),0))),"")</f>
        <v/>
      </c>
      <c r="I390" s="510"/>
      <c r="J390" s="510"/>
      <c r="K390" s="510"/>
      <c r="L390" s="510"/>
      <c r="M390" s="510"/>
      <c r="N390" s="510"/>
      <c r="O390" s="510"/>
      <c r="P390" s="510"/>
      <c r="Q390" s="510"/>
      <c r="R390" s="510"/>
      <c r="S390" s="510"/>
      <c r="T390" s="510"/>
      <c r="U390" s="429" t="str">
        <f t="array" ref="U390">IFERROR(IF(INDEX('Disaggregation Data'!$O$315:$O$586,MATCH(LEFT(X390,255),LEFT('Disaggregation Data'!$J$315:$J$586,255),0))=0,"",INDEX('Disaggregation Data'!$O$315:$O$586,MATCH(LEFT(X390,255),LEFT('Disaggregation Data'!J$315:$J$586,255),0))),"")</f>
        <v/>
      </c>
      <c r="V390" s="441" t="str">
        <f t="array" ref="V390">IFERROR(IF(INDEX('Disaggregation Data'!$P$315:$P$586,MATCH(LEFT(X390,255),LEFT('Disaggregation Data'!$J$315:$J$586,255),0))=0,"",INDEX('Disaggregation Data'!$P$315:$P$586,MATCH(LEFT(X390,255),LEFT('Disaggregation Data'!J$315:$J$586,255),0))),"")</f>
        <v/>
      </c>
      <c r="W390" s="511"/>
      <c r="X390" s="511" t="str">
        <f t="shared" si="24"/>
        <v>TCP-6b: Number of TB cases (all forms) notified among key affected populations/ high risk groups (other than prisoners)</v>
      </c>
      <c r="Y390" s="511">
        <f t="shared" si="25"/>
        <v>3</v>
      </c>
      <c r="Z390" s="511" t="str">
        <f t="shared" si="26"/>
        <v>TCP-6b: Number of TB cases (all forms) notified among key affected populations/ high risk groups (other than prisoners)-3</v>
      </c>
      <c r="AA390" s="511" t="b">
        <f t="shared" si="27"/>
        <v>1</v>
      </c>
      <c r="AB390" s="511" t="s">
        <v>1893</v>
      </c>
      <c r="AC390" s="511" t="str">
        <f t="array" ref="AC390">IFERROR(IF(INDEX('Disaggregation Records'!$G$95:$G$183,MATCH(LEFT(Z390,255),LEFT('Disaggregation Records'!$D$95:$D$183,255),0))=0,"",INDEX('Disaggregation Records'!$G$95:$G$183,MATCH(LEFT(Z390,255),LEFT('Disaggregation Records'!$D$95:$D$183,255),0))),"")</f>
        <v/>
      </c>
      <c r="AD390" s="511" t="s">
        <v>750</v>
      </c>
      <c r="AE390" s="219"/>
      <c r="AF390" s="135"/>
      <c r="AG390" s="135"/>
    </row>
    <row r="391" spans="1:33" ht="37.5" customHeight="1">
      <c r="A391" s="406">
        <v>7</v>
      </c>
      <c r="B391" s="423" t="str">
        <f>IFERROR(VLOOKUP(A391,'Coverage Indicators - Section D'!$A$10:$Y$39,25,FALSE),"")</f>
        <v>TCP-6b: Number of TB cases (all forms) notified among key affected populations/ high risk groups (other than prisoners)</v>
      </c>
      <c r="C391" s="506" t="str">
        <f t="array" ref="C391">IFERROR(IF(INDEX('Disaggregation Records'!$E$95:$E$183,MATCH(LEFT(Z391,255),LEFT('Disaggregation Records'!$D$95:$D$183,255),0))=0,"",INDEX('Disaggregation Records'!$E$95:$E$183,MATCH(LEFT(Z391,255),LEFT('Disaggregation Records'!$D$95:$D$183,255),0))),"")</f>
        <v/>
      </c>
      <c r="D391" s="506" t="str">
        <f t="array" ref="D391">IFERROR(IF(INDEX('Disaggregation Records'!$F$95:$F$183,MATCH(LEFT(Z391,255),LEFT('Disaggregation Records'!$D$95:$D$183,255),0))=0,"",INDEX('Disaggregation Records'!$F$95:$F$183,MATCH(LEFT(Z391,255),LEFT('Disaggregation Records'!$D$95:$D$183,255),0))),"")</f>
        <v/>
      </c>
      <c r="E391" s="425" t="str">
        <f t="array" ref="E391">IFERROR(IF(INDEX('Disaggregation Data'!$K$315:$K$586,MATCH(LEFT(X391,255),LEFT('Disaggregation Data'!$J$315:$J$586,255),0))=0,"",INDEX('Disaggregation Data'!$K$315:$K$586,MATCH(LEFT(X391,255),LEFT('Disaggregation Data'!J$315:$J$586,255),0))),"")</f>
        <v/>
      </c>
      <c r="F391" s="426" t="str">
        <f t="array" ref="F391">IFERROR(IF(INDEX('Disaggregation Data'!$L$315:$L$586,MATCH(LEFT(X391,255),LEFT('Disaggregation Data'!$J$315:$J$586,255),0))=0,"",INDEX('Disaggregation Data'!$L$315:$L$586,MATCH(LEFT(X391,255),LEFT('Disaggregation Data'!J$315:$J$586,255),0))),"")</f>
        <v/>
      </c>
      <c r="G391" s="481" t="str">
        <f t="array" ref="G391">IFERROR(IF(INDEX('Disaggregation Data'!$M$315:$M$586,MATCH(LEFT(X391,255),LEFT('Disaggregation Data'!$J$315:$J$586,255),0))=0,(E391/F391)*100,INDEX('Disaggregation Data'!$M$315:$M$586,MATCH(LEFT(X391,255),LEFT('Disaggregation Data'!J$315:$J$586,255),0))),"")</f>
        <v/>
      </c>
      <c r="H391" s="429" t="str">
        <f t="array" ref="H391">IFERROR(IF(INDEX('Disaggregation Data'!$N$315:$N$586,MATCH(LEFT(X391,255),LEFT('Disaggregation Data'!$J$315:$J$586,255),0))=0,"",INDEX('Disaggregation Data'!$N$315:$N$586,MATCH(LEFT(X391,255),LEFT('Disaggregation Data'!J$315:$J$586,255),0))),"")</f>
        <v/>
      </c>
      <c r="I391" s="510"/>
      <c r="J391" s="510"/>
      <c r="K391" s="510"/>
      <c r="L391" s="510"/>
      <c r="M391" s="510"/>
      <c r="N391" s="510"/>
      <c r="O391" s="510"/>
      <c r="P391" s="510"/>
      <c r="Q391" s="510"/>
      <c r="R391" s="510"/>
      <c r="S391" s="510"/>
      <c r="T391" s="510"/>
      <c r="U391" s="429" t="str">
        <f t="array" ref="U391">IFERROR(IF(INDEX('Disaggregation Data'!$O$315:$O$586,MATCH(LEFT(X391,255),LEFT('Disaggregation Data'!$J$315:$J$586,255),0))=0,"",INDEX('Disaggregation Data'!$O$315:$O$586,MATCH(LEFT(X391,255),LEFT('Disaggregation Data'!J$315:$J$586,255),0))),"")</f>
        <v/>
      </c>
      <c r="V391" s="441" t="str">
        <f t="array" ref="V391">IFERROR(IF(INDEX('Disaggregation Data'!$P$315:$P$586,MATCH(LEFT(X391,255),LEFT('Disaggregation Data'!$J$315:$J$586,255),0))=0,"",INDEX('Disaggregation Data'!$P$315:$P$586,MATCH(LEFT(X391,255),LEFT('Disaggregation Data'!J$315:$J$586,255),0))),"")</f>
        <v/>
      </c>
      <c r="W391" s="511"/>
      <c r="X391" s="511" t="str">
        <f t="shared" ref="X391:X454" si="28">IF(B391&lt;&gt;"",B391&amp;C391&amp;D391,"")</f>
        <v>TCP-6b: Number of TB cases (all forms) notified among key affected populations/ high risk groups (other than prisoners)</v>
      </c>
      <c r="Y391" s="511">
        <f t="shared" ref="Y391:Y454" si="29">IF(B391=B390,Y390+1,0)</f>
        <v>4</v>
      </c>
      <c r="Z391" s="511" t="str">
        <f t="shared" ref="Z391:Z454" si="30">IF(B391&lt;&gt;"",B391&amp;"-"&amp;Y391,"")</f>
        <v>TCP-6b: Number of TB cases (all forms) notified among key affected populations/ high risk groups (other than prisoners)-4</v>
      </c>
      <c r="AA391" s="511" t="b">
        <f t="shared" ref="AA391:AA454" si="31">IFERROR(IF(B391&lt;&gt;"",TRUE,FALSE),"")</f>
        <v>1</v>
      </c>
      <c r="AB391" s="511" t="s">
        <v>1894</v>
      </c>
      <c r="AC391" s="511" t="str">
        <f t="array" ref="AC391">IFERROR(IF(INDEX('Disaggregation Records'!$G$95:$G$183,MATCH(LEFT(Z391,255),LEFT('Disaggregation Records'!$D$95:$D$183,255),0))=0,"",INDEX('Disaggregation Records'!$G$95:$G$183,MATCH(LEFT(Z391,255),LEFT('Disaggregation Records'!$D$95:$D$183,255),0))),"")</f>
        <v/>
      </c>
      <c r="AD391" s="511" t="s">
        <v>750</v>
      </c>
      <c r="AE391" s="219"/>
      <c r="AF391" s="135"/>
      <c r="AG391" s="135"/>
    </row>
    <row r="392" spans="1:33" ht="37.5" customHeight="1">
      <c r="A392" s="406">
        <v>7</v>
      </c>
      <c r="B392" s="423" t="str">
        <f>IFERROR(VLOOKUP(A392,'Coverage Indicators - Section D'!$A$10:$Y$39,25,FALSE),"")</f>
        <v>TCP-6b: Number of TB cases (all forms) notified among key affected populations/ high risk groups (other than prisoners)</v>
      </c>
      <c r="C392" s="506" t="str">
        <f t="array" ref="C392">IFERROR(IF(INDEX('Disaggregation Records'!$E$95:$E$183,MATCH(LEFT(Z392,255),LEFT('Disaggregation Records'!$D$95:$D$183,255),0))=0,"",INDEX('Disaggregation Records'!$E$95:$E$183,MATCH(LEFT(Z392,255),LEFT('Disaggregation Records'!$D$95:$D$183,255),0))),"")</f>
        <v/>
      </c>
      <c r="D392" s="506" t="str">
        <f t="array" ref="D392">IFERROR(IF(INDEX('Disaggregation Records'!$F$95:$F$183,MATCH(LEFT(Z392,255),LEFT('Disaggregation Records'!$D$95:$D$183,255),0))=0,"",INDEX('Disaggregation Records'!$F$95:$F$183,MATCH(LEFT(Z392,255),LEFT('Disaggregation Records'!$D$95:$D$183,255),0))),"")</f>
        <v/>
      </c>
      <c r="E392" s="425" t="str">
        <f t="array" ref="E392">IFERROR(IF(INDEX('Disaggregation Data'!$K$315:$K$586,MATCH(LEFT(X392,255),LEFT('Disaggregation Data'!$J$315:$J$586,255),0))=0,"",INDEX('Disaggregation Data'!$K$315:$K$586,MATCH(LEFT(X392,255),LEFT('Disaggregation Data'!J$315:$J$586,255),0))),"")</f>
        <v/>
      </c>
      <c r="F392" s="426" t="str">
        <f t="array" ref="F392">IFERROR(IF(INDEX('Disaggregation Data'!$L$315:$L$586,MATCH(LEFT(X392,255),LEFT('Disaggregation Data'!$J$315:$J$586,255),0))=0,"",INDEX('Disaggregation Data'!$L$315:$L$586,MATCH(LEFT(X392,255),LEFT('Disaggregation Data'!J$315:$J$586,255),0))),"")</f>
        <v/>
      </c>
      <c r="G392" s="481" t="str">
        <f t="array" ref="G392">IFERROR(IF(INDEX('Disaggregation Data'!$M$315:$M$586,MATCH(LEFT(X392,255),LEFT('Disaggregation Data'!$J$315:$J$586,255),0))=0,(E392/F392)*100,INDEX('Disaggregation Data'!$M$315:$M$586,MATCH(LEFT(X392,255),LEFT('Disaggregation Data'!J$315:$J$586,255),0))),"")</f>
        <v/>
      </c>
      <c r="H392" s="429" t="str">
        <f t="array" ref="H392">IFERROR(IF(INDEX('Disaggregation Data'!$N$315:$N$586,MATCH(LEFT(X392,255),LEFT('Disaggregation Data'!$J$315:$J$586,255),0))=0,"",INDEX('Disaggregation Data'!$N$315:$N$586,MATCH(LEFT(X392,255),LEFT('Disaggregation Data'!J$315:$J$586,255),0))),"")</f>
        <v/>
      </c>
      <c r="I392" s="510"/>
      <c r="J392" s="510"/>
      <c r="K392" s="510"/>
      <c r="L392" s="510"/>
      <c r="M392" s="510"/>
      <c r="N392" s="510"/>
      <c r="O392" s="510"/>
      <c r="P392" s="510"/>
      <c r="Q392" s="510"/>
      <c r="R392" s="510"/>
      <c r="S392" s="510"/>
      <c r="T392" s="510"/>
      <c r="U392" s="429" t="str">
        <f t="array" ref="U392">IFERROR(IF(INDEX('Disaggregation Data'!$O$315:$O$586,MATCH(LEFT(X392,255),LEFT('Disaggregation Data'!$J$315:$J$586,255),0))=0,"",INDEX('Disaggregation Data'!$O$315:$O$586,MATCH(LEFT(X392,255),LEFT('Disaggregation Data'!J$315:$J$586,255),0))),"")</f>
        <v/>
      </c>
      <c r="V392" s="441" t="str">
        <f t="array" ref="V392">IFERROR(IF(INDEX('Disaggregation Data'!$P$315:$P$586,MATCH(LEFT(X392,255),LEFT('Disaggregation Data'!$J$315:$J$586,255),0))=0,"",INDEX('Disaggregation Data'!$P$315:$P$586,MATCH(LEFT(X392,255),LEFT('Disaggregation Data'!J$315:$J$586,255),0))),"")</f>
        <v/>
      </c>
      <c r="W392" s="511"/>
      <c r="X392" s="511" t="str">
        <f t="shared" si="28"/>
        <v>TCP-6b: Number of TB cases (all forms) notified among key affected populations/ high risk groups (other than prisoners)</v>
      </c>
      <c r="Y392" s="511">
        <f t="shared" si="29"/>
        <v>5</v>
      </c>
      <c r="Z392" s="511" t="str">
        <f t="shared" si="30"/>
        <v>TCP-6b: Number of TB cases (all forms) notified among key affected populations/ high risk groups (other than prisoners)-5</v>
      </c>
      <c r="AA392" s="511" t="b">
        <f t="shared" si="31"/>
        <v>1</v>
      </c>
      <c r="AB392" s="511" t="s">
        <v>1895</v>
      </c>
      <c r="AC392" s="511" t="str">
        <f t="array" ref="AC392">IFERROR(IF(INDEX('Disaggregation Records'!$G$95:$G$183,MATCH(LEFT(Z392,255),LEFT('Disaggregation Records'!$D$95:$D$183,255),0))=0,"",INDEX('Disaggregation Records'!$G$95:$G$183,MATCH(LEFT(Z392,255),LEFT('Disaggregation Records'!$D$95:$D$183,255),0))),"")</f>
        <v/>
      </c>
      <c r="AD392" s="511" t="s">
        <v>750</v>
      </c>
      <c r="AE392" s="219"/>
      <c r="AF392" s="135"/>
      <c r="AG392" s="135"/>
    </row>
    <row r="393" spans="1:33" ht="37.5" customHeight="1">
      <c r="A393" s="406">
        <v>7</v>
      </c>
      <c r="B393" s="423" t="str">
        <f>IFERROR(VLOOKUP(A393,'Coverage Indicators - Section D'!$A$10:$Y$39,25,FALSE),"")</f>
        <v>TCP-6b: Number of TB cases (all forms) notified among key affected populations/ high risk groups (other than prisoners)</v>
      </c>
      <c r="C393" s="506" t="str">
        <f t="array" ref="C393">IFERROR(IF(INDEX('Disaggregation Records'!$E$95:$E$183,MATCH(LEFT(Z393,255),LEFT('Disaggregation Records'!$D$95:$D$183,255),0))=0,"",INDEX('Disaggregation Records'!$E$95:$E$183,MATCH(LEFT(Z393,255),LEFT('Disaggregation Records'!$D$95:$D$183,255),0))),"")</f>
        <v/>
      </c>
      <c r="D393" s="506" t="str">
        <f t="array" ref="D393">IFERROR(IF(INDEX('Disaggregation Records'!$F$95:$F$183,MATCH(LEFT(Z393,255),LEFT('Disaggregation Records'!$D$95:$D$183,255),0))=0,"",INDEX('Disaggregation Records'!$F$95:$F$183,MATCH(LEFT(Z393,255),LEFT('Disaggregation Records'!$D$95:$D$183,255),0))),"")</f>
        <v/>
      </c>
      <c r="E393" s="425" t="str">
        <f t="array" ref="E393">IFERROR(IF(INDEX('Disaggregation Data'!$K$315:$K$586,MATCH(LEFT(X393,255),LEFT('Disaggregation Data'!$J$315:$J$586,255),0))=0,"",INDEX('Disaggregation Data'!$K$315:$K$586,MATCH(LEFT(X393,255),LEFT('Disaggregation Data'!J$315:$J$586,255),0))),"")</f>
        <v/>
      </c>
      <c r="F393" s="426" t="str">
        <f t="array" ref="F393">IFERROR(IF(INDEX('Disaggregation Data'!$L$315:$L$586,MATCH(LEFT(X393,255),LEFT('Disaggregation Data'!$J$315:$J$586,255),0))=0,"",INDEX('Disaggregation Data'!$L$315:$L$586,MATCH(LEFT(X393,255),LEFT('Disaggregation Data'!J$315:$J$586,255),0))),"")</f>
        <v/>
      </c>
      <c r="G393" s="481" t="str">
        <f t="array" ref="G393">IFERROR(IF(INDEX('Disaggregation Data'!$M$315:$M$586,MATCH(LEFT(X393,255),LEFT('Disaggregation Data'!$J$315:$J$586,255),0))=0,(E393/F393)*100,INDEX('Disaggregation Data'!$M$315:$M$586,MATCH(LEFT(X393,255),LEFT('Disaggregation Data'!J$315:$J$586,255),0))),"")</f>
        <v/>
      </c>
      <c r="H393" s="429" t="str">
        <f t="array" ref="H393">IFERROR(IF(INDEX('Disaggregation Data'!$N$315:$N$586,MATCH(LEFT(X393,255),LEFT('Disaggregation Data'!$J$315:$J$586,255),0))=0,"",INDEX('Disaggregation Data'!$N$315:$N$586,MATCH(LEFT(X393,255),LEFT('Disaggregation Data'!J$315:$J$586,255),0))),"")</f>
        <v/>
      </c>
      <c r="I393" s="510"/>
      <c r="J393" s="510"/>
      <c r="K393" s="510"/>
      <c r="L393" s="510"/>
      <c r="M393" s="510"/>
      <c r="N393" s="510"/>
      <c r="O393" s="510"/>
      <c r="P393" s="510"/>
      <c r="Q393" s="510"/>
      <c r="R393" s="510"/>
      <c r="S393" s="510"/>
      <c r="T393" s="510"/>
      <c r="U393" s="429" t="str">
        <f t="array" ref="U393">IFERROR(IF(INDEX('Disaggregation Data'!$O$315:$O$586,MATCH(LEFT(X393,255),LEFT('Disaggregation Data'!$J$315:$J$586,255),0))=0,"",INDEX('Disaggregation Data'!$O$315:$O$586,MATCH(LEFT(X393,255),LEFT('Disaggregation Data'!J$315:$J$586,255),0))),"")</f>
        <v/>
      </c>
      <c r="V393" s="441" t="str">
        <f t="array" ref="V393">IFERROR(IF(INDEX('Disaggregation Data'!$P$315:$P$586,MATCH(LEFT(X393,255),LEFT('Disaggregation Data'!$J$315:$J$586,255),0))=0,"",INDEX('Disaggregation Data'!$P$315:$P$586,MATCH(LEFT(X393,255),LEFT('Disaggregation Data'!J$315:$J$586,255),0))),"")</f>
        <v/>
      </c>
      <c r="W393" s="511"/>
      <c r="X393" s="511" t="str">
        <f t="shared" si="28"/>
        <v>TCP-6b: Number of TB cases (all forms) notified among key affected populations/ high risk groups (other than prisoners)</v>
      </c>
      <c r="Y393" s="511">
        <f t="shared" si="29"/>
        <v>6</v>
      </c>
      <c r="Z393" s="511" t="str">
        <f t="shared" si="30"/>
        <v>TCP-6b: Number of TB cases (all forms) notified among key affected populations/ high risk groups (other than prisoners)-6</v>
      </c>
      <c r="AA393" s="511" t="b">
        <f t="shared" si="31"/>
        <v>1</v>
      </c>
      <c r="AB393" s="511" t="s">
        <v>1896</v>
      </c>
      <c r="AC393" s="511" t="str">
        <f t="array" ref="AC393">IFERROR(IF(INDEX('Disaggregation Records'!$G$95:$G$183,MATCH(LEFT(Z393,255),LEFT('Disaggregation Records'!$D$95:$D$183,255),0))=0,"",INDEX('Disaggregation Records'!$G$95:$G$183,MATCH(LEFT(Z393,255),LEFT('Disaggregation Records'!$D$95:$D$183,255),0))),"")</f>
        <v/>
      </c>
      <c r="AD393" s="511" t="s">
        <v>750</v>
      </c>
      <c r="AE393" s="219"/>
      <c r="AF393" s="135"/>
      <c r="AG393" s="135"/>
    </row>
    <row r="394" spans="1:33" ht="37.5" customHeight="1">
      <c r="A394" s="406">
        <v>7</v>
      </c>
      <c r="B394" s="423" t="str">
        <f>IFERROR(VLOOKUP(A394,'Coverage Indicators - Section D'!$A$10:$Y$39,25,FALSE),"")</f>
        <v>TCP-6b: Number of TB cases (all forms) notified among key affected populations/ high risk groups (other than prisoners)</v>
      </c>
      <c r="C394" s="506" t="str">
        <f t="array" ref="C394">IFERROR(IF(INDEX('Disaggregation Records'!$E$95:$E$183,MATCH(LEFT(Z394,255),LEFT('Disaggregation Records'!$D$95:$D$183,255),0))=0,"",INDEX('Disaggregation Records'!$E$95:$E$183,MATCH(LEFT(Z394,255),LEFT('Disaggregation Records'!$D$95:$D$183,255),0))),"")</f>
        <v/>
      </c>
      <c r="D394" s="506" t="str">
        <f t="array" ref="D394">IFERROR(IF(INDEX('Disaggregation Records'!$F$95:$F$183,MATCH(LEFT(Z394,255),LEFT('Disaggregation Records'!$D$95:$D$183,255),0))=0,"",INDEX('Disaggregation Records'!$F$95:$F$183,MATCH(LEFT(Z394,255),LEFT('Disaggregation Records'!$D$95:$D$183,255),0))),"")</f>
        <v/>
      </c>
      <c r="E394" s="425" t="str">
        <f t="array" ref="E394">IFERROR(IF(INDEX('Disaggregation Data'!$K$315:$K$586,MATCH(LEFT(X394,255),LEFT('Disaggregation Data'!$J$315:$J$586,255),0))=0,"",INDEX('Disaggregation Data'!$K$315:$K$586,MATCH(LEFT(X394,255),LEFT('Disaggregation Data'!J$315:$J$586,255),0))),"")</f>
        <v/>
      </c>
      <c r="F394" s="426" t="str">
        <f t="array" ref="F394">IFERROR(IF(INDEX('Disaggregation Data'!$L$315:$L$586,MATCH(LEFT(X394,255),LEFT('Disaggregation Data'!$J$315:$J$586,255),0))=0,"",INDEX('Disaggregation Data'!$L$315:$L$586,MATCH(LEFT(X394,255),LEFT('Disaggregation Data'!J$315:$J$586,255),0))),"")</f>
        <v/>
      </c>
      <c r="G394" s="481" t="str">
        <f t="array" ref="G394">IFERROR(IF(INDEX('Disaggregation Data'!$M$315:$M$586,MATCH(LEFT(X394,255),LEFT('Disaggregation Data'!$J$315:$J$586,255),0))=0,(E394/F394)*100,INDEX('Disaggregation Data'!$M$315:$M$586,MATCH(LEFT(X394,255),LEFT('Disaggregation Data'!J$315:$J$586,255),0))),"")</f>
        <v/>
      </c>
      <c r="H394" s="429" t="str">
        <f t="array" ref="H394">IFERROR(IF(INDEX('Disaggregation Data'!$N$315:$N$586,MATCH(LEFT(X394,255),LEFT('Disaggregation Data'!$J$315:$J$586,255),0))=0,"",INDEX('Disaggregation Data'!$N$315:$N$586,MATCH(LEFT(X394,255),LEFT('Disaggregation Data'!J$315:$J$586,255),0))),"")</f>
        <v/>
      </c>
      <c r="I394" s="510"/>
      <c r="J394" s="510"/>
      <c r="K394" s="510"/>
      <c r="L394" s="510"/>
      <c r="M394" s="510"/>
      <c r="N394" s="510"/>
      <c r="O394" s="510"/>
      <c r="P394" s="510"/>
      <c r="Q394" s="510"/>
      <c r="R394" s="510"/>
      <c r="S394" s="510"/>
      <c r="T394" s="510"/>
      <c r="U394" s="429" t="str">
        <f t="array" ref="U394">IFERROR(IF(INDEX('Disaggregation Data'!$O$315:$O$586,MATCH(LEFT(X394,255),LEFT('Disaggregation Data'!$J$315:$J$586,255),0))=0,"",INDEX('Disaggregation Data'!$O$315:$O$586,MATCH(LEFT(X394,255),LEFT('Disaggregation Data'!J$315:$J$586,255),0))),"")</f>
        <v/>
      </c>
      <c r="V394" s="441" t="str">
        <f t="array" ref="V394">IFERROR(IF(INDEX('Disaggregation Data'!$P$315:$P$586,MATCH(LEFT(X394,255),LEFT('Disaggregation Data'!$J$315:$J$586,255),0))=0,"",INDEX('Disaggregation Data'!$P$315:$P$586,MATCH(LEFT(X394,255),LEFT('Disaggregation Data'!J$315:$J$586,255),0))),"")</f>
        <v/>
      </c>
      <c r="W394" s="511"/>
      <c r="X394" s="511" t="str">
        <f t="shared" si="28"/>
        <v>TCP-6b: Number of TB cases (all forms) notified among key affected populations/ high risk groups (other than prisoners)</v>
      </c>
      <c r="Y394" s="511">
        <f t="shared" si="29"/>
        <v>7</v>
      </c>
      <c r="Z394" s="511" t="str">
        <f t="shared" si="30"/>
        <v>TCP-6b: Number of TB cases (all forms) notified among key affected populations/ high risk groups (other than prisoners)-7</v>
      </c>
      <c r="AA394" s="511" t="b">
        <f t="shared" si="31"/>
        <v>1</v>
      </c>
      <c r="AB394" s="511" t="s">
        <v>1897</v>
      </c>
      <c r="AC394" s="511" t="str">
        <f t="array" ref="AC394">IFERROR(IF(INDEX('Disaggregation Records'!$G$95:$G$183,MATCH(LEFT(Z394,255),LEFT('Disaggregation Records'!$D$95:$D$183,255),0))=0,"",INDEX('Disaggregation Records'!$G$95:$G$183,MATCH(LEFT(Z394,255),LEFT('Disaggregation Records'!$D$95:$D$183,255),0))),"")</f>
        <v/>
      </c>
      <c r="AD394" s="511" t="s">
        <v>750</v>
      </c>
      <c r="AE394" s="219"/>
      <c r="AF394" s="135"/>
      <c r="AG394" s="135"/>
    </row>
    <row r="395" spans="1:33" ht="37.5" customHeight="1">
      <c r="A395" s="406">
        <v>7</v>
      </c>
      <c r="B395" s="423" t="str">
        <f>IFERROR(VLOOKUP(A395,'Coverage Indicators - Section D'!$A$10:$Y$39,25,FALSE),"")</f>
        <v>TCP-6b: Number of TB cases (all forms) notified among key affected populations/ high risk groups (other than prisoners)</v>
      </c>
      <c r="C395" s="506" t="str">
        <f t="array" ref="C395">IFERROR(IF(INDEX('Disaggregation Records'!$E$95:$E$183,MATCH(LEFT(Z395,255),LEFT('Disaggregation Records'!$D$95:$D$183,255),0))=0,"",INDEX('Disaggregation Records'!$E$95:$E$183,MATCH(LEFT(Z395,255),LEFT('Disaggregation Records'!$D$95:$D$183,255),0))),"")</f>
        <v/>
      </c>
      <c r="D395" s="506" t="str">
        <f t="array" ref="D395">IFERROR(IF(INDEX('Disaggregation Records'!$F$95:$F$183,MATCH(LEFT(Z395,255),LEFT('Disaggregation Records'!$D$95:$D$183,255),0))=0,"",INDEX('Disaggregation Records'!$F$95:$F$183,MATCH(LEFT(Z395,255),LEFT('Disaggregation Records'!$D$95:$D$183,255),0))),"")</f>
        <v/>
      </c>
      <c r="E395" s="425" t="str">
        <f t="array" ref="E395">IFERROR(IF(INDEX('Disaggregation Data'!$K$315:$K$586,MATCH(LEFT(X395,255),LEFT('Disaggregation Data'!$J$315:$J$586,255),0))=0,"",INDEX('Disaggregation Data'!$K$315:$K$586,MATCH(LEFT(X395,255),LEFT('Disaggregation Data'!J$315:$J$586,255),0))),"")</f>
        <v/>
      </c>
      <c r="F395" s="426" t="str">
        <f t="array" ref="F395">IFERROR(IF(INDEX('Disaggregation Data'!$L$315:$L$586,MATCH(LEFT(X395,255),LEFT('Disaggregation Data'!$J$315:$J$586,255),0))=0,"",INDEX('Disaggregation Data'!$L$315:$L$586,MATCH(LEFT(X395,255),LEFT('Disaggregation Data'!J$315:$J$586,255),0))),"")</f>
        <v/>
      </c>
      <c r="G395" s="481" t="str">
        <f t="array" ref="G395">IFERROR(IF(INDEX('Disaggregation Data'!$M$315:$M$586,MATCH(LEFT(X395,255),LEFT('Disaggregation Data'!$J$315:$J$586,255),0))=0,(E395/F395)*100,INDEX('Disaggregation Data'!$M$315:$M$586,MATCH(LEFT(X395,255),LEFT('Disaggregation Data'!J$315:$J$586,255),0))),"")</f>
        <v/>
      </c>
      <c r="H395" s="429" t="str">
        <f t="array" ref="H395">IFERROR(IF(INDEX('Disaggregation Data'!$N$315:$N$586,MATCH(LEFT(X395,255),LEFT('Disaggregation Data'!$J$315:$J$586,255),0))=0,"",INDEX('Disaggregation Data'!$N$315:$N$586,MATCH(LEFT(X395,255),LEFT('Disaggregation Data'!J$315:$J$586,255),0))),"")</f>
        <v/>
      </c>
      <c r="I395" s="510"/>
      <c r="J395" s="510"/>
      <c r="K395" s="510"/>
      <c r="L395" s="510"/>
      <c r="M395" s="510"/>
      <c r="N395" s="510"/>
      <c r="O395" s="510"/>
      <c r="P395" s="510"/>
      <c r="Q395" s="510"/>
      <c r="R395" s="510"/>
      <c r="S395" s="510"/>
      <c r="T395" s="510"/>
      <c r="U395" s="429" t="str">
        <f t="array" ref="U395">IFERROR(IF(INDEX('Disaggregation Data'!$O$315:$O$586,MATCH(LEFT(X395,255),LEFT('Disaggregation Data'!$J$315:$J$586,255),0))=0,"",INDEX('Disaggregation Data'!$O$315:$O$586,MATCH(LEFT(X395,255),LEFT('Disaggregation Data'!J$315:$J$586,255),0))),"")</f>
        <v/>
      </c>
      <c r="V395" s="441" t="str">
        <f t="array" ref="V395">IFERROR(IF(INDEX('Disaggregation Data'!$P$315:$P$586,MATCH(LEFT(X395,255),LEFT('Disaggregation Data'!$J$315:$J$586,255),0))=0,"",INDEX('Disaggregation Data'!$P$315:$P$586,MATCH(LEFT(X395,255),LEFT('Disaggregation Data'!J$315:$J$586,255),0))),"")</f>
        <v/>
      </c>
      <c r="W395" s="511"/>
      <c r="X395" s="511" t="str">
        <f t="shared" si="28"/>
        <v>TCP-6b: Number of TB cases (all forms) notified among key affected populations/ high risk groups (other than prisoners)</v>
      </c>
      <c r="Y395" s="511">
        <f t="shared" si="29"/>
        <v>8</v>
      </c>
      <c r="Z395" s="511" t="str">
        <f t="shared" si="30"/>
        <v>TCP-6b: Number of TB cases (all forms) notified among key affected populations/ high risk groups (other than prisoners)-8</v>
      </c>
      <c r="AA395" s="511" t="b">
        <f t="shared" si="31"/>
        <v>1</v>
      </c>
      <c r="AB395" s="511" t="s">
        <v>1898</v>
      </c>
      <c r="AC395" s="511" t="str">
        <f t="array" ref="AC395">IFERROR(IF(INDEX('Disaggregation Records'!$G$95:$G$183,MATCH(LEFT(Z395,255),LEFT('Disaggregation Records'!$D$95:$D$183,255),0))=0,"",INDEX('Disaggregation Records'!$G$95:$G$183,MATCH(LEFT(Z395,255),LEFT('Disaggregation Records'!$D$95:$D$183,255),0))),"")</f>
        <v/>
      </c>
      <c r="AD395" s="511" t="s">
        <v>750</v>
      </c>
      <c r="AE395" s="219"/>
      <c r="AF395" s="135"/>
      <c r="AG395" s="135"/>
    </row>
    <row r="396" spans="1:33" ht="37.5" customHeight="1">
      <c r="A396" s="406">
        <v>7</v>
      </c>
      <c r="B396" s="423" t="str">
        <f>IFERROR(VLOOKUP(A396,'Coverage Indicators - Section D'!$A$10:$Y$39,25,FALSE),"")</f>
        <v>TCP-6b: Number of TB cases (all forms) notified among key affected populations/ high risk groups (other than prisoners)</v>
      </c>
      <c r="C396" s="506" t="str">
        <f t="array" ref="C396">IFERROR(IF(INDEX('Disaggregation Records'!$E$95:$E$183,MATCH(LEFT(Z396,255),LEFT('Disaggregation Records'!$D$95:$D$183,255),0))=0,"",INDEX('Disaggregation Records'!$E$95:$E$183,MATCH(LEFT(Z396,255),LEFT('Disaggregation Records'!$D$95:$D$183,255),0))),"")</f>
        <v/>
      </c>
      <c r="D396" s="506" t="str">
        <f t="array" ref="D396">IFERROR(IF(INDEX('Disaggregation Records'!$F$95:$F$183,MATCH(LEFT(Z396,255),LEFT('Disaggregation Records'!$D$95:$D$183,255),0))=0,"",INDEX('Disaggregation Records'!$F$95:$F$183,MATCH(LEFT(Z396,255),LEFT('Disaggregation Records'!$D$95:$D$183,255),0))),"")</f>
        <v/>
      </c>
      <c r="E396" s="425" t="str">
        <f t="array" ref="E396">IFERROR(IF(INDEX('Disaggregation Data'!$K$315:$K$586,MATCH(LEFT(X396,255),LEFT('Disaggregation Data'!$J$315:$J$586,255),0))=0,"",INDEX('Disaggregation Data'!$K$315:$K$586,MATCH(LEFT(X396,255),LEFT('Disaggregation Data'!J$315:$J$586,255),0))),"")</f>
        <v/>
      </c>
      <c r="F396" s="426" t="str">
        <f t="array" ref="F396">IFERROR(IF(INDEX('Disaggregation Data'!$L$315:$L$586,MATCH(LEFT(X396,255),LEFT('Disaggregation Data'!$J$315:$J$586,255),0))=0,"",INDEX('Disaggregation Data'!$L$315:$L$586,MATCH(LEFT(X396,255),LEFT('Disaggregation Data'!J$315:$J$586,255),0))),"")</f>
        <v/>
      </c>
      <c r="G396" s="481" t="str">
        <f t="array" ref="G396">IFERROR(IF(INDEX('Disaggregation Data'!$M$315:$M$586,MATCH(LEFT(X396,255),LEFT('Disaggregation Data'!$J$315:$J$586,255),0))=0,(E396/F396)*100,INDEX('Disaggregation Data'!$M$315:$M$586,MATCH(LEFT(X396,255),LEFT('Disaggregation Data'!J$315:$J$586,255),0))),"")</f>
        <v/>
      </c>
      <c r="H396" s="429" t="str">
        <f t="array" ref="H396">IFERROR(IF(INDEX('Disaggregation Data'!$N$315:$N$586,MATCH(LEFT(X396,255),LEFT('Disaggregation Data'!$J$315:$J$586,255),0))=0,"",INDEX('Disaggregation Data'!$N$315:$N$586,MATCH(LEFT(X396,255),LEFT('Disaggregation Data'!J$315:$J$586,255),0))),"")</f>
        <v/>
      </c>
      <c r="I396" s="510"/>
      <c r="J396" s="510"/>
      <c r="K396" s="510"/>
      <c r="L396" s="510"/>
      <c r="M396" s="510"/>
      <c r="N396" s="510"/>
      <c r="O396" s="510"/>
      <c r="P396" s="510"/>
      <c r="Q396" s="510"/>
      <c r="R396" s="510"/>
      <c r="S396" s="510"/>
      <c r="T396" s="510"/>
      <c r="U396" s="429" t="str">
        <f t="array" ref="U396">IFERROR(IF(INDEX('Disaggregation Data'!$O$315:$O$586,MATCH(LEFT(X396,255),LEFT('Disaggregation Data'!$J$315:$J$586,255),0))=0,"",INDEX('Disaggregation Data'!$O$315:$O$586,MATCH(LEFT(X396,255),LEFT('Disaggregation Data'!J$315:$J$586,255),0))),"")</f>
        <v/>
      </c>
      <c r="V396" s="441" t="str">
        <f t="array" ref="V396">IFERROR(IF(INDEX('Disaggregation Data'!$P$315:$P$586,MATCH(LEFT(X396,255),LEFT('Disaggregation Data'!$J$315:$J$586,255),0))=0,"",INDEX('Disaggregation Data'!$P$315:$P$586,MATCH(LEFT(X396,255),LEFT('Disaggregation Data'!J$315:$J$586,255),0))),"")</f>
        <v/>
      </c>
      <c r="W396" s="511"/>
      <c r="X396" s="511" t="str">
        <f t="shared" si="28"/>
        <v>TCP-6b: Number of TB cases (all forms) notified among key affected populations/ high risk groups (other than prisoners)</v>
      </c>
      <c r="Y396" s="511">
        <f t="shared" si="29"/>
        <v>9</v>
      </c>
      <c r="Z396" s="511" t="str">
        <f t="shared" si="30"/>
        <v>TCP-6b: Number of TB cases (all forms) notified among key affected populations/ high risk groups (other than prisoners)-9</v>
      </c>
      <c r="AA396" s="511" t="b">
        <f t="shared" si="31"/>
        <v>1</v>
      </c>
      <c r="AB396" s="511" t="s">
        <v>1899</v>
      </c>
      <c r="AC396" s="511" t="str">
        <f t="array" ref="AC396">IFERROR(IF(INDEX('Disaggregation Records'!$G$95:$G$183,MATCH(LEFT(Z396,255),LEFT('Disaggregation Records'!$D$95:$D$183,255),0))=0,"",INDEX('Disaggregation Records'!$G$95:$G$183,MATCH(LEFT(Z396,255),LEFT('Disaggregation Records'!$D$95:$D$183,255),0))),"")</f>
        <v/>
      </c>
      <c r="AD396" s="511" t="s">
        <v>750</v>
      </c>
      <c r="AE396" s="219"/>
      <c r="AF396" s="135"/>
      <c r="AG396" s="135"/>
    </row>
    <row r="397" spans="1:33" ht="37.5" customHeight="1">
      <c r="A397" s="406">
        <v>8</v>
      </c>
      <c r="B397" s="423" t="str">
        <f>IFERROR(VLOOKUP(A397,'Coverage Indicators - Section D'!$A$10:$Y$39,25,FALSE),"")</f>
        <v/>
      </c>
      <c r="C397" s="506" t="str">
        <f t="array" ref="C397">IFERROR(IF(INDEX('Disaggregation Records'!$E$95:$E$183,MATCH(LEFT(Z397,255),LEFT('Disaggregation Records'!$D$95:$D$183,255),0))=0,"",INDEX('Disaggregation Records'!$E$95:$E$183,MATCH(LEFT(Z397,255),LEFT('Disaggregation Records'!$D$95:$D$183,255),0))),"")</f>
        <v/>
      </c>
      <c r="D397" s="506" t="str">
        <f t="array" ref="D397">IFERROR(IF(INDEX('Disaggregation Records'!$F$95:$F$183,MATCH(LEFT(Z397,255),LEFT('Disaggregation Records'!$D$95:$D$183,255),0))=0,"",INDEX('Disaggregation Records'!$F$95:$F$183,MATCH(LEFT(Z397,255),LEFT('Disaggregation Records'!$D$95:$D$183,255),0))),"")</f>
        <v/>
      </c>
      <c r="E397" s="425" t="str">
        <f t="array" ref="E397">IFERROR(IF(INDEX('Disaggregation Data'!$K$315:$K$586,MATCH(LEFT(X397,255),LEFT('Disaggregation Data'!$J$315:$J$586,255),0))=0,"",INDEX('Disaggregation Data'!$K$315:$K$586,MATCH(LEFT(X397,255),LEFT('Disaggregation Data'!J$315:$J$586,255),0))),"")</f>
        <v/>
      </c>
      <c r="F397" s="426" t="str">
        <f t="array" ref="F397">IFERROR(IF(INDEX('Disaggregation Data'!$L$315:$L$586,MATCH(LEFT(X397,255),LEFT('Disaggregation Data'!$J$315:$J$586,255),0))=0,"",INDEX('Disaggregation Data'!$L$315:$L$586,MATCH(LEFT(X397,255),LEFT('Disaggregation Data'!J$315:$J$586,255),0))),"")</f>
        <v/>
      </c>
      <c r="G397" s="481" t="str">
        <f t="array" ref="G397">IFERROR(IF(INDEX('Disaggregation Data'!$M$315:$M$586,MATCH(LEFT(X397,255),LEFT('Disaggregation Data'!$J$315:$J$586,255),0))=0,(E397/F397)*100,INDEX('Disaggregation Data'!$M$315:$M$586,MATCH(LEFT(X397,255),LEFT('Disaggregation Data'!J$315:$J$586,255),0))),"")</f>
        <v/>
      </c>
      <c r="H397" s="429" t="str">
        <f t="array" ref="H397">IFERROR(IF(INDEX('Disaggregation Data'!$N$315:$N$586,MATCH(LEFT(X397,255),LEFT('Disaggregation Data'!$J$315:$J$586,255),0))=0,"",INDEX('Disaggregation Data'!$N$315:$N$586,MATCH(LEFT(X397,255),LEFT('Disaggregation Data'!J$315:$J$586,255),0))),"")</f>
        <v/>
      </c>
      <c r="I397" s="510"/>
      <c r="J397" s="510"/>
      <c r="K397" s="510"/>
      <c r="L397" s="510"/>
      <c r="M397" s="510"/>
      <c r="N397" s="510"/>
      <c r="O397" s="510"/>
      <c r="P397" s="510"/>
      <c r="Q397" s="510"/>
      <c r="R397" s="510"/>
      <c r="S397" s="510"/>
      <c r="T397" s="510"/>
      <c r="U397" s="429" t="str">
        <f t="array" ref="U397">IFERROR(IF(INDEX('Disaggregation Data'!$O$315:$O$586,MATCH(LEFT(X397,255),LEFT('Disaggregation Data'!$J$315:$J$586,255),0))=0,"",INDEX('Disaggregation Data'!$O$315:$O$586,MATCH(LEFT(X397,255),LEFT('Disaggregation Data'!J$315:$J$586,255),0))),"")</f>
        <v/>
      </c>
      <c r="V397" s="441" t="str">
        <f t="array" ref="V397">IFERROR(IF(INDEX('Disaggregation Data'!$P$315:$P$586,MATCH(LEFT(X397,255),LEFT('Disaggregation Data'!$J$315:$J$586,255),0))=0,"",INDEX('Disaggregation Data'!$P$315:$P$586,MATCH(LEFT(X397,255),LEFT('Disaggregation Data'!J$315:$J$586,255),0))),"")</f>
        <v/>
      </c>
      <c r="W397" s="511"/>
      <c r="X397" s="511" t="str">
        <f t="shared" si="28"/>
        <v/>
      </c>
      <c r="Y397" s="511">
        <f t="shared" si="29"/>
        <v>0</v>
      </c>
      <c r="Z397" s="511" t="str">
        <f t="shared" si="30"/>
        <v/>
      </c>
      <c r="AA397" s="511" t="b">
        <f t="shared" si="31"/>
        <v>0</v>
      </c>
      <c r="AB397" s="511" t="s">
        <v>1900</v>
      </c>
      <c r="AC397" s="511" t="str">
        <f t="array" ref="AC397">IFERROR(IF(INDEX('Disaggregation Records'!$G$95:$G$183,MATCH(LEFT(Z397,255),LEFT('Disaggregation Records'!$D$95:$D$183,255),0))=0,"",INDEX('Disaggregation Records'!$G$95:$G$183,MATCH(LEFT(Z397,255),LEFT('Disaggregation Records'!$D$95:$D$183,255),0))),"")</f>
        <v/>
      </c>
      <c r="AD397" s="511" t="s">
        <v>753</v>
      </c>
      <c r="AE397" s="219"/>
      <c r="AF397" s="135"/>
      <c r="AG397" s="135"/>
    </row>
    <row r="398" spans="1:33" ht="37.5" customHeight="1">
      <c r="A398" s="406">
        <v>8</v>
      </c>
      <c r="B398" s="423" t="str">
        <f>IFERROR(VLOOKUP(A398,'Coverage Indicators - Section D'!$A$10:$Y$39,25,FALSE),"")</f>
        <v/>
      </c>
      <c r="C398" s="506" t="str">
        <f t="array" ref="C398">IFERROR(IF(INDEX('Disaggregation Records'!$E$95:$E$183,MATCH(LEFT(Z398,255),LEFT('Disaggregation Records'!$D$95:$D$183,255),0))=0,"",INDEX('Disaggregation Records'!$E$95:$E$183,MATCH(LEFT(Z398,255),LEFT('Disaggregation Records'!$D$95:$D$183,255),0))),"")</f>
        <v/>
      </c>
      <c r="D398" s="506" t="str">
        <f t="array" ref="D398">IFERROR(IF(INDEX('Disaggregation Records'!$F$95:$F$183,MATCH(LEFT(Z398,255),LEFT('Disaggregation Records'!$D$95:$D$183,255),0))=0,"",INDEX('Disaggregation Records'!$F$95:$F$183,MATCH(LEFT(Z398,255),LEFT('Disaggregation Records'!$D$95:$D$183,255),0))),"")</f>
        <v/>
      </c>
      <c r="E398" s="425" t="str">
        <f t="array" ref="E398">IFERROR(IF(INDEX('Disaggregation Data'!$K$315:$K$586,MATCH(LEFT(X398,255),LEFT('Disaggregation Data'!$J$315:$J$586,255),0))=0,"",INDEX('Disaggregation Data'!$K$315:$K$586,MATCH(LEFT(X398,255),LEFT('Disaggregation Data'!J$315:$J$586,255),0))),"")</f>
        <v/>
      </c>
      <c r="F398" s="426" t="str">
        <f t="array" ref="F398">IFERROR(IF(INDEX('Disaggregation Data'!$L$315:$L$586,MATCH(LEFT(X398,255),LEFT('Disaggregation Data'!$J$315:$J$586,255),0))=0,"",INDEX('Disaggregation Data'!$L$315:$L$586,MATCH(LEFT(X398,255),LEFT('Disaggregation Data'!J$315:$J$586,255),0))),"")</f>
        <v/>
      </c>
      <c r="G398" s="481" t="str">
        <f t="array" ref="G398">IFERROR(IF(INDEX('Disaggregation Data'!$M$315:$M$586,MATCH(LEFT(X398,255),LEFT('Disaggregation Data'!$J$315:$J$586,255),0))=0,(E398/F398)*100,INDEX('Disaggregation Data'!$M$315:$M$586,MATCH(LEFT(X398,255),LEFT('Disaggregation Data'!J$315:$J$586,255),0))),"")</f>
        <v/>
      </c>
      <c r="H398" s="429" t="str">
        <f t="array" ref="H398">IFERROR(IF(INDEX('Disaggregation Data'!$N$315:$N$586,MATCH(LEFT(X398,255),LEFT('Disaggregation Data'!$J$315:$J$586,255),0))=0,"",INDEX('Disaggregation Data'!$N$315:$N$586,MATCH(LEFT(X398,255),LEFT('Disaggregation Data'!J$315:$J$586,255),0))),"")</f>
        <v/>
      </c>
      <c r="I398" s="510"/>
      <c r="J398" s="510"/>
      <c r="K398" s="510"/>
      <c r="L398" s="510"/>
      <c r="M398" s="510"/>
      <c r="N398" s="510"/>
      <c r="O398" s="510"/>
      <c r="P398" s="510"/>
      <c r="Q398" s="510"/>
      <c r="R398" s="510"/>
      <c r="S398" s="510"/>
      <c r="T398" s="510"/>
      <c r="U398" s="429" t="str">
        <f t="array" ref="U398">IFERROR(IF(INDEX('Disaggregation Data'!$O$315:$O$586,MATCH(LEFT(X398,255),LEFT('Disaggregation Data'!$J$315:$J$586,255),0))=0,"",INDEX('Disaggregation Data'!$O$315:$O$586,MATCH(LEFT(X398,255),LEFT('Disaggregation Data'!J$315:$J$586,255),0))),"")</f>
        <v/>
      </c>
      <c r="V398" s="441" t="str">
        <f t="array" ref="V398">IFERROR(IF(INDEX('Disaggregation Data'!$P$315:$P$586,MATCH(LEFT(X398,255),LEFT('Disaggregation Data'!$J$315:$J$586,255),0))=0,"",INDEX('Disaggregation Data'!$P$315:$P$586,MATCH(LEFT(X398,255),LEFT('Disaggregation Data'!J$315:$J$586,255),0))),"")</f>
        <v/>
      </c>
      <c r="W398" s="511"/>
      <c r="X398" s="511" t="str">
        <f t="shared" si="28"/>
        <v/>
      </c>
      <c r="Y398" s="511">
        <f t="shared" si="29"/>
        <v>1</v>
      </c>
      <c r="Z398" s="511" t="str">
        <f t="shared" si="30"/>
        <v/>
      </c>
      <c r="AA398" s="511" t="b">
        <f t="shared" si="31"/>
        <v>0</v>
      </c>
      <c r="AB398" s="511" t="s">
        <v>1901</v>
      </c>
      <c r="AC398" s="511" t="str">
        <f t="array" ref="AC398">IFERROR(IF(INDEX('Disaggregation Records'!$G$95:$G$183,MATCH(LEFT(Z398,255),LEFT('Disaggregation Records'!$D$95:$D$183,255),0))=0,"",INDEX('Disaggregation Records'!$G$95:$G$183,MATCH(LEFT(Z398,255),LEFT('Disaggregation Records'!$D$95:$D$183,255),0))),"")</f>
        <v/>
      </c>
      <c r="AD398" s="511" t="s">
        <v>753</v>
      </c>
      <c r="AE398" s="219"/>
      <c r="AF398" s="135"/>
      <c r="AG398" s="135"/>
    </row>
    <row r="399" spans="1:33" ht="37.5" customHeight="1">
      <c r="A399" s="406">
        <v>8</v>
      </c>
      <c r="B399" s="423" t="str">
        <f>IFERROR(VLOOKUP(A399,'Coverage Indicators - Section D'!$A$10:$Y$39,25,FALSE),"")</f>
        <v/>
      </c>
      <c r="C399" s="506" t="str">
        <f t="array" ref="C399">IFERROR(IF(INDEX('Disaggregation Records'!$E$95:$E$183,MATCH(LEFT(Z399,255),LEFT('Disaggregation Records'!$D$95:$D$183,255),0))=0,"",INDEX('Disaggregation Records'!$E$95:$E$183,MATCH(LEFT(Z399,255),LEFT('Disaggregation Records'!$D$95:$D$183,255),0))),"")</f>
        <v/>
      </c>
      <c r="D399" s="506" t="str">
        <f t="array" ref="D399">IFERROR(IF(INDEX('Disaggregation Records'!$F$95:$F$183,MATCH(LEFT(Z399,255),LEFT('Disaggregation Records'!$D$95:$D$183,255),0))=0,"",INDEX('Disaggregation Records'!$F$95:$F$183,MATCH(LEFT(Z399,255),LEFT('Disaggregation Records'!$D$95:$D$183,255),0))),"")</f>
        <v/>
      </c>
      <c r="E399" s="425" t="str">
        <f t="array" ref="E399">IFERROR(IF(INDEX('Disaggregation Data'!$K$315:$K$586,MATCH(LEFT(X399,255),LEFT('Disaggregation Data'!$J$315:$J$586,255),0))=0,"",INDEX('Disaggregation Data'!$K$315:$K$586,MATCH(LEFT(X399,255),LEFT('Disaggregation Data'!J$315:$J$586,255),0))),"")</f>
        <v/>
      </c>
      <c r="F399" s="426" t="str">
        <f t="array" ref="F399">IFERROR(IF(INDEX('Disaggregation Data'!$L$315:$L$586,MATCH(LEFT(X399,255),LEFT('Disaggregation Data'!$J$315:$J$586,255),0))=0,"",INDEX('Disaggregation Data'!$L$315:$L$586,MATCH(LEFT(X399,255),LEFT('Disaggregation Data'!J$315:$J$586,255),0))),"")</f>
        <v/>
      </c>
      <c r="G399" s="481" t="str">
        <f t="array" ref="G399">IFERROR(IF(INDEX('Disaggregation Data'!$M$315:$M$586,MATCH(LEFT(X399,255),LEFT('Disaggregation Data'!$J$315:$J$586,255),0))=0,(E399/F399)*100,INDEX('Disaggregation Data'!$M$315:$M$586,MATCH(LEFT(X399,255),LEFT('Disaggregation Data'!J$315:$J$586,255),0))),"")</f>
        <v/>
      </c>
      <c r="H399" s="429" t="str">
        <f t="array" ref="H399">IFERROR(IF(INDEX('Disaggregation Data'!$N$315:$N$586,MATCH(LEFT(X399,255),LEFT('Disaggregation Data'!$J$315:$J$586,255),0))=0,"",INDEX('Disaggregation Data'!$N$315:$N$586,MATCH(LEFT(X399,255),LEFT('Disaggregation Data'!J$315:$J$586,255),0))),"")</f>
        <v/>
      </c>
      <c r="I399" s="510"/>
      <c r="J399" s="510"/>
      <c r="K399" s="510"/>
      <c r="L399" s="510"/>
      <c r="M399" s="510"/>
      <c r="N399" s="510"/>
      <c r="O399" s="510"/>
      <c r="P399" s="510"/>
      <c r="Q399" s="510"/>
      <c r="R399" s="510"/>
      <c r="S399" s="510"/>
      <c r="T399" s="510"/>
      <c r="U399" s="429" t="str">
        <f t="array" ref="U399">IFERROR(IF(INDEX('Disaggregation Data'!$O$315:$O$586,MATCH(LEFT(X399,255),LEFT('Disaggregation Data'!$J$315:$J$586,255),0))=0,"",INDEX('Disaggregation Data'!$O$315:$O$586,MATCH(LEFT(X399,255),LEFT('Disaggregation Data'!J$315:$J$586,255),0))),"")</f>
        <v/>
      </c>
      <c r="V399" s="441" t="str">
        <f t="array" ref="V399">IFERROR(IF(INDEX('Disaggregation Data'!$P$315:$P$586,MATCH(LEFT(X399,255),LEFT('Disaggregation Data'!$J$315:$J$586,255),0))=0,"",INDEX('Disaggregation Data'!$P$315:$P$586,MATCH(LEFT(X399,255),LEFT('Disaggregation Data'!J$315:$J$586,255),0))),"")</f>
        <v/>
      </c>
      <c r="W399" s="511"/>
      <c r="X399" s="511" t="str">
        <f t="shared" si="28"/>
        <v/>
      </c>
      <c r="Y399" s="511">
        <f t="shared" si="29"/>
        <v>2</v>
      </c>
      <c r="Z399" s="511" t="str">
        <f t="shared" si="30"/>
        <v/>
      </c>
      <c r="AA399" s="511" t="b">
        <f t="shared" si="31"/>
        <v>0</v>
      </c>
      <c r="AB399" s="511" t="s">
        <v>1902</v>
      </c>
      <c r="AC399" s="511" t="str">
        <f t="array" ref="AC399">IFERROR(IF(INDEX('Disaggregation Records'!$G$95:$G$183,MATCH(LEFT(Z399,255),LEFT('Disaggregation Records'!$D$95:$D$183,255),0))=0,"",INDEX('Disaggregation Records'!$G$95:$G$183,MATCH(LEFT(Z399,255),LEFT('Disaggregation Records'!$D$95:$D$183,255),0))),"")</f>
        <v/>
      </c>
      <c r="AD399" s="511" t="s">
        <v>753</v>
      </c>
      <c r="AE399" s="219"/>
      <c r="AF399" s="135"/>
      <c r="AG399" s="135"/>
    </row>
    <row r="400" spans="1:33" ht="37.5" customHeight="1">
      <c r="A400" s="406">
        <v>8</v>
      </c>
      <c r="B400" s="423" t="str">
        <f>IFERROR(VLOOKUP(A400,'Coverage Indicators - Section D'!$A$10:$Y$39,25,FALSE),"")</f>
        <v/>
      </c>
      <c r="C400" s="506" t="str">
        <f t="array" ref="C400">IFERROR(IF(INDEX('Disaggregation Records'!$E$95:$E$183,MATCH(LEFT(Z400,255),LEFT('Disaggregation Records'!$D$95:$D$183,255),0))=0,"",INDEX('Disaggregation Records'!$E$95:$E$183,MATCH(LEFT(Z400,255),LEFT('Disaggregation Records'!$D$95:$D$183,255),0))),"")</f>
        <v/>
      </c>
      <c r="D400" s="506" t="str">
        <f t="array" ref="D400">IFERROR(IF(INDEX('Disaggregation Records'!$F$95:$F$183,MATCH(LEFT(Z400,255),LEFT('Disaggregation Records'!$D$95:$D$183,255),0))=0,"",INDEX('Disaggregation Records'!$F$95:$F$183,MATCH(LEFT(Z400,255),LEFT('Disaggregation Records'!$D$95:$D$183,255),0))),"")</f>
        <v/>
      </c>
      <c r="E400" s="425" t="str">
        <f t="array" ref="E400">IFERROR(IF(INDEX('Disaggregation Data'!$K$315:$K$586,MATCH(LEFT(X400,255),LEFT('Disaggregation Data'!$J$315:$J$586,255),0))=0,"",INDEX('Disaggregation Data'!$K$315:$K$586,MATCH(LEFT(X400,255),LEFT('Disaggregation Data'!J$315:$J$586,255),0))),"")</f>
        <v/>
      </c>
      <c r="F400" s="426" t="str">
        <f t="array" ref="F400">IFERROR(IF(INDEX('Disaggregation Data'!$L$315:$L$586,MATCH(LEFT(X400,255),LEFT('Disaggregation Data'!$J$315:$J$586,255),0))=0,"",INDEX('Disaggregation Data'!$L$315:$L$586,MATCH(LEFT(X400,255),LEFT('Disaggregation Data'!J$315:$J$586,255),0))),"")</f>
        <v/>
      </c>
      <c r="G400" s="481" t="str">
        <f t="array" ref="G400">IFERROR(IF(INDEX('Disaggregation Data'!$M$315:$M$586,MATCH(LEFT(X400,255),LEFT('Disaggregation Data'!$J$315:$J$586,255),0))=0,(E400/F400)*100,INDEX('Disaggregation Data'!$M$315:$M$586,MATCH(LEFT(X400,255),LEFT('Disaggregation Data'!J$315:$J$586,255),0))),"")</f>
        <v/>
      </c>
      <c r="H400" s="429" t="str">
        <f t="array" ref="H400">IFERROR(IF(INDEX('Disaggregation Data'!$N$315:$N$586,MATCH(LEFT(X400,255),LEFT('Disaggregation Data'!$J$315:$J$586,255),0))=0,"",INDEX('Disaggregation Data'!$N$315:$N$586,MATCH(LEFT(X400,255),LEFT('Disaggregation Data'!J$315:$J$586,255),0))),"")</f>
        <v/>
      </c>
      <c r="I400" s="510"/>
      <c r="J400" s="510"/>
      <c r="K400" s="510"/>
      <c r="L400" s="510"/>
      <c r="M400" s="510"/>
      <c r="N400" s="510"/>
      <c r="O400" s="510"/>
      <c r="P400" s="510"/>
      <c r="Q400" s="510"/>
      <c r="R400" s="510"/>
      <c r="S400" s="510"/>
      <c r="T400" s="510"/>
      <c r="U400" s="429" t="str">
        <f t="array" ref="U400">IFERROR(IF(INDEX('Disaggregation Data'!$O$315:$O$586,MATCH(LEFT(X400,255),LEFT('Disaggregation Data'!$J$315:$J$586,255),0))=0,"",INDEX('Disaggregation Data'!$O$315:$O$586,MATCH(LEFT(X400,255),LEFT('Disaggregation Data'!J$315:$J$586,255),0))),"")</f>
        <v/>
      </c>
      <c r="V400" s="441" t="str">
        <f t="array" ref="V400">IFERROR(IF(INDEX('Disaggregation Data'!$P$315:$P$586,MATCH(LEFT(X400,255),LEFT('Disaggregation Data'!$J$315:$J$586,255),0))=0,"",INDEX('Disaggregation Data'!$P$315:$P$586,MATCH(LEFT(X400,255),LEFT('Disaggregation Data'!J$315:$J$586,255),0))),"")</f>
        <v/>
      </c>
      <c r="W400" s="511"/>
      <c r="X400" s="511" t="str">
        <f t="shared" si="28"/>
        <v/>
      </c>
      <c r="Y400" s="511">
        <f t="shared" si="29"/>
        <v>3</v>
      </c>
      <c r="Z400" s="511" t="str">
        <f t="shared" si="30"/>
        <v/>
      </c>
      <c r="AA400" s="511" t="b">
        <f t="shared" si="31"/>
        <v>0</v>
      </c>
      <c r="AB400" s="511" t="s">
        <v>1903</v>
      </c>
      <c r="AC400" s="511" t="str">
        <f t="array" ref="AC400">IFERROR(IF(INDEX('Disaggregation Records'!$G$95:$G$183,MATCH(LEFT(Z400,255),LEFT('Disaggregation Records'!$D$95:$D$183,255),0))=0,"",INDEX('Disaggregation Records'!$G$95:$G$183,MATCH(LEFT(Z400,255),LEFT('Disaggregation Records'!$D$95:$D$183,255),0))),"")</f>
        <v/>
      </c>
      <c r="AD400" s="511" t="s">
        <v>753</v>
      </c>
      <c r="AE400" s="219"/>
      <c r="AF400" s="135"/>
      <c r="AG400" s="135"/>
    </row>
    <row r="401" spans="1:33" ht="37.5" customHeight="1">
      <c r="A401" s="406">
        <v>8</v>
      </c>
      <c r="B401" s="423" t="str">
        <f>IFERROR(VLOOKUP(A401,'Coverage Indicators - Section D'!$A$10:$Y$39,25,FALSE),"")</f>
        <v/>
      </c>
      <c r="C401" s="506" t="str">
        <f t="array" ref="C401">IFERROR(IF(INDEX('Disaggregation Records'!$E$95:$E$183,MATCH(LEFT(Z401,255),LEFT('Disaggregation Records'!$D$95:$D$183,255),0))=0,"",INDEX('Disaggregation Records'!$E$95:$E$183,MATCH(LEFT(Z401,255),LEFT('Disaggregation Records'!$D$95:$D$183,255),0))),"")</f>
        <v/>
      </c>
      <c r="D401" s="506" t="str">
        <f t="array" ref="D401">IFERROR(IF(INDEX('Disaggregation Records'!$F$95:$F$183,MATCH(LEFT(Z401,255),LEFT('Disaggregation Records'!$D$95:$D$183,255),0))=0,"",INDEX('Disaggregation Records'!$F$95:$F$183,MATCH(LEFT(Z401,255),LEFT('Disaggregation Records'!$D$95:$D$183,255),0))),"")</f>
        <v/>
      </c>
      <c r="E401" s="425" t="str">
        <f t="array" ref="E401">IFERROR(IF(INDEX('Disaggregation Data'!$K$315:$K$586,MATCH(LEFT(X401,255),LEFT('Disaggregation Data'!$J$315:$J$586,255),0))=0,"",INDEX('Disaggregation Data'!$K$315:$K$586,MATCH(LEFT(X401,255),LEFT('Disaggregation Data'!J$315:$J$586,255),0))),"")</f>
        <v/>
      </c>
      <c r="F401" s="426" t="str">
        <f t="array" ref="F401">IFERROR(IF(INDEX('Disaggregation Data'!$L$315:$L$586,MATCH(LEFT(X401,255),LEFT('Disaggregation Data'!$J$315:$J$586,255),0))=0,"",INDEX('Disaggregation Data'!$L$315:$L$586,MATCH(LEFT(X401,255),LEFT('Disaggregation Data'!J$315:$J$586,255),0))),"")</f>
        <v/>
      </c>
      <c r="G401" s="481" t="str">
        <f t="array" ref="G401">IFERROR(IF(INDEX('Disaggregation Data'!$M$315:$M$586,MATCH(LEFT(X401,255),LEFT('Disaggregation Data'!$J$315:$J$586,255),0))=0,(E401/F401)*100,INDEX('Disaggregation Data'!$M$315:$M$586,MATCH(LEFT(X401,255),LEFT('Disaggregation Data'!J$315:$J$586,255),0))),"")</f>
        <v/>
      </c>
      <c r="H401" s="429" t="str">
        <f t="array" ref="H401">IFERROR(IF(INDEX('Disaggregation Data'!$N$315:$N$586,MATCH(LEFT(X401,255),LEFT('Disaggregation Data'!$J$315:$J$586,255),0))=0,"",INDEX('Disaggregation Data'!$N$315:$N$586,MATCH(LEFT(X401,255),LEFT('Disaggregation Data'!J$315:$J$586,255),0))),"")</f>
        <v/>
      </c>
      <c r="I401" s="510"/>
      <c r="J401" s="510"/>
      <c r="K401" s="510"/>
      <c r="L401" s="510"/>
      <c r="M401" s="510"/>
      <c r="N401" s="510"/>
      <c r="O401" s="510"/>
      <c r="P401" s="510"/>
      <c r="Q401" s="510"/>
      <c r="R401" s="510"/>
      <c r="S401" s="510"/>
      <c r="T401" s="510"/>
      <c r="U401" s="429" t="str">
        <f t="array" ref="U401">IFERROR(IF(INDEX('Disaggregation Data'!$O$315:$O$586,MATCH(LEFT(X401,255),LEFT('Disaggregation Data'!$J$315:$J$586,255),0))=0,"",INDEX('Disaggregation Data'!$O$315:$O$586,MATCH(LEFT(X401,255),LEFT('Disaggregation Data'!J$315:$J$586,255),0))),"")</f>
        <v/>
      </c>
      <c r="V401" s="441" t="str">
        <f t="array" ref="V401">IFERROR(IF(INDEX('Disaggregation Data'!$P$315:$P$586,MATCH(LEFT(X401,255),LEFT('Disaggregation Data'!$J$315:$J$586,255),0))=0,"",INDEX('Disaggregation Data'!$P$315:$P$586,MATCH(LEFT(X401,255),LEFT('Disaggregation Data'!J$315:$J$586,255),0))),"")</f>
        <v/>
      </c>
      <c r="W401" s="511"/>
      <c r="X401" s="511" t="str">
        <f t="shared" si="28"/>
        <v/>
      </c>
      <c r="Y401" s="511">
        <f t="shared" si="29"/>
        <v>4</v>
      </c>
      <c r="Z401" s="511" t="str">
        <f t="shared" si="30"/>
        <v/>
      </c>
      <c r="AA401" s="511" t="b">
        <f t="shared" si="31"/>
        <v>0</v>
      </c>
      <c r="AB401" s="511" t="s">
        <v>1904</v>
      </c>
      <c r="AC401" s="511" t="str">
        <f t="array" ref="AC401">IFERROR(IF(INDEX('Disaggregation Records'!$G$95:$G$183,MATCH(LEFT(Z401,255),LEFT('Disaggregation Records'!$D$95:$D$183,255),0))=0,"",INDEX('Disaggregation Records'!$G$95:$G$183,MATCH(LEFT(Z401,255),LEFT('Disaggregation Records'!$D$95:$D$183,255),0))),"")</f>
        <v/>
      </c>
      <c r="AD401" s="511" t="s">
        <v>753</v>
      </c>
      <c r="AE401" s="219"/>
      <c r="AF401" s="135"/>
      <c r="AG401" s="135"/>
    </row>
    <row r="402" spans="1:33" ht="37.5" customHeight="1">
      <c r="A402" s="406">
        <v>8</v>
      </c>
      <c r="B402" s="423" t="str">
        <f>IFERROR(VLOOKUP(A402,'Coverage Indicators - Section D'!$A$10:$Y$39,25,FALSE),"")</f>
        <v/>
      </c>
      <c r="C402" s="506" t="str">
        <f t="array" ref="C402">IFERROR(IF(INDEX('Disaggregation Records'!$E$95:$E$183,MATCH(LEFT(Z402,255),LEFT('Disaggregation Records'!$D$95:$D$183,255),0))=0,"",INDEX('Disaggregation Records'!$E$95:$E$183,MATCH(LEFT(Z402,255),LEFT('Disaggregation Records'!$D$95:$D$183,255),0))),"")</f>
        <v/>
      </c>
      <c r="D402" s="506" t="str">
        <f t="array" ref="D402">IFERROR(IF(INDEX('Disaggregation Records'!$F$95:$F$183,MATCH(LEFT(Z402,255),LEFT('Disaggregation Records'!$D$95:$D$183,255),0))=0,"",INDEX('Disaggregation Records'!$F$95:$F$183,MATCH(LEFT(Z402,255),LEFT('Disaggregation Records'!$D$95:$D$183,255),0))),"")</f>
        <v/>
      </c>
      <c r="E402" s="425" t="str">
        <f t="array" ref="E402">IFERROR(IF(INDEX('Disaggregation Data'!$K$315:$K$586,MATCH(LEFT(X402,255),LEFT('Disaggregation Data'!$J$315:$J$586,255),0))=0,"",INDEX('Disaggregation Data'!$K$315:$K$586,MATCH(LEFT(X402,255),LEFT('Disaggregation Data'!J$315:$J$586,255),0))),"")</f>
        <v/>
      </c>
      <c r="F402" s="426" t="str">
        <f t="array" ref="F402">IFERROR(IF(INDEX('Disaggregation Data'!$L$315:$L$586,MATCH(LEFT(X402,255),LEFT('Disaggregation Data'!$J$315:$J$586,255),0))=0,"",INDEX('Disaggregation Data'!$L$315:$L$586,MATCH(LEFT(X402,255),LEFT('Disaggregation Data'!J$315:$J$586,255),0))),"")</f>
        <v/>
      </c>
      <c r="G402" s="481" t="str">
        <f t="array" ref="G402">IFERROR(IF(INDEX('Disaggregation Data'!$M$315:$M$586,MATCH(LEFT(X402,255),LEFT('Disaggregation Data'!$J$315:$J$586,255),0))=0,(E402/F402)*100,INDEX('Disaggregation Data'!$M$315:$M$586,MATCH(LEFT(X402,255),LEFT('Disaggregation Data'!J$315:$J$586,255),0))),"")</f>
        <v/>
      </c>
      <c r="H402" s="429" t="str">
        <f t="array" ref="H402">IFERROR(IF(INDEX('Disaggregation Data'!$N$315:$N$586,MATCH(LEFT(X402,255),LEFT('Disaggregation Data'!$J$315:$J$586,255),0))=0,"",INDEX('Disaggregation Data'!$N$315:$N$586,MATCH(LEFT(X402,255),LEFT('Disaggregation Data'!J$315:$J$586,255),0))),"")</f>
        <v/>
      </c>
      <c r="I402" s="510"/>
      <c r="J402" s="510"/>
      <c r="K402" s="510"/>
      <c r="L402" s="510"/>
      <c r="M402" s="510"/>
      <c r="N402" s="510"/>
      <c r="O402" s="510"/>
      <c r="P402" s="510"/>
      <c r="Q402" s="510"/>
      <c r="R402" s="510"/>
      <c r="S402" s="510"/>
      <c r="T402" s="510"/>
      <c r="U402" s="429" t="str">
        <f t="array" ref="U402">IFERROR(IF(INDEX('Disaggregation Data'!$O$315:$O$586,MATCH(LEFT(X402,255),LEFT('Disaggregation Data'!$J$315:$J$586,255),0))=0,"",INDEX('Disaggregation Data'!$O$315:$O$586,MATCH(LEFT(X402,255),LEFT('Disaggregation Data'!J$315:$J$586,255),0))),"")</f>
        <v/>
      </c>
      <c r="V402" s="441" t="str">
        <f t="array" ref="V402">IFERROR(IF(INDEX('Disaggregation Data'!$P$315:$P$586,MATCH(LEFT(X402,255),LEFT('Disaggregation Data'!$J$315:$J$586,255),0))=0,"",INDEX('Disaggregation Data'!$P$315:$P$586,MATCH(LEFT(X402,255),LEFT('Disaggregation Data'!J$315:$J$586,255),0))),"")</f>
        <v/>
      </c>
      <c r="W402" s="511"/>
      <c r="X402" s="511" t="str">
        <f t="shared" si="28"/>
        <v/>
      </c>
      <c r="Y402" s="511">
        <f t="shared" si="29"/>
        <v>5</v>
      </c>
      <c r="Z402" s="511" t="str">
        <f t="shared" si="30"/>
        <v/>
      </c>
      <c r="AA402" s="511" t="b">
        <f t="shared" si="31"/>
        <v>0</v>
      </c>
      <c r="AB402" s="511" t="s">
        <v>1905</v>
      </c>
      <c r="AC402" s="511" t="str">
        <f t="array" ref="AC402">IFERROR(IF(INDEX('Disaggregation Records'!$G$95:$G$183,MATCH(LEFT(Z402,255),LEFT('Disaggregation Records'!$D$95:$D$183,255),0))=0,"",INDEX('Disaggregation Records'!$G$95:$G$183,MATCH(LEFT(Z402,255),LEFT('Disaggregation Records'!$D$95:$D$183,255),0))),"")</f>
        <v/>
      </c>
      <c r="AD402" s="511" t="s">
        <v>753</v>
      </c>
      <c r="AE402" s="219"/>
      <c r="AF402" s="135"/>
      <c r="AG402" s="135"/>
    </row>
    <row r="403" spans="1:33" ht="37.5" customHeight="1">
      <c r="A403" s="406">
        <v>8</v>
      </c>
      <c r="B403" s="423" t="str">
        <f>IFERROR(VLOOKUP(A403,'Coverage Indicators - Section D'!$A$10:$Y$39,25,FALSE),"")</f>
        <v/>
      </c>
      <c r="C403" s="506" t="str">
        <f t="array" ref="C403">IFERROR(IF(INDEX('Disaggregation Records'!$E$95:$E$183,MATCH(LEFT(Z403,255),LEFT('Disaggregation Records'!$D$95:$D$183,255),0))=0,"",INDEX('Disaggregation Records'!$E$95:$E$183,MATCH(LEFT(Z403,255),LEFT('Disaggregation Records'!$D$95:$D$183,255),0))),"")</f>
        <v/>
      </c>
      <c r="D403" s="506" t="str">
        <f t="array" ref="D403">IFERROR(IF(INDEX('Disaggregation Records'!$F$95:$F$183,MATCH(LEFT(Z403,255),LEFT('Disaggregation Records'!$D$95:$D$183,255),0))=0,"",INDEX('Disaggregation Records'!$F$95:$F$183,MATCH(LEFT(Z403,255),LEFT('Disaggregation Records'!$D$95:$D$183,255),0))),"")</f>
        <v/>
      </c>
      <c r="E403" s="425" t="str">
        <f t="array" ref="E403">IFERROR(IF(INDEX('Disaggregation Data'!$K$315:$K$586,MATCH(LEFT(X403,255),LEFT('Disaggregation Data'!$J$315:$J$586,255),0))=0,"",INDEX('Disaggregation Data'!$K$315:$K$586,MATCH(LEFT(X403,255),LEFT('Disaggregation Data'!J$315:$J$586,255),0))),"")</f>
        <v/>
      </c>
      <c r="F403" s="426" t="str">
        <f t="array" ref="F403">IFERROR(IF(INDEX('Disaggregation Data'!$L$315:$L$586,MATCH(LEFT(X403,255),LEFT('Disaggregation Data'!$J$315:$J$586,255),0))=0,"",INDEX('Disaggregation Data'!$L$315:$L$586,MATCH(LEFT(X403,255),LEFT('Disaggregation Data'!J$315:$J$586,255),0))),"")</f>
        <v/>
      </c>
      <c r="G403" s="481" t="str">
        <f t="array" ref="G403">IFERROR(IF(INDEX('Disaggregation Data'!$M$315:$M$586,MATCH(LEFT(X403,255),LEFT('Disaggregation Data'!$J$315:$J$586,255),0))=0,(E403/F403)*100,INDEX('Disaggregation Data'!$M$315:$M$586,MATCH(LEFT(X403,255),LEFT('Disaggregation Data'!J$315:$J$586,255),0))),"")</f>
        <v/>
      </c>
      <c r="H403" s="429" t="str">
        <f t="array" ref="H403">IFERROR(IF(INDEX('Disaggregation Data'!$N$315:$N$586,MATCH(LEFT(X403,255),LEFT('Disaggregation Data'!$J$315:$J$586,255),0))=0,"",INDEX('Disaggregation Data'!$N$315:$N$586,MATCH(LEFT(X403,255),LEFT('Disaggregation Data'!J$315:$J$586,255),0))),"")</f>
        <v/>
      </c>
      <c r="I403" s="510"/>
      <c r="J403" s="510"/>
      <c r="K403" s="510"/>
      <c r="L403" s="510"/>
      <c r="M403" s="510"/>
      <c r="N403" s="510"/>
      <c r="O403" s="510"/>
      <c r="P403" s="510"/>
      <c r="Q403" s="510"/>
      <c r="R403" s="510"/>
      <c r="S403" s="510"/>
      <c r="T403" s="510"/>
      <c r="U403" s="429" t="str">
        <f t="array" ref="U403">IFERROR(IF(INDEX('Disaggregation Data'!$O$315:$O$586,MATCH(LEFT(X403,255),LEFT('Disaggregation Data'!$J$315:$J$586,255),0))=0,"",INDEX('Disaggregation Data'!$O$315:$O$586,MATCH(LEFT(X403,255),LEFT('Disaggregation Data'!J$315:$J$586,255),0))),"")</f>
        <v/>
      </c>
      <c r="V403" s="441" t="str">
        <f t="array" ref="V403">IFERROR(IF(INDEX('Disaggregation Data'!$P$315:$P$586,MATCH(LEFT(X403,255),LEFT('Disaggregation Data'!$J$315:$J$586,255),0))=0,"",INDEX('Disaggregation Data'!$P$315:$P$586,MATCH(LEFT(X403,255),LEFT('Disaggregation Data'!J$315:$J$586,255),0))),"")</f>
        <v/>
      </c>
      <c r="W403" s="511"/>
      <c r="X403" s="511" t="str">
        <f t="shared" si="28"/>
        <v/>
      </c>
      <c r="Y403" s="511">
        <f t="shared" si="29"/>
        <v>6</v>
      </c>
      <c r="Z403" s="511" t="str">
        <f t="shared" si="30"/>
        <v/>
      </c>
      <c r="AA403" s="511" t="b">
        <f t="shared" si="31"/>
        <v>0</v>
      </c>
      <c r="AB403" s="511" t="s">
        <v>1906</v>
      </c>
      <c r="AC403" s="511" t="str">
        <f t="array" ref="AC403">IFERROR(IF(INDEX('Disaggregation Records'!$G$95:$G$183,MATCH(LEFT(Z403,255),LEFT('Disaggregation Records'!$D$95:$D$183,255),0))=0,"",INDEX('Disaggregation Records'!$G$95:$G$183,MATCH(LEFT(Z403,255),LEFT('Disaggregation Records'!$D$95:$D$183,255),0))),"")</f>
        <v/>
      </c>
      <c r="AD403" s="511" t="s">
        <v>753</v>
      </c>
      <c r="AE403" s="219"/>
      <c r="AF403" s="135"/>
      <c r="AG403" s="135"/>
    </row>
    <row r="404" spans="1:33" ht="37.5" customHeight="1">
      <c r="A404" s="406">
        <v>8</v>
      </c>
      <c r="B404" s="423" t="str">
        <f>IFERROR(VLOOKUP(A404,'Coverage Indicators - Section D'!$A$10:$Y$39,25,FALSE),"")</f>
        <v/>
      </c>
      <c r="C404" s="506" t="str">
        <f t="array" ref="C404">IFERROR(IF(INDEX('Disaggregation Records'!$E$95:$E$183,MATCH(LEFT(Z404,255),LEFT('Disaggregation Records'!$D$95:$D$183,255),0))=0,"",INDEX('Disaggregation Records'!$E$95:$E$183,MATCH(LEFT(Z404,255),LEFT('Disaggregation Records'!$D$95:$D$183,255),0))),"")</f>
        <v/>
      </c>
      <c r="D404" s="506" t="str">
        <f t="array" ref="D404">IFERROR(IF(INDEX('Disaggregation Records'!$F$95:$F$183,MATCH(LEFT(Z404,255),LEFT('Disaggregation Records'!$D$95:$D$183,255),0))=0,"",INDEX('Disaggregation Records'!$F$95:$F$183,MATCH(LEFT(Z404,255),LEFT('Disaggregation Records'!$D$95:$D$183,255),0))),"")</f>
        <v/>
      </c>
      <c r="E404" s="425" t="str">
        <f t="array" ref="E404">IFERROR(IF(INDEX('Disaggregation Data'!$K$315:$K$586,MATCH(LEFT(X404,255),LEFT('Disaggregation Data'!$J$315:$J$586,255),0))=0,"",INDEX('Disaggregation Data'!$K$315:$K$586,MATCH(LEFT(X404,255),LEFT('Disaggregation Data'!J$315:$J$586,255),0))),"")</f>
        <v/>
      </c>
      <c r="F404" s="426" t="str">
        <f t="array" ref="F404">IFERROR(IF(INDEX('Disaggregation Data'!$L$315:$L$586,MATCH(LEFT(X404,255),LEFT('Disaggregation Data'!$J$315:$J$586,255),0))=0,"",INDEX('Disaggregation Data'!$L$315:$L$586,MATCH(LEFT(X404,255),LEFT('Disaggregation Data'!J$315:$J$586,255),0))),"")</f>
        <v/>
      </c>
      <c r="G404" s="481" t="str">
        <f t="array" ref="G404">IFERROR(IF(INDEX('Disaggregation Data'!$M$315:$M$586,MATCH(LEFT(X404,255),LEFT('Disaggregation Data'!$J$315:$J$586,255),0))=0,(E404/F404)*100,INDEX('Disaggregation Data'!$M$315:$M$586,MATCH(LEFT(X404,255),LEFT('Disaggregation Data'!J$315:$J$586,255),0))),"")</f>
        <v/>
      </c>
      <c r="H404" s="429" t="str">
        <f t="array" ref="H404">IFERROR(IF(INDEX('Disaggregation Data'!$N$315:$N$586,MATCH(LEFT(X404,255),LEFT('Disaggregation Data'!$J$315:$J$586,255),0))=0,"",INDEX('Disaggregation Data'!$N$315:$N$586,MATCH(LEFT(X404,255),LEFT('Disaggregation Data'!J$315:$J$586,255),0))),"")</f>
        <v/>
      </c>
      <c r="I404" s="510"/>
      <c r="J404" s="510"/>
      <c r="K404" s="510"/>
      <c r="L404" s="510"/>
      <c r="M404" s="510"/>
      <c r="N404" s="510"/>
      <c r="O404" s="510"/>
      <c r="P404" s="510"/>
      <c r="Q404" s="510"/>
      <c r="R404" s="510"/>
      <c r="S404" s="510"/>
      <c r="T404" s="510"/>
      <c r="U404" s="429" t="str">
        <f t="array" ref="U404">IFERROR(IF(INDEX('Disaggregation Data'!$O$315:$O$586,MATCH(LEFT(X404,255),LEFT('Disaggregation Data'!$J$315:$J$586,255),0))=0,"",INDEX('Disaggregation Data'!$O$315:$O$586,MATCH(LEFT(X404,255),LEFT('Disaggregation Data'!J$315:$J$586,255),0))),"")</f>
        <v/>
      </c>
      <c r="V404" s="441" t="str">
        <f t="array" ref="V404">IFERROR(IF(INDEX('Disaggregation Data'!$P$315:$P$586,MATCH(LEFT(X404,255),LEFT('Disaggregation Data'!$J$315:$J$586,255),0))=0,"",INDEX('Disaggregation Data'!$P$315:$P$586,MATCH(LEFT(X404,255),LEFT('Disaggregation Data'!J$315:$J$586,255),0))),"")</f>
        <v/>
      </c>
      <c r="W404" s="511"/>
      <c r="X404" s="511" t="str">
        <f t="shared" si="28"/>
        <v/>
      </c>
      <c r="Y404" s="511">
        <f t="shared" si="29"/>
        <v>7</v>
      </c>
      <c r="Z404" s="511" t="str">
        <f t="shared" si="30"/>
        <v/>
      </c>
      <c r="AA404" s="511" t="b">
        <f t="shared" si="31"/>
        <v>0</v>
      </c>
      <c r="AB404" s="511" t="s">
        <v>1907</v>
      </c>
      <c r="AC404" s="511" t="str">
        <f t="array" ref="AC404">IFERROR(IF(INDEX('Disaggregation Records'!$G$95:$G$183,MATCH(LEFT(Z404,255),LEFT('Disaggregation Records'!$D$95:$D$183,255),0))=0,"",INDEX('Disaggregation Records'!$G$95:$G$183,MATCH(LEFT(Z404,255),LEFT('Disaggregation Records'!$D$95:$D$183,255),0))),"")</f>
        <v/>
      </c>
      <c r="AD404" s="511" t="s">
        <v>753</v>
      </c>
      <c r="AE404" s="219"/>
      <c r="AF404" s="135"/>
      <c r="AG404" s="135"/>
    </row>
    <row r="405" spans="1:33" ht="37.5" customHeight="1">
      <c r="A405" s="406">
        <v>8</v>
      </c>
      <c r="B405" s="423" t="str">
        <f>IFERROR(VLOOKUP(A405,'Coverage Indicators - Section D'!$A$10:$Y$39,25,FALSE),"")</f>
        <v/>
      </c>
      <c r="C405" s="506" t="str">
        <f t="array" ref="C405">IFERROR(IF(INDEX('Disaggregation Records'!$E$95:$E$183,MATCH(LEFT(Z405,255),LEFT('Disaggregation Records'!$D$95:$D$183,255),0))=0,"",INDEX('Disaggregation Records'!$E$95:$E$183,MATCH(LEFT(Z405,255),LEFT('Disaggregation Records'!$D$95:$D$183,255),0))),"")</f>
        <v/>
      </c>
      <c r="D405" s="506" t="str">
        <f t="array" ref="D405">IFERROR(IF(INDEX('Disaggregation Records'!$F$95:$F$183,MATCH(LEFT(Z405,255),LEFT('Disaggregation Records'!$D$95:$D$183,255),0))=0,"",INDEX('Disaggregation Records'!$F$95:$F$183,MATCH(LEFT(Z405,255),LEFT('Disaggregation Records'!$D$95:$D$183,255),0))),"")</f>
        <v/>
      </c>
      <c r="E405" s="425" t="str">
        <f t="array" ref="E405">IFERROR(IF(INDEX('Disaggregation Data'!$K$315:$K$586,MATCH(LEFT(X405,255),LEFT('Disaggregation Data'!$J$315:$J$586,255),0))=0,"",INDEX('Disaggregation Data'!$K$315:$K$586,MATCH(LEFT(X405,255),LEFT('Disaggregation Data'!J$315:$J$586,255),0))),"")</f>
        <v/>
      </c>
      <c r="F405" s="426" t="str">
        <f t="array" ref="F405">IFERROR(IF(INDEX('Disaggregation Data'!$L$315:$L$586,MATCH(LEFT(X405,255),LEFT('Disaggregation Data'!$J$315:$J$586,255),0))=0,"",INDEX('Disaggregation Data'!$L$315:$L$586,MATCH(LEFT(X405,255),LEFT('Disaggregation Data'!J$315:$J$586,255),0))),"")</f>
        <v/>
      </c>
      <c r="G405" s="481" t="str">
        <f t="array" ref="G405">IFERROR(IF(INDEX('Disaggregation Data'!$M$315:$M$586,MATCH(LEFT(X405,255),LEFT('Disaggregation Data'!$J$315:$J$586,255),0))=0,(E405/F405)*100,INDEX('Disaggregation Data'!$M$315:$M$586,MATCH(LEFT(X405,255),LEFT('Disaggregation Data'!J$315:$J$586,255),0))),"")</f>
        <v/>
      </c>
      <c r="H405" s="429" t="str">
        <f t="array" ref="H405">IFERROR(IF(INDEX('Disaggregation Data'!$N$315:$N$586,MATCH(LEFT(X405,255),LEFT('Disaggregation Data'!$J$315:$J$586,255),0))=0,"",INDEX('Disaggregation Data'!$N$315:$N$586,MATCH(LEFT(X405,255),LEFT('Disaggregation Data'!J$315:$J$586,255),0))),"")</f>
        <v/>
      </c>
      <c r="I405" s="510"/>
      <c r="J405" s="510"/>
      <c r="K405" s="510"/>
      <c r="L405" s="510"/>
      <c r="M405" s="510"/>
      <c r="N405" s="510"/>
      <c r="O405" s="510"/>
      <c r="P405" s="510"/>
      <c r="Q405" s="510"/>
      <c r="R405" s="510"/>
      <c r="S405" s="510"/>
      <c r="T405" s="510"/>
      <c r="U405" s="429" t="str">
        <f t="array" ref="U405">IFERROR(IF(INDEX('Disaggregation Data'!$O$315:$O$586,MATCH(LEFT(X405,255),LEFT('Disaggregation Data'!$J$315:$J$586,255),0))=0,"",INDEX('Disaggregation Data'!$O$315:$O$586,MATCH(LEFT(X405,255),LEFT('Disaggregation Data'!J$315:$J$586,255),0))),"")</f>
        <v/>
      </c>
      <c r="V405" s="441" t="str">
        <f t="array" ref="V405">IFERROR(IF(INDEX('Disaggregation Data'!$P$315:$P$586,MATCH(LEFT(X405,255),LEFT('Disaggregation Data'!$J$315:$J$586,255),0))=0,"",INDEX('Disaggregation Data'!$P$315:$P$586,MATCH(LEFT(X405,255),LEFT('Disaggregation Data'!J$315:$J$586,255),0))),"")</f>
        <v/>
      </c>
      <c r="W405" s="511"/>
      <c r="X405" s="511" t="str">
        <f t="shared" si="28"/>
        <v/>
      </c>
      <c r="Y405" s="511">
        <f t="shared" si="29"/>
        <v>8</v>
      </c>
      <c r="Z405" s="511" t="str">
        <f t="shared" si="30"/>
        <v/>
      </c>
      <c r="AA405" s="511" t="b">
        <f t="shared" si="31"/>
        <v>0</v>
      </c>
      <c r="AB405" s="511" t="s">
        <v>1908</v>
      </c>
      <c r="AC405" s="511" t="str">
        <f t="array" ref="AC405">IFERROR(IF(INDEX('Disaggregation Records'!$G$95:$G$183,MATCH(LEFT(Z405,255),LEFT('Disaggregation Records'!$D$95:$D$183,255),0))=0,"",INDEX('Disaggregation Records'!$G$95:$G$183,MATCH(LEFT(Z405,255),LEFT('Disaggregation Records'!$D$95:$D$183,255),0))),"")</f>
        <v/>
      </c>
      <c r="AD405" s="511" t="s">
        <v>753</v>
      </c>
      <c r="AE405" s="219"/>
      <c r="AF405" s="135"/>
      <c r="AG405" s="135"/>
    </row>
    <row r="406" spans="1:33" ht="37.5" customHeight="1">
      <c r="A406" s="406">
        <v>8</v>
      </c>
      <c r="B406" s="423" t="str">
        <f>IFERROR(VLOOKUP(A406,'Coverage Indicators - Section D'!$A$10:$Y$39,25,FALSE),"")</f>
        <v/>
      </c>
      <c r="C406" s="506" t="str">
        <f t="array" ref="C406">IFERROR(IF(INDEX('Disaggregation Records'!$E$95:$E$183,MATCH(LEFT(Z406,255),LEFT('Disaggregation Records'!$D$95:$D$183,255),0))=0,"",INDEX('Disaggregation Records'!$E$95:$E$183,MATCH(LEFT(Z406,255),LEFT('Disaggregation Records'!$D$95:$D$183,255),0))),"")</f>
        <v/>
      </c>
      <c r="D406" s="506" t="str">
        <f t="array" ref="D406">IFERROR(IF(INDEX('Disaggregation Records'!$F$95:$F$183,MATCH(LEFT(Z406,255),LEFT('Disaggregation Records'!$D$95:$D$183,255),0))=0,"",INDEX('Disaggregation Records'!$F$95:$F$183,MATCH(LEFT(Z406,255),LEFT('Disaggregation Records'!$D$95:$D$183,255),0))),"")</f>
        <v/>
      </c>
      <c r="E406" s="425" t="str">
        <f t="array" ref="E406">IFERROR(IF(INDEX('Disaggregation Data'!$K$315:$K$586,MATCH(LEFT(X406,255),LEFT('Disaggregation Data'!$J$315:$J$586,255),0))=0,"",INDEX('Disaggregation Data'!$K$315:$K$586,MATCH(LEFT(X406,255),LEFT('Disaggregation Data'!J$315:$J$586,255),0))),"")</f>
        <v/>
      </c>
      <c r="F406" s="426" t="str">
        <f t="array" ref="F406">IFERROR(IF(INDEX('Disaggregation Data'!$L$315:$L$586,MATCH(LEFT(X406,255),LEFT('Disaggregation Data'!$J$315:$J$586,255),0))=0,"",INDEX('Disaggregation Data'!$L$315:$L$586,MATCH(LEFT(X406,255),LEFT('Disaggregation Data'!J$315:$J$586,255),0))),"")</f>
        <v/>
      </c>
      <c r="G406" s="481" t="str">
        <f t="array" ref="G406">IFERROR(IF(INDEX('Disaggregation Data'!$M$315:$M$586,MATCH(LEFT(X406,255),LEFT('Disaggregation Data'!$J$315:$J$586,255),0))=0,(E406/F406)*100,INDEX('Disaggregation Data'!$M$315:$M$586,MATCH(LEFT(X406,255),LEFT('Disaggregation Data'!J$315:$J$586,255),0))),"")</f>
        <v/>
      </c>
      <c r="H406" s="429" t="str">
        <f t="array" ref="H406">IFERROR(IF(INDEX('Disaggregation Data'!$N$315:$N$586,MATCH(LEFT(X406,255),LEFT('Disaggregation Data'!$J$315:$J$586,255),0))=0,"",INDEX('Disaggregation Data'!$N$315:$N$586,MATCH(LEFT(X406,255),LEFT('Disaggregation Data'!J$315:$J$586,255),0))),"")</f>
        <v/>
      </c>
      <c r="I406" s="510"/>
      <c r="J406" s="510"/>
      <c r="K406" s="510"/>
      <c r="L406" s="510"/>
      <c r="M406" s="510"/>
      <c r="N406" s="510"/>
      <c r="O406" s="510"/>
      <c r="P406" s="510"/>
      <c r="Q406" s="510"/>
      <c r="R406" s="510"/>
      <c r="S406" s="510"/>
      <c r="T406" s="510"/>
      <c r="U406" s="429" t="str">
        <f t="array" ref="U406">IFERROR(IF(INDEX('Disaggregation Data'!$O$315:$O$586,MATCH(LEFT(X406,255),LEFT('Disaggregation Data'!$J$315:$J$586,255),0))=0,"",INDEX('Disaggregation Data'!$O$315:$O$586,MATCH(LEFT(X406,255),LEFT('Disaggregation Data'!J$315:$J$586,255),0))),"")</f>
        <v/>
      </c>
      <c r="V406" s="441" t="str">
        <f t="array" ref="V406">IFERROR(IF(INDEX('Disaggregation Data'!$P$315:$P$586,MATCH(LEFT(X406,255),LEFT('Disaggregation Data'!$J$315:$J$586,255),0))=0,"",INDEX('Disaggregation Data'!$P$315:$P$586,MATCH(LEFT(X406,255),LEFT('Disaggregation Data'!J$315:$J$586,255),0))),"")</f>
        <v/>
      </c>
      <c r="W406" s="511"/>
      <c r="X406" s="511" t="str">
        <f t="shared" si="28"/>
        <v/>
      </c>
      <c r="Y406" s="511">
        <f t="shared" si="29"/>
        <v>9</v>
      </c>
      <c r="Z406" s="511" t="str">
        <f t="shared" si="30"/>
        <v/>
      </c>
      <c r="AA406" s="511" t="b">
        <f t="shared" si="31"/>
        <v>0</v>
      </c>
      <c r="AB406" s="511" t="s">
        <v>1909</v>
      </c>
      <c r="AC406" s="511" t="str">
        <f t="array" ref="AC406">IFERROR(IF(INDEX('Disaggregation Records'!$G$95:$G$183,MATCH(LEFT(Z406,255),LEFT('Disaggregation Records'!$D$95:$D$183,255),0))=0,"",INDEX('Disaggregation Records'!$G$95:$G$183,MATCH(LEFT(Z406,255),LEFT('Disaggregation Records'!$D$95:$D$183,255),0))),"")</f>
        <v/>
      </c>
      <c r="AD406" s="511" t="s">
        <v>753</v>
      </c>
      <c r="AE406" s="219"/>
      <c r="AF406" s="135"/>
      <c r="AG406" s="135"/>
    </row>
    <row r="407" spans="1:33" ht="37.5" customHeight="1">
      <c r="A407" s="406">
        <v>9</v>
      </c>
      <c r="B407" s="423" t="str">
        <f>IFERROR(VLOOKUP(A407,'Coverage Indicators - Section D'!$A$10:$Y$39,25,FALSE),"")</f>
        <v/>
      </c>
      <c r="C407" s="506" t="str">
        <f t="array" ref="C407">IFERROR(IF(INDEX('Disaggregation Records'!$E$95:$E$183,MATCH(LEFT(Z407,255),LEFT('Disaggregation Records'!$D$95:$D$183,255),0))=0,"",INDEX('Disaggregation Records'!$E$95:$E$183,MATCH(LEFT(Z407,255),LEFT('Disaggregation Records'!$D$95:$D$183,255),0))),"")</f>
        <v/>
      </c>
      <c r="D407" s="506" t="str">
        <f t="array" ref="D407">IFERROR(IF(INDEX('Disaggregation Records'!$F$95:$F$183,MATCH(LEFT(Z407,255),LEFT('Disaggregation Records'!$D$95:$D$183,255),0))=0,"",INDEX('Disaggregation Records'!$F$95:$F$183,MATCH(LEFT(Z407,255),LEFT('Disaggregation Records'!$D$95:$D$183,255),0))),"")</f>
        <v/>
      </c>
      <c r="E407" s="425" t="str">
        <f t="array" ref="E407">IFERROR(IF(INDEX('Disaggregation Data'!$K$315:$K$586,MATCH(LEFT(X407,255),LEFT('Disaggregation Data'!$J$315:$J$586,255),0))=0,"",INDEX('Disaggregation Data'!$K$315:$K$586,MATCH(LEFT(X407,255),LEFT('Disaggregation Data'!J$315:$J$586,255),0))),"")</f>
        <v/>
      </c>
      <c r="F407" s="426" t="str">
        <f t="array" ref="F407">IFERROR(IF(INDEX('Disaggregation Data'!$L$315:$L$586,MATCH(LEFT(X407,255),LEFT('Disaggregation Data'!$J$315:$J$586,255),0))=0,"",INDEX('Disaggregation Data'!$L$315:$L$586,MATCH(LEFT(X407,255),LEFT('Disaggregation Data'!J$315:$J$586,255),0))),"")</f>
        <v/>
      </c>
      <c r="G407" s="481" t="str">
        <f t="array" ref="G407">IFERROR(IF(INDEX('Disaggregation Data'!$M$315:$M$586,MATCH(LEFT(X407,255),LEFT('Disaggregation Data'!$J$315:$J$586,255),0))=0,(E407/F407)*100,INDEX('Disaggregation Data'!$M$315:$M$586,MATCH(LEFT(X407,255),LEFT('Disaggregation Data'!J$315:$J$586,255),0))),"")</f>
        <v/>
      </c>
      <c r="H407" s="429" t="str">
        <f t="array" ref="H407">IFERROR(IF(INDEX('Disaggregation Data'!$N$315:$N$586,MATCH(LEFT(X407,255),LEFT('Disaggregation Data'!$J$315:$J$586,255),0))=0,"",INDEX('Disaggregation Data'!$N$315:$N$586,MATCH(LEFT(X407,255),LEFT('Disaggregation Data'!J$315:$J$586,255),0))),"")</f>
        <v/>
      </c>
      <c r="I407" s="510"/>
      <c r="J407" s="510"/>
      <c r="K407" s="510"/>
      <c r="L407" s="510"/>
      <c r="M407" s="510"/>
      <c r="N407" s="510"/>
      <c r="O407" s="510"/>
      <c r="P407" s="510"/>
      <c r="Q407" s="510"/>
      <c r="R407" s="510"/>
      <c r="S407" s="510"/>
      <c r="T407" s="510"/>
      <c r="U407" s="429" t="str">
        <f t="array" ref="U407">IFERROR(IF(INDEX('Disaggregation Data'!$O$315:$O$586,MATCH(LEFT(X407,255),LEFT('Disaggregation Data'!$J$315:$J$586,255),0))=0,"",INDEX('Disaggregation Data'!$O$315:$O$586,MATCH(LEFT(X407,255),LEFT('Disaggregation Data'!J$315:$J$586,255),0))),"")</f>
        <v/>
      </c>
      <c r="V407" s="441" t="str">
        <f t="array" ref="V407">IFERROR(IF(INDEX('Disaggregation Data'!$P$315:$P$586,MATCH(LEFT(X407,255),LEFT('Disaggregation Data'!$J$315:$J$586,255),0))=0,"",INDEX('Disaggregation Data'!$P$315:$P$586,MATCH(LEFT(X407,255),LEFT('Disaggregation Data'!J$315:$J$586,255),0))),"")</f>
        <v/>
      </c>
      <c r="W407" s="511"/>
      <c r="X407" s="511" t="str">
        <f t="shared" si="28"/>
        <v/>
      </c>
      <c r="Y407" s="511">
        <f t="shared" si="29"/>
        <v>10</v>
      </c>
      <c r="Z407" s="511" t="str">
        <f t="shared" si="30"/>
        <v/>
      </c>
      <c r="AA407" s="511" t="b">
        <f t="shared" si="31"/>
        <v>0</v>
      </c>
      <c r="AB407" s="511" t="s">
        <v>1910</v>
      </c>
      <c r="AC407" s="511" t="str">
        <f t="array" ref="AC407">IFERROR(IF(INDEX('Disaggregation Records'!$G$95:$G$183,MATCH(LEFT(Z407,255),LEFT('Disaggregation Records'!$D$95:$D$183,255),0))=0,"",INDEX('Disaggregation Records'!$G$95:$G$183,MATCH(LEFT(Z407,255),LEFT('Disaggregation Records'!$D$95:$D$183,255),0))),"")</f>
        <v/>
      </c>
      <c r="AD407" s="511" t="s">
        <v>756</v>
      </c>
      <c r="AE407" s="219"/>
      <c r="AF407" s="135"/>
      <c r="AG407" s="135"/>
    </row>
    <row r="408" spans="1:33" ht="37.5" customHeight="1">
      <c r="A408" s="406">
        <v>9</v>
      </c>
      <c r="B408" s="423" t="str">
        <f>IFERROR(VLOOKUP(A408,'Coverage Indicators - Section D'!$A$10:$Y$39,25,FALSE),"")</f>
        <v/>
      </c>
      <c r="C408" s="506" t="str">
        <f t="array" ref="C408">IFERROR(IF(INDEX('Disaggregation Records'!$E$95:$E$183,MATCH(LEFT(Z408,255),LEFT('Disaggregation Records'!$D$95:$D$183,255),0))=0,"",INDEX('Disaggregation Records'!$E$95:$E$183,MATCH(LEFT(Z408,255),LEFT('Disaggregation Records'!$D$95:$D$183,255),0))),"")</f>
        <v/>
      </c>
      <c r="D408" s="506" t="str">
        <f t="array" ref="D408">IFERROR(IF(INDEX('Disaggregation Records'!$F$95:$F$183,MATCH(LEFT(Z408,255),LEFT('Disaggregation Records'!$D$95:$D$183,255),0))=0,"",INDEX('Disaggregation Records'!$F$95:$F$183,MATCH(LEFT(Z408,255),LEFT('Disaggregation Records'!$D$95:$D$183,255),0))),"")</f>
        <v/>
      </c>
      <c r="E408" s="425" t="str">
        <f t="array" ref="E408">IFERROR(IF(INDEX('Disaggregation Data'!$K$315:$K$586,MATCH(LEFT(X408,255),LEFT('Disaggregation Data'!$J$315:$J$586,255),0))=0,"",INDEX('Disaggregation Data'!$K$315:$K$586,MATCH(LEFT(X408,255),LEFT('Disaggregation Data'!J$315:$J$586,255),0))),"")</f>
        <v/>
      </c>
      <c r="F408" s="426" t="str">
        <f t="array" ref="F408">IFERROR(IF(INDEX('Disaggregation Data'!$L$315:$L$586,MATCH(LEFT(X408,255),LEFT('Disaggregation Data'!$J$315:$J$586,255),0))=0,"",INDEX('Disaggregation Data'!$L$315:$L$586,MATCH(LEFT(X408,255),LEFT('Disaggregation Data'!J$315:$J$586,255),0))),"")</f>
        <v/>
      </c>
      <c r="G408" s="481" t="str">
        <f t="array" ref="G408">IFERROR(IF(INDEX('Disaggregation Data'!$M$315:$M$586,MATCH(LEFT(X408,255),LEFT('Disaggregation Data'!$J$315:$J$586,255),0))=0,(E408/F408)*100,INDEX('Disaggregation Data'!$M$315:$M$586,MATCH(LEFT(X408,255),LEFT('Disaggregation Data'!J$315:$J$586,255),0))),"")</f>
        <v/>
      </c>
      <c r="H408" s="429" t="str">
        <f t="array" ref="H408">IFERROR(IF(INDEX('Disaggregation Data'!$N$315:$N$586,MATCH(LEFT(X408,255),LEFT('Disaggregation Data'!$J$315:$J$586,255),0))=0,"",INDEX('Disaggregation Data'!$N$315:$N$586,MATCH(LEFT(X408,255),LEFT('Disaggregation Data'!J$315:$J$586,255),0))),"")</f>
        <v/>
      </c>
      <c r="I408" s="510"/>
      <c r="J408" s="510"/>
      <c r="K408" s="510"/>
      <c r="L408" s="510"/>
      <c r="M408" s="510"/>
      <c r="N408" s="510"/>
      <c r="O408" s="510"/>
      <c r="P408" s="510"/>
      <c r="Q408" s="510"/>
      <c r="R408" s="510"/>
      <c r="S408" s="510"/>
      <c r="T408" s="510"/>
      <c r="U408" s="429" t="str">
        <f t="array" ref="U408">IFERROR(IF(INDEX('Disaggregation Data'!$O$315:$O$586,MATCH(LEFT(X408,255),LEFT('Disaggregation Data'!$J$315:$J$586,255),0))=0,"",INDEX('Disaggregation Data'!$O$315:$O$586,MATCH(LEFT(X408,255),LEFT('Disaggregation Data'!J$315:$J$586,255),0))),"")</f>
        <v/>
      </c>
      <c r="V408" s="441" t="str">
        <f t="array" ref="V408">IFERROR(IF(INDEX('Disaggregation Data'!$P$315:$P$586,MATCH(LEFT(X408,255),LEFT('Disaggregation Data'!$J$315:$J$586,255),0))=0,"",INDEX('Disaggregation Data'!$P$315:$P$586,MATCH(LEFT(X408,255),LEFT('Disaggregation Data'!J$315:$J$586,255),0))),"")</f>
        <v/>
      </c>
      <c r="W408" s="511"/>
      <c r="X408" s="511" t="str">
        <f t="shared" si="28"/>
        <v/>
      </c>
      <c r="Y408" s="511">
        <f t="shared" si="29"/>
        <v>11</v>
      </c>
      <c r="Z408" s="511" t="str">
        <f t="shared" si="30"/>
        <v/>
      </c>
      <c r="AA408" s="511" t="b">
        <f t="shared" si="31"/>
        <v>0</v>
      </c>
      <c r="AB408" s="511" t="s">
        <v>1911</v>
      </c>
      <c r="AC408" s="511" t="str">
        <f t="array" ref="AC408">IFERROR(IF(INDEX('Disaggregation Records'!$G$95:$G$183,MATCH(LEFT(Z408,255),LEFT('Disaggregation Records'!$D$95:$D$183,255),0))=0,"",INDEX('Disaggregation Records'!$G$95:$G$183,MATCH(LEFT(Z408,255),LEFT('Disaggregation Records'!$D$95:$D$183,255),0))),"")</f>
        <v/>
      </c>
      <c r="AD408" s="511" t="s">
        <v>756</v>
      </c>
      <c r="AE408" s="219"/>
      <c r="AF408" s="135"/>
      <c r="AG408" s="135"/>
    </row>
    <row r="409" spans="1:33" ht="37.5" customHeight="1">
      <c r="A409" s="406">
        <v>9</v>
      </c>
      <c r="B409" s="423" t="str">
        <f>IFERROR(VLOOKUP(A409,'Coverage Indicators - Section D'!$A$10:$Y$39,25,FALSE),"")</f>
        <v/>
      </c>
      <c r="C409" s="506" t="str">
        <f t="array" ref="C409">IFERROR(IF(INDEX('Disaggregation Records'!$E$95:$E$183,MATCH(LEFT(Z409,255),LEFT('Disaggregation Records'!$D$95:$D$183,255),0))=0,"",INDEX('Disaggregation Records'!$E$95:$E$183,MATCH(LEFT(Z409,255),LEFT('Disaggregation Records'!$D$95:$D$183,255),0))),"")</f>
        <v/>
      </c>
      <c r="D409" s="506" t="str">
        <f t="array" ref="D409">IFERROR(IF(INDEX('Disaggregation Records'!$F$95:$F$183,MATCH(LEFT(Z409,255),LEFT('Disaggregation Records'!$D$95:$D$183,255),0))=0,"",INDEX('Disaggregation Records'!$F$95:$F$183,MATCH(LEFT(Z409,255),LEFT('Disaggregation Records'!$D$95:$D$183,255),0))),"")</f>
        <v/>
      </c>
      <c r="E409" s="425" t="str">
        <f t="array" ref="E409">IFERROR(IF(INDEX('Disaggregation Data'!$K$315:$K$586,MATCH(LEFT(X409,255),LEFT('Disaggregation Data'!$J$315:$J$586,255),0))=0,"",INDEX('Disaggregation Data'!$K$315:$K$586,MATCH(LEFT(X409,255),LEFT('Disaggregation Data'!J$315:$J$586,255),0))),"")</f>
        <v/>
      </c>
      <c r="F409" s="426" t="str">
        <f t="array" ref="F409">IFERROR(IF(INDEX('Disaggregation Data'!$L$315:$L$586,MATCH(LEFT(X409,255),LEFT('Disaggregation Data'!$J$315:$J$586,255),0))=0,"",INDEX('Disaggregation Data'!$L$315:$L$586,MATCH(LEFT(X409,255),LEFT('Disaggregation Data'!J$315:$J$586,255),0))),"")</f>
        <v/>
      </c>
      <c r="G409" s="481" t="str">
        <f t="array" ref="G409">IFERROR(IF(INDEX('Disaggregation Data'!$M$315:$M$586,MATCH(LEFT(X409,255),LEFT('Disaggregation Data'!$J$315:$J$586,255),0))=0,(E409/F409)*100,INDEX('Disaggregation Data'!$M$315:$M$586,MATCH(LEFT(X409,255),LEFT('Disaggregation Data'!J$315:$J$586,255),0))),"")</f>
        <v/>
      </c>
      <c r="H409" s="429" t="str">
        <f t="array" ref="H409">IFERROR(IF(INDEX('Disaggregation Data'!$N$315:$N$586,MATCH(LEFT(X409,255),LEFT('Disaggregation Data'!$J$315:$J$586,255),0))=0,"",INDEX('Disaggregation Data'!$N$315:$N$586,MATCH(LEFT(X409,255),LEFT('Disaggregation Data'!J$315:$J$586,255),0))),"")</f>
        <v/>
      </c>
      <c r="I409" s="510"/>
      <c r="J409" s="510"/>
      <c r="K409" s="510"/>
      <c r="L409" s="510"/>
      <c r="M409" s="510"/>
      <c r="N409" s="510"/>
      <c r="O409" s="510"/>
      <c r="P409" s="510"/>
      <c r="Q409" s="510"/>
      <c r="R409" s="510"/>
      <c r="S409" s="510"/>
      <c r="T409" s="510"/>
      <c r="U409" s="429" t="str">
        <f t="array" ref="U409">IFERROR(IF(INDEX('Disaggregation Data'!$O$315:$O$586,MATCH(LEFT(X409,255),LEFT('Disaggregation Data'!$J$315:$J$586,255),0))=0,"",INDEX('Disaggregation Data'!$O$315:$O$586,MATCH(LEFT(X409,255),LEFT('Disaggregation Data'!J$315:$J$586,255),0))),"")</f>
        <v/>
      </c>
      <c r="V409" s="441" t="str">
        <f t="array" ref="V409">IFERROR(IF(INDEX('Disaggregation Data'!$P$315:$P$586,MATCH(LEFT(X409,255),LEFT('Disaggregation Data'!$J$315:$J$586,255),0))=0,"",INDEX('Disaggregation Data'!$P$315:$P$586,MATCH(LEFT(X409,255),LEFT('Disaggregation Data'!J$315:$J$586,255),0))),"")</f>
        <v/>
      </c>
      <c r="W409" s="511"/>
      <c r="X409" s="511" t="str">
        <f t="shared" si="28"/>
        <v/>
      </c>
      <c r="Y409" s="511">
        <f t="shared" si="29"/>
        <v>12</v>
      </c>
      <c r="Z409" s="511" t="str">
        <f t="shared" si="30"/>
        <v/>
      </c>
      <c r="AA409" s="511" t="b">
        <f t="shared" si="31"/>
        <v>0</v>
      </c>
      <c r="AB409" s="511" t="s">
        <v>1912</v>
      </c>
      <c r="AC409" s="511" t="str">
        <f t="array" ref="AC409">IFERROR(IF(INDEX('Disaggregation Records'!$G$95:$G$183,MATCH(LEFT(Z409,255),LEFT('Disaggregation Records'!$D$95:$D$183,255),0))=0,"",INDEX('Disaggregation Records'!$G$95:$G$183,MATCH(LEFT(Z409,255),LEFT('Disaggregation Records'!$D$95:$D$183,255),0))),"")</f>
        <v/>
      </c>
      <c r="AD409" s="511" t="s">
        <v>756</v>
      </c>
      <c r="AE409" s="219"/>
      <c r="AF409" s="135"/>
      <c r="AG409" s="135"/>
    </row>
    <row r="410" spans="1:33" ht="37.5" customHeight="1">
      <c r="A410" s="406">
        <v>9</v>
      </c>
      <c r="B410" s="423" t="str">
        <f>IFERROR(VLOOKUP(A410,'Coverage Indicators - Section D'!$A$10:$Y$39,25,FALSE),"")</f>
        <v/>
      </c>
      <c r="C410" s="506" t="str">
        <f t="array" ref="C410">IFERROR(IF(INDEX('Disaggregation Records'!$E$95:$E$183,MATCH(LEFT(Z410,255),LEFT('Disaggregation Records'!$D$95:$D$183,255),0))=0,"",INDEX('Disaggregation Records'!$E$95:$E$183,MATCH(LEFT(Z410,255),LEFT('Disaggregation Records'!$D$95:$D$183,255),0))),"")</f>
        <v/>
      </c>
      <c r="D410" s="506" t="str">
        <f t="array" ref="D410">IFERROR(IF(INDEX('Disaggregation Records'!$F$95:$F$183,MATCH(LEFT(Z410,255),LEFT('Disaggregation Records'!$D$95:$D$183,255),0))=0,"",INDEX('Disaggregation Records'!$F$95:$F$183,MATCH(LEFT(Z410,255),LEFT('Disaggregation Records'!$D$95:$D$183,255),0))),"")</f>
        <v/>
      </c>
      <c r="E410" s="425" t="str">
        <f t="array" ref="E410">IFERROR(IF(INDEX('Disaggregation Data'!$K$315:$K$586,MATCH(LEFT(X410,255),LEFT('Disaggregation Data'!$J$315:$J$586,255),0))=0,"",INDEX('Disaggregation Data'!$K$315:$K$586,MATCH(LEFT(X410,255),LEFT('Disaggregation Data'!J$315:$J$586,255),0))),"")</f>
        <v/>
      </c>
      <c r="F410" s="426" t="str">
        <f t="array" ref="F410">IFERROR(IF(INDEX('Disaggregation Data'!$L$315:$L$586,MATCH(LEFT(X410,255),LEFT('Disaggregation Data'!$J$315:$J$586,255),0))=0,"",INDEX('Disaggregation Data'!$L$315:$L$586,MATCH(LEFT(X410,255),LEFT('Disaggregation Data'!J$315:$J$586,255),0))),"")</f>
        <v/>
      </c>
      <c r="G410" s="481" t="str">
        <f t="array" ref="G410">IFERROR(IF(INDEX('Disaggregation Data'!$M$315:$M$586,MATCH(LEFT(X410,255),LEFT('Disaggregation Data'!$J$315:$J$586,255),0))=0,(E410/F410)*100,INDEX('Disaggregation Data'!$M$315:$M$586,MATCH(LEFT(X410,255),LEFT('Disaggregation Data'!J$315:$J$586,255),0))),"")</f>
        <v/>
      </c>
      <c r="H410" s="429" t="str">
        <f t="array" ref="H410">IFERROR(IF(INDEX('Disaggregation Data'!$N$315:$N$586,MATCH(LEFT(X410,255),LEFT('Disaggregation Data'!$J$315:$J$586,255),0))=0,"",INDEX('Disaggregation Data'!$N$315:$N$586,MATCH(LEFT(X410,255),LEFT('Disaggregation Data'!J$315:$J$586,255),0))),"")</f>
        <v/>
      </c>
      <c r="I410" s="510"/>
      <c r="J410" s="510"/>
      <c r="K410" s="510"/>
      <c r="L410" s="510"/>
      <c r="M410" s="510"/>
      <c r="N410" s="510"/>
      <c r="O410" s="510"/>
      <c r="P410" s="510"/>
      <c r="Q410" s="510"/>
      <c r="R410" s="510"/>
      <c r="S410" s="510"/>
      <c r="T410" s="510"/>
      <c r="U410" s="429" t="str">
        <f t="array" ref="U410">IFERROR(IF(INDEX('Disaggregation Data'!$O$315:$O$586,MATCH(LEFT(X410,255),LEFT('Disaggregation Data'!$J$315:$J$586,255),0))=0,"",INDEX('Disaggregation Data'!$O$315:$O$586,MATCH(LEFT(X410,255),LEFT('Disaggregation Data'!J$315:$J$586,255),0))),"")</f>
        <v/>
      </c>
      <c r="V410" s="441" t="str">
        <f t="array" ref="V410">IFERROR(IF(INDEX('Disaggregation Data'!$P$315:$P$586,MATCH(LEFT(X410,255),LEFT('Disaggregation Data'!$J$315:$J$586,255),0))=0,"",INDEX('Disaggregation Data'!$P$315:$P$586,MATCH(LEFT(X410,255),LEFT('Disaggregation Data'!J$315:$J$586,255),0))),"")</f>
        <v/>
      </c>
      <c r="W410" s="511"/>
      <c r="X410" s="511" t="str">
        <f t="shared" si="28"/>
        <v/>
      </c>
      <c r="Y410" s="511">
        <f t="shared" si="29"/>
        <v>13</v>
      </c>
      <c r="Z410" s="511" t="str">
        <f t="shared" si="30"/>
        <v/>
      </c>
      <c r="AA410" s="511" t="b">
        <f t="shared" si="31"/>
        <v>0</v>
      </c>
      <c r="AB410" s="511" t="s">
        <v>1913</v>
      </c>
      <c r="AC410" s="511" t="str">
        <f t="array" ref="AC410">IFERROR(IF(INDEX('Disaggregation Records'!$G$95:$G$183,MATCH(LEFT(Z410,255),LEFT('Disaggregation Records'!$D$95:$D$183,255),0))=0,"",INDEX('Disaggregation Records'!$G$95:$G$183,MATCH(LEFT(Z410,255),LEFT('Disaggregation Records'!$D$95:$D$183,255),0))),"")</f>
        <v/>
      </c>
      <c r="AD410" s="511" t="s">
        <v>756</v>
      </c>
      <c r="AE410" s="219"/>
      <c r="AF410" s="135"/>
      <c r="AG410" s="135"/>
    </row>
    <row r="411" spans="1:33" ht="37.5" customHeight="1">
      <c r="A411" s="406">
        <v>9</v>
      </c>
      <c r="B411" s="423" t="str">
        <f>IFERROR(VLOOKUP(A411,'Coverage Indicators - Section D'!$A$10:$Y$39,25,FALSE),"")</f>
        <v/>
      </c>
      <c r="C411" s="506" t="str">
        <f t="array" ref="C411">IFERROR(IF(INDEX('Disaggregation Records'!$E$95:$E$183,MATCH(LEFT(Z411,255),LEFT('Disaggregation Records'!$D$95:$D$183,255),0))=0,"",INDEX('Disaggregation Records'!$E$95:$E$183,MATCH(LEFT(Z411,255),LEFT('Disaggregation Records'!$D$95:$D$183,255),0))),"")</f>
        <v/>
      </c>
      <c r="D411" s="506" t="str">
        <f t="array" ref="D411">IFERROR(IF(INDEX('Disaggregation Records'!$F$95:$F$183,MATCH(LEFT(Z411,255),LEFT('Disaggregation Records'!$D$95:$D$183,255),0))=0,"",INDEX('Disaggregation Records'!$F$95:$F$183,MATCH(LEFT(Z411,255),LEFT('Disaggregation Records'!$D$95:$D$183,255),0))),"")</f>
        <v/>
      </c>
      <c r="E411" s="425" t="str">
        <f t="array" ref="E411">IFERROR(IF(INDEX('Disaggregation Data'!$K$315:$K$586,MATCH(LEFT(X411,255),LEFT('Disaggregation Data'!$J$315:$J$586,255),0))=0,"",INDEX('Disaggregation Data'!$K$315:$K$586,MATCH(LEFT(X411,255),LEFT('Disaggregation Data'!J$315:$J$586,255),0))),"")</f>
        <v/>
      </c>
      <c r="F411" s="426" t="str">
        <f t="array" ref="F411">IFERROR(IF(INDEX('Disaggregation Data'!$L$315:$L$586,MATCH(LEFT(X411,255),LEFT('Disaggregation Data'!$J$315:$J$586,255),0))=0,"",INDEX('Disaggregation Data'!$L$315:$L$586,MATCH(LEFT(X411,255),LEFT('Disaggregation Data'!J$315:$J$586,255),0))),"")</f>
        <v/>
      </c>
      <c r="G411" s="481" t="str">
        <f t="array" ref="G411">IFERROR(IF(INDEX('Disaggregation Data'!$M$315:$M$586,MATCH(LEFT(X411,255),LEFT('Disaggregation Data'!$J$315:$J$586,255),0))=0,(E411/F411)*100,INDEX('Disaggregation Data'!$M$315:$M$586,MATCH(LEFT(X411,255),LEFT('Disaggregation Data'!J$315:$J$586,255),0))),"")</f>
        <v/>
      </c>
      <c r="H411" s="429" t="str">
        <f t="array" ref="H411">IFERROR(IF(INDEX('Disaggregation Data'!$N$315:$N$586,MATCH(LEFT(X411,255),LEFT('Disaggregation Data'!$J$315:$J$586,255),0))=0,"",INDEX('Disaggregation Data'!$N$315:$N$586,MATCH(LEFT(X411,255),LEFT('Disaggregation Data'!J$315:$J$586,255),0))),"")</f>
        <v/>
      </c>
      <c r="I411" s="510"/>
      <c r="J411" s="510"/>
      <c r="K411" s="510"/>
      <c r="L411" s="510"/>
      <c r="M411" s="510"/>
      <c r="N411" s="510"/>
      <c r="O411" s="510"/>
      <c r="P411" s="510"/>
      <c r="Q411" s="510"/>
      <c r="R411" s="510"/>
      <c r="S411" s="510"/>
      <c r="T411" s="510"/>
      <c r="U411" s="429" t="str">
        <f t="array" ref="U411">IFERROR(IF(INDEX('Disaggregation Data'!$O$315:$O$586,MATCH(LEFT(X411,255),LEFT('Disaggregation Data'!$J$315:$J$586,255),0))=0,"",INDEX('Disaggregation Data'!$O$315:$O$586,MATCH(LEFT(X411,255),LEFT('Disaggregation Data'!J$315:$J$586,255),0))),"")</f>
        <v/>
      </c>
      <c r="V411" s="441" t="str">
        <f t="array" ref="V411">IFERROR(IF(INDEX('Disaggregation Data'!$P$315:$P$586,MATCH(LEFT(X411,255),LEFT('Disaggregation Data'!$J$315:$J$586,255),0))=0,"",INDEX('Disaggregation Data'!$P$315:$P$586,MATCH(LEFT(X411,255),LEFT('Disaggregation Data'!J$315:$J$586,255),0))),"")</f>
        <v/>
      </c>
      <c r="W411" s="511"/>
      <c r="X411" s="511" t="str">
        <f t="shared" si="28"/>
        <v/>
      </c>
      <c r="Y411" s="511">
        <f t="shared" si="29"/>
        <v>14</v>
      </c>
      <c r="Z411" s="511" t="str">
        <f t="shared" si="30"/>
        <v/>
      </c>
      <c r="AA411" s="511" t="b">
        <f t="shared" si="31"/>
        <v>0</v>
      </c>
      <c r="AB411" s="511" t="s">
        <v>1914</v>
      </c>
      <c r="AC411" s="511" t="str">
        <f t="array" ref="AC411">IFERROR(IF(INDEX('Disaggregation Records'!$G$95:$G$183,MATCH(LEFT(Z411,255),LEFT('Disaggregation Records'!$D$95:$D$183,255),0))=0,"",INDEX('Disaggregation Records'!$G$95:$G$183,MATCH(LEFT(Z411,255),LEFT('Disaggregation Records'!$D$95:$D$183,255),0))),"")</f>
        <v/>
      </c>
      <c r="AD411" s="511" t="s">
        <v>756</v>
      </c>
      <c r="AE411" s="219"/>
      <c r="AF411" s="135"/>
      <c r="AG411" s="135"/>
    </row>
    <row r="412" spans="1:33" ht="37.5" customHeight="1">
      <c r="A412" s="406">
        <v>9</v>
      </c>
      <c r="B412" s="423" t="str">
        <f>IFERROR(VLOOKUP(A412,'Coverage Indicators - Section D'!$A$10:$Y$39,25,FALSE),"")</f>
        <v/>
      </c>
      <c r="C412" s="506" t="str">
        <f t="array" ref="C412">IFERROR(IF(INDEX('Disaggregation Records'!$E$95:$E$183,MATCH(LEFT(Z412,255),LEFT('Disaggregation Records'!$D$95:$D$183,255),0))=0,"",INDEX('Disaggregation Records'!$E$95:$E$183,MATCH(LEFT(Z412,255),LEFT('Disaggregation Records'!$D$95:$D$183,255),0))),"")</f>
        <v/>
      </c>
      <c r="D412" s="506" t="str">
        <f t="array" ref="D412">IFERROR(IF(INDEX('Disaggregation Records'!$F$95:$F$183,MATCH(LEFT(Z412,255),LEFT('Disaggregation Records'!$D$95:$D$183,255),0))=0,"",INDEX('Disaggregation Records'!$F$95:$F$183,MATCH(LEFT(Z412,255),LEFT('Disaggregation Records'!$D$95:$D$183,255),0))),"")</f>
        <v/>
      </c>
      <c r="E412" s="425" t="str">
        <f t="array" ref="E412">IFERROR(IF(INDEX('Disaggregation Data'!$K$315:$K$586,MATCH(LEFT(X412,255),LEFT('Disaggregation Data'!$J$315:$J$586,255),0))=0,"",INDEX('Disaggregation Data'!$K$315:$K$586,MATCH(LEFT(X412,255),LEFT('Disaggregation Data'!J$315:$J$586,255),0))),"")</f>
        <v/>
      </c>
      <c r="F412" s="426" t="str">
        <f t="array" ref="F412">IFERROR(IF(INDEX('Disaggregation Data'!$L$315:$L$586,MATCH(LEFT(X412,255),LEFT('Disaggregation Data'!$J$315:$J$586,255),0))=0,"",INDEX('Disaggregation Data'!$L$315:$L$586,MATCH(LEFT(X412,255),LEFT('Disaggregation Data'!J$315:$J$586,255),0))),"")</f>
        <v/>
      </c>
      <c r="G412" s="481" t="str">
        <f t="array" ref="G412">IFERROR(IF(INDEX('Disaggregation Data'!$M$315:$M$586,MATCH(LEFT(X412,255),LEFT('Disaggregation Data'!$J$315:$J$586,255),0))=0,(E412/F412)*100,INDEX('Disaggregation Data'!$M$315:$M$586,MATCH(LEFT(X412,255),LEFT('Disaggregation Data'!J$315:$J$586,255),0))),"")</f>
        <v/>
      </c>
      <c r="H412" s="429" t="str">
        <f t="array" ref="H412">IFERROR(IF(INDEX('Disaggregation Data'!$N$315:$N$586,MATCH(LEFT(X412,255),LEFT('Disaggregation Data'!$J$315:$J$586,255),0))=0,"",INDEX('Disaggregation Data'!$N$315:$N$586,MATCH(LEFT(X412,255),LEFT('Disaggregation Data'!J$315:$J$586,255),0))),"")</f>
        <v/>
      </c>
      <c r="I412" s="510"/>
      <c r="J412" s="510"/>
      <c r="K412" s="510"/>
      <c r="L412" s="510"/>
      <c r="M412" s="510"/>
      <c r="N412" s="510"/>
      <c r="O412" s="510"/>
      <c r="P412" s="510"/>
      <c r="Q412" s="510"/>
      <c r="R412" s="510"/>
      <c r="S412" s="510"/>
      <c r="T412" s="510"/>
      <c r="U412" s="429" t="str">
        <f t="array" ref="U412">IFERROR(IF(INDEX('Disaggregation Data'!$O$315:$O$586,MATCH(LEFT(X412,255),LEFT('Disaggregation Data'!$J$315:$J$586,255),0))=0,"",INDEX('Disaggregation Data'!$O$315:$O$586,MATCH(LEFT(X412,255),LEFT('Disaggregation Data'!J$315:$J$586,255),0))),"")</f>
        <v/>
      </c>
      <c r="V412" s="441" t="str">
        <f t="array" ref="V412">IFERROR(IF(INDEX('Disaggregation Data'!$P$315:$P$586,MATCH(LEFT(X412,255),LEFT('Disaggregation Data'!$J$315:$J$586,255),0))=0,"",INDEX('Disaggregation Data'!$P$315:$P$586,MATCH(LEFT(X412,255),LEFT('Disaggregation Data'!J$315:$J$586,255),0))),"")</f>
        <v/>
      </c>
      <c r="W412" s="511"/>
      <c r="X412" s="511" t="str">
        <f t="shared" si="28"/>
        <v/>
      </c>
      <c r="Y412" s="511">
        <f t="shared" si="29"/>
        <v>15</v>
      </c>
      <c r="Z412" s="511" t="str">
        <f t="shared" si="30"/>
        <v/>
      </c>
      <c r="AA412" s="511" t="b">
        <f t="shared" si="31"/>
        <v>0</v>
      </c>
      <c r="AB412" s="511" t="s">
        <v>1915</v>
      </c>
      <c r="AC412" s="511" t="str">
        <f t="array" ref="AC412">IFERROR(IF(INDEX('Disaggregation Records'!$G$95:$G$183,MATCH(LEFT(Z412,255),LEFT('Disaggregation Records'!$D$95:$D$183,255),0))=0,"",INDEX('Disaggregation Records'!$G$95:$G$183,MATCH(LEFT(Z412,255),LEFT('Disaggregation Records'!$D$95:$D$183,255),0))),"")</f>
        <v/>
      </c>
      <c r="AD412" s="511" t="s">
        <v>756</v>
      </c>
      <c r="AE412" s="219"/>
      <c r="AF412" s="135"/>
      <c r="AG412" s="135"/>
    </row>
    <row r="413" spans="1:33" ht="37.5" customHeight="1">
      <c r="A413" s="406">
        <v>9</v>
      </c>
      <c r="B413" s="423" t="str">
        <f>IFERROR(VLOOKUP(A413,'Coverage Indicators - Section D'!$A$10:$Y$39,25,FALSE),"")</f>
        <v/>
      </c>
      <c r="C413" s="506" t="str">
        <f t="array" ref="C413">IFERROR(IF(INDEX('Disaggregation Records'!$E$95:$E$183,MATCH(LEFT(Z413,255),LEFT('Disaggregation Records'!$D$95:$D$183,255),0))=0,"",INDEX('Disaggregation Records'!$E$95:$E$183,MATCH(LEFT(Z413,255),LEFT('Disaggregation Records'!$D$95:$D$183,255),0))),"")</f>
        <v/>
      </c>
      <c r="D413" s="506" t="str">
        <f t="array" ref="D413">IFERROR(IF(INDEX('Disaggregation Records'!$F$95:$F$183,MATCH(LEFT(Z413,255),LEFT('Disaggregation Records'!$D$95:$D$183,255),0))=0,"",INDEX('Disaggregation Records'!$F$95:$F$183,MATCH(LEFT(Z413,255),LEFT('Disaggregation Records'!$D$95:$D$183,255),0))),"")</f>
        <v/>
      </c>
      <c r="E413" s="425" t="str">
        <f t="array" ref="E413">IFERROR(IF(INDEX('Disaggregation Data'!$K$315:$K$586,MATCH(LEFT(X413,255),LEFT('Disaggregation Data'!$J$315:$J$586,255),0))=0,"",INDEX('Disaggregation Data'!$K$315:$K$586,MATCH(LEFT(X413,255),LEFT('Disaggregation Data'!J$315:$J$586,255),0))),"")</f>
        <v/>
      </c>
      <c r="F413" s="426" t="str">
        <f t="array" ref="F413">IFERROR(IF(INDEX('Disaggregation Data'!$L$315:$L$586,MATCH(LEFT(X413,255),LEFT('Disaggregation Data'!$J$315:$J$586,255),0))=0,"",INDEX('Disaggregation Data'!$L$315:$L$586,MATCH(LEFT(X413,255),LEFT('Disaggregation Data'!J$315:$J$586,255),0))),"")</f>
        <v/>
      </c>
      <c r="G413" s="481" t="str">
        <f t="array" ref="G413">IFERROR(IF(INDEX('Disaggregation Data'!$M$315:$M$586,MATCH(LEFT(X413,255),LEFT('Disaggregation Data'!$J$315:$J$586,255),0))=0,(E413/F413)*100,INDEX('Disaggregation Data'!$M$315:$M$586,MATCH(LEFT(X413,255),LEFT('Disaggregation Data'!J$315:$J$586,255),0))),"")</f>
        <v/>
      </c>
      <c r="H413" s="429" t="str">
        <f t="array" ref="H413">IFERROR(IF(INDEX('Disaggregation Data'!$N$315:$N$586,MATCH(LEFT(X413,255),LEFT('Disaggregation Data'!$J$315:$J$586,255),0))=0,"",INDEX('Disaggregation Data'!$N$315:$N$586,MATCH(LEFT(X413,255),LEFT('Disaggregation Data'!J$315:$J$586,255),0))),"")</f>
        <v/>
      </c>
      <c r="I413" s="510"/>
      <c r="J413" s="510"/>
      <c r="K413" s="510"/>
      <c r="L413" s="510"/>
      <c r="M413" s="510"/>
      <c r="N413" s="510"/>
      <c r="O413" s="510"/>
      <c r="P413" s="510"/>
      <c r="Q413" s="510"/>
      <c r="R413" s="510"/>
      <c r="S413" s="510"/>
      <c r="T413" s="510"/>
      <c r="U413" s="429" t="str">
        <f t="array" ref="U413">IFERROR(IF(INDEX('Disaggregation Data'!$O$315:$O$586,MATCH(LEFT(X413,255),LEFT('Disaggregation Data'!$J$315:$J$586,255),0))=0,"",INDEX('Disaggregation Data'!$O$315:$O$586,MATCH(LEFT(X413,255),LEFT('Disaggregation Data'!J$315:$J$586,255),0))),"")</f>
        <v/>
      </c>
      <c r="V413" s="441" t="str">
        <f t="array" ref="V413">IFERROR(IF(INDEX('Disaggregation Data'!$P$315:$P$586,MATCH(LEFT(X413,255),LEFT('Disaggregation Data'!$J$315:$J$586,255),0))=0,"",INDEX('Disaggregation Data'!$P$315:$P$586,MATCH(LEFT(X413,255),LEFT('Disaggregation Data'!J$315:$J$586,255),0))),"")</f>
        <v/>
      </c>
      <c r="W413" s="511"/>
      <c r="X413" s="511" t="str">
        <f t="shared" si="28"/>
        <v/>
      </c>
      <c r="Y413" s="511">
        <f t="shared" si="29"/>
        <v>16</v>
      </c>
      <c r="Z413" s="511" t="str">
        <f t="shared" si="30"/>
        <v/>
      </c>
      <c r="AA413" s="511" t="b">
        <f t="shared" si="31"/>
        <v>0</v>
      </c>
      <c r="AB413" s="511" t="s">
        <v>1916</v>
      </c>
      <c r="AC413" s="511" t="str">
        <f t="array" ref="AC413">IFERROR(IF(INDEX('Disaggregation Records'!$G$95:$G$183,MATCH(LEFT(Z413,255),LEFT('Disaggregation Records'!$D$95:$D$183,255),0))=0,"",INDEX('Disaggregation Records'!$G$95:$G$183,MATCH(LEFT(Z413,255),LEFT('Disaggregation Records'!$D$95:$D$183,255),0))),"")</f>
        <v/>
      </c>
      <c r="AD413" s="511" t="s">
        <v>756</v>
      </c>
      <c r="AE413" s="219"/>
      <c r="AF413" s="135"/>
      <c r="AG413" s="135"/>
    </row>
    <row r="414" spans="1:33" ht="37.5" customHeight="1">
      <c r="A414" s="406">
        <v>9</v>
      </c>
      <c r="B414" s="423" t="str">
        <f>IFERROR(VLOOKUP(A414,'Coverage Indicators - Section D'!$A$10:$Y$39,25,FALSE),"")</f>
        <v/>
      </c>
      <c r="C414" s="506" t="str">
        <f t="array" ref="C414">IFERROR(IF(INDEX('Disaggregation Records'!$E$95:$E$183,MATCH(LEFT(Z414,255),LEFT('Disaggregation Records'!$D$95:$D$183,255),0))=0,"",INDEX('Disaggregation Records'!$E$95:$E$183,MATCH(LEFT(Z414,255),LEFT('Disaggregation Records'!$D$95:$D$183,255),0))),"")</f>
        <v/>
      </c>
      <c r="D414" s="506" t="str">
        <f t="array" ref="D414">IFERROR(IF(INDEX('Disaggregation Records'!$F$95:$F$183,MATCH(LEFT(Z414,255),LEFT('Disaggregation Records'!$D$95:$D$183,255),0))=0,"",INDEX('Disaggregation Records'!$F$95:$F$183,MATCH(LEFT(Z414,255),LEFT('Disaggregation Records'!$D$95:$D$183,255),0))),"")</f>
        <v/>
      </c>
      <c r="E414" s="425" t="str">
        <f t="array" ref="E414">IFERROR(IF(INDEX('Disaggregation Data'!$K$315:$K$586,MATCH(LEFT(X414,255),LEFT('Disaggregation Data'!$J$315:$J$586,255),0))=0,"",INDEX('Disaggregation Data'!$K$315:$K$586,MATCH(LEFT(X414,255),LEFT('Disaggregation Data'!J$315:$J$586,255),0))),"")</f>
        <v/>
      </c>
      <c r="F414" s="426" t="str">
        <f t="array" ref="F414">IFERROR(IF(INDEX('Disaggregation Data'!$L$315:$L$586,MATCH(LEFT(X414,255),LEFT('Disaggregation Data'!$J$315:$J$586,255),0))=0,"",INDEX('Disaggregation Data'!$L$315:$L$586,MATCH(LEFT(X414,255),LEFT('Disaggregation Data'!J$315:$J$586,255),0))),"")</f>
        <v/>
      </c>
      <c r="G414" s="481" t="str">
        <f t="array" ref="G414">IFERROR(IF(INDEX('Disaggregation Data'!$M$315:$M$586,MATCH(LEFT(X414,255),LEFT('Disaggregation Data'!$J$315:$J$586,255),0))=0,(E414/F414)*100,INDEX('Disaggregation Data'!$M$315:$M$586,MATCH(LEFT(X414,255),LEFT('Disaggregation Data'!J$315:$J$586,255),0))),"")</f>
        <v/>
      </c>
      <c r="H414" s="429" t="str">
        <f t="array" ref="H414">IFERROR(IF(INDEX('Disaggregation Data'!$N$315:$N$586,MATCH(LEFT(X414,255),LEFT('Disaggregation Data'!$J$315:$J$586,255),0))=0,"",INDEX('Disaggregation Data'!$N$315:$N$586,MATCH(LEFT(X414,255),LEFT('Disaggregation Data'!J$315:$J$586,255),0))),"")</f>
        <v/>
      </c>
      <c r="I414" s="510"/>
      <c r="J414" s="510"/>
      <c r="K414" s="510"/>
      <c r="L414" s="510"/>
      <c r="M414" s="510"/>
      <c r="N414" s="510"/>
      <c r="O414" s="510"/>
      <c r="P414" s="510"/>
      <c r="Q414" s="510"/>
      <c r="R414" s="510"/>
      <c r="S414" s="510"/>
      <c r="T414" s="510"/>
      <c r="U414" s="429" t="str">
        <f t="array" ref="U414">IFERROR(IF(INDEX('Disaggregation Data'!$O$315:$O$586,MATCH(LEFT(X414,255),LEFT('Disaggregation Data'!$J$315:$J$586,255),0))=0,"",INDEX('Disaggregation Data'!$O$315:$O$586,MATCH(LEFT(X414,255),LEFT('Disaggregation Data'!J$315:$J$586,255),0))),"")</f>
        <v/>
      </c>
      <c r="V414" s="441" t="str">
        <f t="array" ref="V414">IFERROR(IF(INDEX('Disaggregation Data'!$P$315:$P$586,MATCH(LEFT(X414,255),LEFT('Disaggregation Data'!$J$315:$J$586,255),0))=0,"",INDEX('Disaggregation Data'!$P$315:$P$586,MATCH(LEFT(X414,255),LEFT('Disaggregation Data'!J$315:$J$586,255),0))),"")</f>
        <v/>
      </c>
      <c r="W414" s="511"/>
      <c r="X414" s="511" t="str">
        <f t="shared" si="28"/>
        <v/>
      </c>
      <c r="Y414" s="511">
        <f t="shared" si="29"/>
        <v>17</v>
      </c>
      <c r="Z414" s="511" t="str">
        <f t="shared" si="30"/>
        <v/>
      </c>
      <c r="AA414" s="511" t="b">
        <f t="shared" si="31"/>
        <v>0</v>
      </c>
      <c r="AB414" s="511" t="s">
        <v>1917</v>
      </c>
      <c r="AC414" s="511" t="str">
        <f t="array" ref="AC414">IFERROR(IF(INDEX('Disaggregation Records'!$G$95:$G$183,MATCH(LEFT(Z414,255),LEFT('Disaggregation Records'!$D$95:$D$183,255),0))=0,"",INDEX('Disaggregation Records'!$G$95:$G$183,MATCH(LEFT(Z414,255),LEFT('Disaggregation Records'!$D$95:$D$183,255),0))),"")</f>
        <v/>
      </c>
      <c r="AD414" s="511" t="s">
        <v>756</v>
      </c>
      <c r="AE414" s="219"/>
      <c r="AF414" s="135"/>
      <c r="AG414" s="135"/>
    </row>
    <row r="415" spans="1:33" ht="37.5" customHeight="1">
      <c r="A415" s="406">
        <v>9</v>
      </c>
      <c r="B415" s="423" t="str">
        <f>IFERROR(VLOOKUP(A415,'Coverage Indicators - Section D'!$A$10:$Y$39,25,FALSE),"")</f>
        <v/>
      </c>
      <c r="C415" s="506" t="str">
        <f t="array" ref="C415">IFERROR(IF(INDEX('Disaggregation Records'!$E$95:$E$183,MATCH(LEFT(Z415,255),LEFT('Disaggregation Records'!$D$95:$D$183,255),0))=0,"",INDEX('Disaggregation Records'!$E$95:$E$183,MATCH(LEFT(Z415,255),LEFT('Disaggregation Records'!$D$95:$D$183,255),0))),"")</f>
        <v/>
      </c>
      <c r="D415" s="506" t="str">
        <f t="array" ref="D415">IFERROR(IF(INDEX('Disaggregation Records'!$F$95:$F$183,MATCH(LEFT(Z415,255),LEFT('Disaggregation Records'!$D$95:$D$183,255),0))=0,"",INDEX('Disaggregation Records'!$F$95:$F$183,MATCH(LEFT(Z415,255),LEFT('Disaggregation Records'!$D$95:$D$183,255),0))),"")</f>
        <v/>
      </c>
      <c r="E415" s="425" t="str">
        <f t="array" ref="E415">IFERROR(IF(INDEX('Disaggregation Data'!$K$315:$K$586,MATCH(LEFT(X415,255),LEFT('Disaggregation Data'!$J$315:$J$586,255),0))=0,"",INDEX('Disaggregation Data'!$K$315:$K$586,MATCH(LEFT(X415,255),LEFT('Disaggregation Data'!J$315:$J$586,255),0))),"")</f>
        <v/>
      </c>
      <c r="F415" s="426" t="str">
        <f t="array" ref="F415">IFERROR(IF(INDEX('Disaggregation Data'!$L$315:$L$586,MATCH(LEFT(X415,255),LEFT('Disaggregation Data'!$J$315:$J$586,255),0))=0,"",INDEX('Disaggregation Data'!$L$315:$L$586,MATCH(LEFT(X415,255),LEFT('Disaggregation Data'!J$315:$J$586,255),0))),"")</f>
        <v/>
      </c>
      <c r="G415" s="481" t="str">
        <f t="array" ref="G415">IFERROR(IF(INDEX('Disaggregation Data'!$M$315:$M$586,MATCH(LEFT(X415,255),LEFT('Disaggregation Data'!$J$315:$J$586,255),0))=0,(E415/F415)*100,INDEX('Disaggregation Data'!$M$315:$M$586,MATCH(LEFT(X415,255),LEFT('Disaggregation Data'!J$315:$J$586,255),0))),"")</f>
        <v/>
      </c>
      <c r="H415" s="429" t="str">
        <f t="array" ref="H415">IFERROR(IF(INDEX('Disaggregation Data'!$N$315:$N$586,MATCH(LEFT(X415,255),LEFT('Disaggregation Data'!$J$315:$J$586,255),0))=0,"",INDEX('Disaggregation Data'!$N$315:$N$586,MATCH(LEFT(X415,255),LEFT('Disaggregation Data'!J$315:$J$586,255),0))),"")</f>
        <v/>
      </c>
      <c r="I415" s="510"/>
      <c r="J415" s="510"/>
      <c r="K415" s="510"/>
      <c r="L415" s="510"/>
      <c r="M415" s="510"/>
      <c r="N415" s="510"/>
      <c r="O415" s="510"/>
      <c r="P415" s="510"/>
      <c r="Q415" s="510"/>
      <c r="R415" s="510"/>
      <c r="S415" s="510"/>
      <c r="T415" s="510"/>
      <c r="U415" s="429" t="str">
        <f t="array" ref="U415">IFERROR(IF(INDEX('Disaggregation Data'!$O$315:$O$586,MATCH(LEFT(X415,255),LEFT('Disaggregation Data'!$J$315:$J$586,255),0))=0,"",INDEX('Disaggregation Data'!$O$315:$O$586,MATCH(LEFT(X415,255),LEFT('Disaggregation Data'!J$315:$J$586,255),0))),"")</f>
        <v/>
      </c>
      <c r="V415" s="441" t="str">
        <f t="array" ref="V415">IFERROR(IF(INDEX('Disaggregation Data'!$P$315:$P$586,MATCH(LEFT(X415,255),LEFT('Disaggregation Data'!$J$315:$J$586,255),0))=0,"",INDEX('Disaggregation Data'!$P$315:$P$586,MATCH(LEFT(X415,255),LEFT('Disaggregation Data'!J$315:$J$586,255),0))),"")</f>
        <v/>
      </c>
      <c r="W415" s="511"/>
      <c r="X415" s="511" t="str">
        <f t="shared" si="28"/>
        <v/>
      </c>
      <c r="Y415" s="511">
        <f t="shared" si="29"/>
        <v>18</v>
      </c>
      <c r="Z415" s="511" t="str">
        <f t="shared" si="30"/>
        <v/>
      </c>
      <c r="AA415" s="511" t="b">
        <f t="shared" si="31"/>
        <v>0</v>
      </c>
      <c r="AB415" s="511" t="s">
        <v>1918</v>
      </c>
      <c r="AC415" s="511" t="str">
        <f t="array" ref="AC415">IFERROR(IF(INDEX('Disaggregation Records'!$G$95:$G$183,MATCH(LEFT(Z415,255),LEFT('Disaggregation Records'!$D$95:$D$183,255),0))=0,"",INDEX('Disaggregation Records'!$G$95:$G$183,MATCH(LEFT(Z415,255),LEFT('Disaggregation Records'!$D$95:$D$183,255),0))),"")</f>
        <v/>
      </c>
      <c r="AD415" s="511" t="s">
        <v>756</v>
      </c>
      <c r="AE415" s="219"/>
      <c r="AF415" s="135"/>
      <c r="AG415" s="135"/>
    </row>
    <row r="416" spans="1:33" ht="37.5" customHeight="1">
      <c r="A416" s="406">
        <v>9</v>
      </c>
      <c r="B416" s="423" t="str">
        <f>IFERROR(VLOOKUP(A416,'Coverage Indicators - Section D'!$A$10:$Y$39,25,FALSE),"")</f>
        <v/>
      </c>
      <c r="C416" s="506" t="str">
        <f t="array" ref="C416">IFERROR(IF(INDEX('Disaggregation Records'!$E$95:$E$183,MATCH(LEFT(Z416,255),LEFT('Disaggregation Records'!$D$95:$D$183,255),0))=0,"",INDEX('Disaggregation Records'!$E$95:$E$183,MATCH(LEFT(Z416,255),LEFT('Disaggregation Records'!$D$95:$D$183,255),0))),"")</f>
        <v/>
      </c>
      <c r="D416" s="506" t="str">
        <f t="array" ref="D416">IFERROR(IF(INDEX('Disaggregation Records'!$F$95:$F$183,MATCH(LEFT(Z416,255),LEFT('Disaggregation Records'!$D$95:$D$183,255),0))=0,"",INDEX('Disaggregation Records'!$F$95:$F$183,MATCH(LEFT(Z416,255),LEFT('Disaggregation Records'!$D$95:$D$183,255),0))),"")</f>
        <v/>
      </c>
      <c r="E416" s="425" t="str">
        <f t="array" ref="E416">IFERROR(IF(INDEX('Disaggregation Data'!$K$315:$K$586,MATCH(LEFT(X416,255),LEFT('Disaggregation Data'!$J$315:$J$586,255),0))=0,"",INDEX('Disaggregation Data'!$K$315:$K$586,MATCH(LEFT(X416,255),LEFT('Disaggregation Data'!J$315:$J$586,255),0))),"")</f>
        <v/>
      </c>
      <c r="F416" s="426" t="str">
        <f t="array" ref="F416">IFERROR(IF(INDEX('Disaggregation Data'!$L$315:$L$586,MATCH(LEFT(X416,255),LEFT('Disaggregation Data'!$J$315:$J$586,255),0))=0,"",INDEX('Disaggregation Data'!$L$315:$L$586,MATCH(LEFT(X416,255),LEFT('Disaggregation Data'!J$315:$J$586,255),0))),"")</f>
        <v/>
      </c>
      <c r="G416" s="481" t="str">
        <f t="array" ref="G416">IFERROR(IF(INDEX('Disaggregation Data'!$M$315:$M$586,MATCH(LEFT(X416,255),LEFT('Disaggregation Data'!$J$315:$J$586,255),0))=0,(E416/F416)*100,INDEX('Disaggregation Data'!$M$315:$M$586,MATCH(LEFT(X416,255),LEFT('Disaggregation Data'!J$315:$J$586,255),0))),"")</f>
        <v/>
      </c>
      <c r="H416" s="429" t="str">
        <f t="array" ref="H416">IFERROR(IF(INDEX('Disaggregation Data'!$N$315:$N$586,MATCH(LEFT(X416,255),LEFT('Disaggregation Data'!$J$315:$J$586,255),0))=0,"",INDEX('Disaggregation Data'!$N$315:$N$586,MATCH(LEFT(X416,255),LEFT('Disaggregation Data'!J$315:$J$586,255),0))),"")</f>
        <v/>
      </c>
      <c r="I416" s="510"/>
      <c r="J416" s="510"/>
      <c r="K416" s="510"/>
      <c r="L416" s="510"/>
      <c r="M416" s="510"/>
      <c r="N416" s="510"/>
      <c r="O416" s="510"/>
      <c r="P416" s="510"/>
      <c r="Q416" s="510"/>
      <c r="R416" s="510"/>
      <c r="S416" s="510"/>
      <c r="T416" s="510"/>
      <c r="U416" s="429" t="str">
        <f t="array" ref="U416">IFERROR(IF(INDEX('Disaggregation Data'!$O$315:$O$586,MATCH(LEFT(X416,255),LEFT('Disaggregation Data'!$J$315:$J$586,255),0))=0,"",INDEX('Disaggregation Data'!$O$315:$O$586,MATCH(LEFT(X416,255),LEFT('Disaggregation Data'!J$315:$J$586,255),0))),"")</f>
        <v/>
      </c>
      <c r="V416" s="441" t="str">
        <f t="array" ref="V416">IFERROR(IF(INDEX('Disaggregation Data'!$P$315:$P$586,MATCH(LEFT(X416,255),LEFT('Disaggregation Data'!$J$315:$J$586,255),0))=0,"",INDEX('Disaggregation Data'!$P$315:$P$586,MATCH(LEFT(X416,255),LEFT('Disaggregation Data'!J$315:$J$586,255),0))),"")</f>
        <v/>
      </c>
      <c r="W416" s="511"/>
      <c r="X416" s="511" t="str">
        <f t="shared" si="28"/>
        <v/>
      </c>
      <c r="Y416" s="511">
        <f t="shared" si="29"/>
        <v>19</v>
      </c>
      <c r="Z416" s="511" t="str">
        <f t="shared" si="30"/>
        <v/>
      </c>
      <c r="AA416" s="511" t="b">
        <f t="shared" si="31"/>
        <v>0</v>
      </c>
      <c r="AB416" s="511" t="s">
        <v>1919</v>
      </c>
      <c r="AC416" s="511" t="str">
        <f t="array" ref="AC416">IFERROR(IF(INDEX('Disaggregation Records'!$G$95:$G$183,MATCH(LEFT(Z416,255),LEFT('Disaggregation Records'!$D$95:$D$183,255),0))=0,"",INDEX('Disaggregation Records'!$G$95:$G$183,MATCH(LEFT(Z416,255),LEFT('Disaggregation Records'!$D$95:$D$183,255),0))),"")</f>
        <v/>
      </c>
      <c r="AD416" s="511" t="s">
        <v>756</v>
      </c>
      <c r="AE416" s="219"/>
      <c r="AF416" s="135"/>
      <c r="AG416" s="135"/>
    </row>
    <row r="417" spans="1:33" ht="37.5" customHeight="1">
      <c r="A417" s="406">
        <v>10</v>
      </c>
      <c r="B417" s="423" t="str">
        <f>IFERROR(VLOOKUP(A417,'Coverage Indicators - Section D'!$A$10:$Y$39,25,FALSE),"")</f>
        <v/>
      </c>
      <c r="C417" s="506" t="str">
        <f t="array" ref="C417">IFERROR(IF(INDEX('Disaggregation Records'!$E$95:$E$183,MATCH(LEFT(Z417,255),LEFT('Disaggregation Records'!$D$95:$D$183,255),0))=0,"",INDEX('Disaggregation Records'!$E$95:$E$183,MATCH(LEFT(Z417,255),LEFT('Disaggregation Records'!$D$95:$D$183,255),0))),"")</f>
        <v/>
      </c>
      <c r="D417" s="506" t="str">
        <f t="array" ref="D417">IFERROR(IF(INDEX('Disaggregation Records'!$F$95:$F$183,MATCH(LEFT(Z417,255),LEFT('Disaggregation Records'!$D$95:$D$183,255),0))=0,"",INDEX('Disaggregation Records'!$F$95:$F$183,MATCH(LEFT(Z417,255),LEFT('Disaggregation Records'!$D$95:$D$183,255),0))),"")</f>
        <v/>
      </c>
      <c r="E417" s="425" t="str">
        <f t="array" ref="E417">IFERROR(IF(INDEX('Disaggregation Data'!$K$315:$K$586,MATCH(LEFT(X417,255),LEFT('Disaggregation Data'!$J$315:$J$586,255),0))=0,"",INDEX('Disaggregation Data'!$K$315:$K$586,MATCH(LEFT(X417,255),LEFT('Disaggregation Data'!J$315:$J$586,255),0))),"")</f>
        <v/>
      </c>
      <c r="F417" s="426" t="str">
        <f t="array" ref="F417">IFERROR(IF(INDEX('Disaggregation Data'!$L$315:$L$586,MATCH(LEFT(X417,255),LEFT('Disaggregation Data'!$J$315:$J$586,255),0))=0,"",INDEX('Disaggregation Data'!$L$315:$L$586,MATCH(LEFT(X417,255),LEFT('Disaggregation Data'!J$315:$J$586,255),0))),"")</f>
        <v/>
      </c>
      <c r="G417" s="481" t="str">
        <f t="array" ref="G417">IFERROR(IF(INDEX('Disaggregation Data'!$M$315:$M$586,MATCH(LEFT(X417,255),LEFT('Disaggregation Data'!$J$315:$J$586,255),0))=0,(E417/F417)*100,INDEX('Disaggregation Data'!$M$315:$M$586,MATCH(LEFT(X417,255),LEFT('Disaggregation Data'!J$315:$J$586,255),0))),"")</f>
        <v/>
      </c>
      <c r="H417" s="429" t="str">
        <f t="array" ref="H417">IFERROR(IF(INDEX('Disaggregation Data'!$N$315:$N$586,MATCH(LEFT(X417,255),LEFT('Disaggregation Data'!$J$315:$J$586,255),0))=0,"",INDEX('Disaggregation Data'!$N$315:$N$586,MATCH(LEFT(X417,255),LEFT('Disaggregation Data'!J$315:$J$586,255),0))),"")</f>
        <v/>
      </c>
      <c r="I417" s="510"/>
      <c r="J417" s="510"/>
      <c r="K417" s="510"/>
      <c r="L417" s="510"/>
      <c r="M417" s="510"/>
      <c r="N417" s="510"/>
      <c r="O417" s="510"/>
      <c r="P417" s="510"/>
      <c r="Q417" s="510"/>
      <c r="R417" s="510"/>
      <c r="S417" s="510"/>
      <c r="T417" s="510"/>
      <c r="U417" s="429" t="str">
        <f t="array" ref="U417">IFERROR(IF(INDEX('Disaggregation Data'!$O$315:$O$586,MATCH(LEFT(X417,255),LEFT('Disaggregation Data'!$J$315:$J$586,255),0))=0,"",INDEX('Disaggregation Data'!$O$315:$O$586,MATCH(LEFT(X417,255),LEFT('Disaggregation Data'!J$315:$J$586,255),0))),"")</f>
        <v/>
      </c>
      <c r="V417" s="441" t="str">
        <f t="array" ref="V417">IFERROR(IF(INDEX('Disaggregation Data'!$P$315:$P$586,MATCH(LEFT(X417,255),LEFT('Disaggregation Data'!$J$315:$J$586,255),0))=0,"",INDEX('Disaggregation Data'!$P$315:$P$586,MATCH(LEFT(X417,255),LEFT('Disaggregation Data'!J$315:$J$586,255),0))),"")</f>
        <v/>
      </c>
      <c r="W417" s="511"/>
      <c r="X417" s="511" t="str">
        <f t="shared" si="28"/>
        <v/>
      </c>
      <c r="Y417" s="511">
        <f t="shared" si="29"/>
        <v>20</v>
      </c>
      <c r="Z417" s="511" t="str">
        <f t="shared" si="30"/>
        <v/>
      </c>
      <c r="AA417" s="511" t="b">
        <f t="shared" si="31"/>
        <v>0</v>
      </c>
      <c r="AB417" s="511" t="s">
        <v>1920</v>
      </c>
      <c r="AC417" s="511" t="str">
        <f t="array" ref="AC417">IFERROR(IF(INDEX('Disaggregation Records'!$G$95:$G$183,MATCH(LEFT(Z417,255),LEFT('Disaggregation Records'!$D$95:$D$183,255),0))=0,"",INDEX('Disaggregation Records'!$G$95:$G$183,MATCH(LEFT(Z417,255),LEFT('Disaggregation Records'!$D$95:$D$183,255),0))),"")</f>
        <v/>
      </c>
      <c r="AD417" s="511" t="s">
        <v>759</v>
      </c>
      <c r="AE417" s="219"/>
      <c r="AF417" s="135"/>
      <c r="AG417" s="135"/>
    </row>
    <row r="418" spans="1:33" ht="37.5" customHeight="1">
      <c r="A418" s="406">
        <v>10</v>
      </c>
      <c r="B418" s="423" t="str">
        <f>IFERROR(VLOOKUP(A418,'Coverage Indicators - Section D'!$A$10:$Y$39,25,FALSE),"")</f>
        <v/>
      </c>
      <c r="C418" s="506" t="str">
        <f t="array" ref="C418">IFERROR(IF(INDEX('Disaggregation Records'!$E$95:$E$183,MATCH(LEFT(Z418,255),LEFT('Disaggregation Records'!$D$95:$D$183,255),0))=0,"",INDEX('Disaggregation Records'!$E$95:$E$183,MATCH(LEFT(Z418,255),LEFT('Disaggregation Records'!$D$95:$D$183,255),0))),"")</f>
        <v/>
      </c>
      <c r="D418" s="506" t="str">
        <f t="array" ref="D418">IFERROR(IF(INDEX('Disaggregation Records'!$F$95:$F$183,MATCH(LEFT(Z418,255),LEFT('Disaggregation Records'!$D$95:$D$183,255),0))=0,"",INDEX('Disaggregation Records'!$F$95:$F$183,MATCH(LEFT(Z418,255),LEFT('Disaggregation Records'!$D$95:$D$183,255),0))),"")</f>
        <v/>
      </c>
      <c r="E418" s="425" t="str">
        <f t="array" ref="E418">IFERROR(IF(INDEX('Disaggregation Data'!$K$315:$K$586,MATCH(LEFT(X418,255),LEFT('Disaggregation Data'!$J$315:$J$586,255),0))=0,"",INDEX('Disaggregation Data'!$K$315:$K$586,MATCH(LEFT(X418,255),LEFT('Disaggregation Data'!J$315:$J$586,255),0))),"")</f>
        <v/>
      </c>
      <c r="F418" s="426" t="str">
        <f t="array" ref="F418">IFERROR(IF(INDEX('Disaggregation Data'!$L$315:$L$586,MATCH(LEFT(X418,255),LEFT('Disaggregation Data'!$J$315:$J$586,255),0))=0,"",INDEX('Disaggregation Data'!$L$315:$L$586,MATCH(LEFT(X418,255),LEFT('Disaggregation Data'!J$315:$J$586,255),0))),"")</f>
        <v/>
      </c>
      <c r="G418" s="481" t="str">
        <f t="array" ref="G418">IFERROR(IF(INDEX('Disaggregation Data'!$M$315:$M$586,MATCH(LEFT(X418,255),LEFT('Disaggregation Data'!$J$315:$J$586,255),0))=0,(E418/F418)*100,INDEX('Disaggregation Data'!$M$315:$M$586,MATCH(LEFT(X418,255),LEFT('Disaggregation Data'!J$315:$J$586,255),0))),"")</f>
        <v/>
      </c>
      <c r="H418" s="429" t="str">
        <f t="array" ref="H418">IFERROR(IF(INDEX('Disaggregation Data'!$N$315:$N$586,MATCH(LEFT(X418,255),LEFT('Disaggregation Data'!$J$315:$J$586,255),0))=0,"",INDEX('Disaggregation Data'!$N$315:$N$586,MATCH(LEFT(X418,255),LEFT('Disaggregation Data'!J$315:$J$586,255),0))),"")</f>
        <v/>
      </c>
      <c r="I418" s="510"/>
      <c r="J418" s="510"/>
      <c r="K418" s="510"/>
      <c r="L418" s="510"/>
      <c r="M418" s="510"/>
      <c r="N418" s="510"/>
      <c r="O418" s="510"/>
      <c r="P418" s="510"/>
      <c r="Q418" s="510"/>
      <c r="R418" s="510"/>
      <c r="S418" s="510"/>
      <c r="T418" s="510"/>
      <c r="U418" s="429" t="str">
        <f t="array" ref="U418">IFERROR(IF(INDEX('Disaggregation Data'!$O$315:$O$586,MATCH(LEFT(X418,255),LEFT('Disaggregation Data'!$J$315:$J$586,255),0))=0,"",INDEX('Disaggregation Data'!$O$315:$O$586,MATCH(LEFT(X418,255),LEFT('Disaggregation Data'!J$315:$J$586,255),0))),"")</f>
        <v/>
      </c>
      <c r="V418" s="441" t="str">
        <f t="array" ref="V418">IFERROR(IF(INDEX('Disaggregation Data'!$P$315:$P$586,MATCH(LEFT(X418,255),LEFT('Disaggregation Data'!$J$315:$J$586,255),0))=0,"",INDEX('Disaggregation Data'!$P$315:$P$586,MATCH(LEFT(X418,255),LEFT('Disaggregation Data'!J$315:$J$586,255),0))),"")</f>
        <v/>
      </c>
      <c r="W418" s="511"/>
      <c r="X418" s="511" t="str">
        <f t="shared" si="28"/>
        <v/>
      </c>
      <c r="Y418" s="511">
        <f t="shared" si="29"/>
        <v>21</v>
      </c>
      <c r="Z418" s="511" t="str">
        <f t="shared" si="30"/>
        <v/>
      </c>
      <c r="AA418" s="511" t="b">
        <f t="shared" si="31"/>
        <v>0</v>
      </c>
      <c r="AB418" s="511" t="s">
        <v>1921</v>
      </c>
      <c r="AC418" s="511" t="str">
        <f t="array" ref="AC418">IFERROR(IF(INDEX('Disaggregation Records'!$G$95:$G$183,MATCH(LEFT(Z418,255),LEFT('Disaggregation Records'!$D$95:$D$183,255),0))=0,"",INDEX('Disaggregation Records'!$G$95:$G$183,MATCH(LEFT(Z418,255),LEFT('Disaggregation Records'!$D$95:$D$183,255),0))),"")</f>
        <v/>
      </c>
      <c r="AD418" s="511" t="s">
        <v>759</v>
      </c>
      <c r="AE418" s="219"/>
      <c r="AF418" s="135"/>
      <c r="AG418" s="135"/>
    </row>
    <row r="419" spans="1:33" ht="37.5" customHeight="1">
      <c r="A419" s="406">
        <v>10</v>
      </c>
      <c r="B419" s="423" t="str">
        <f>IFERROR(VLOOKUP(A419,'Coverage Indicators - Section D'!$A$10:$Y$39,25,FALSE),"")</f>
        <v/>
      </c>
      <c r="C419" s="506" t="str">
        <f t="array" ref="C419">IFERROR(IF(INDEX('Disaggregation Records'!$E$95:$E$183,MATCH(LEFT(Z419,255),LEFT('Disaggregation Records'!$D$95:$D$183,255),0))=0,"",INDEX('Disaggregation Records'!$E$95:$E$183,MATCH(LEFT(Z419,255),LEFT('Disaggregation Records'!$D$95:$D$183,255),0))),"")</f>
        <v/>
      </c>
      <c r="D419" s="506" t="str">
        <f t="array" ref="D419">IFERROR(IF(INDEX('Disaggregation Records'!$F$95:$F$183,MATCH(LEFT(Z419,255),LEFT('Disaggregation Records'!$D$95:$D$183,255),0))=0,"",INDEX('Disaggregation Records'!$F$95:$F$183,MATCH(LEFT(Z419,255),LEFT('Disaggregation Records'!$D$95:$D$183,255),0))),"")</f>
        <v/>
      </c>
      <c r="E419" s="425" t="str">
        <f t="array" ref="E419">IFERROR(IF(INDEX('Disaggregation Data'!$K$315:$K$586,MATCH(LEFT(X419,255),LEFT('Disaggregation Data'!$J$315:$J$586,255),0))=0,"",INDEX('Disaggregation Data'!$K$315:$K$586,MATCH(LEFT(X419,255),LEFT('Disaggregation Data'!J$315:$J$586,255),0))),"")</f>
        <v/>
      </c>
      <c r="F419" s="426" t="str">
        <f t="array" ref="F419">IFERROR(IF(INDEX('Disaggregation Data'!$L$315:$L$586,MATCH(LEFT(X419,255),LEFT('Disaggregation Data'!$J$315:$J$586,255),0))=0,"",INDEX('Disaggregation Data'!$L$315:$L$586,MATCH(LEFT(X419,255),LEFT('Disaggregation Data'!J$315:$J$586,255),0))),"")</f>
        <v/>
      </c>
      <c r="G419" s="481" t="str">
        <f t="array" ref="G419">IFERROR(IF(INDEX('Disaggregation Data'!$M$315:$M$586,MATCH(LEFT(X419,255),LEFT('Disaggregation Data'!$J$315:$J$586,255),0))=0,(E419/F419)*100,INDEX('Disaggregation Data'!$M$315:$M$586,MATCH(LEFT(X419,255),LEFT('Disaggregation Data'!J$315:$J$586,255),0))),"")</f>
        <v/>
      </c>
      <c r="H419" s="429" t="str">
        <f t="array" ref="H419">IFERROR(IF(INDEX('Disaggregation Data'!$N$315:$N$586,MATCH(LEFT(X419,255),LEFT('Disaggregation Data'!$J$315:$J$586,255),0))=0,"",INDEX('Disaggregation Data'!$N$315:$N$586,MATCH(LEFT(X419,255),LEFT('Disaggregation Data'!J$315:$J$586,255),0))),"")</f>
        <v/>
      </c>
      <c r="I419" s="510"/>
      <c r="J419" s="510"/>
      <c r="K419" s="510"/>
      <c r="L419" s="510"/>
      <c r="M419" s="510"/>
      <c r="N419" s="510"/>
      <c r="O419" s="510"/>
      <c r="P419" s="510"/>
      <c r="Q419" s="510"/>
      <c r="R419" s="510"/>
      <c r="S419" s="510"/>
      <c r="T419" s="510"/>
      <c r="U419" s="429" t="str">
        <f t="array" ref="U419">IFERROR(IF(INDEX('Disaggregation Data'!$O$315:$O$586,MATCH(LEFT(X419,255),LEFT('Disaggregation Data'!$J$315:$J$586,255),0))=0,"",INDEX('Disaggregation Data'!$O$315:$O$586,MATCH(LEFT(X419,255),LEFT('Disaggregation Data'!J$315:$J$586,255),0))),"")</f>
        <v/>
      </c>
      <c r="V419" s="441" t="str">
        <f t="array" ref="V419">IFERROR(IF(INDEX('Disaggregation Data'!$P$315:$P$586,MATCH(LEFT(X419,255),LEFT('Disaggregation Data'!$J$315:$J$586,255),0))=0,"",INDEX('Disaggregation Data'!$P$315:$P$586,MATCH(LEFT(X419,255),LEFT('Disaggregation Data'!J$315:$J$586,255),0))),"")</f>
        <v/>
      </c>
      <c r="W419" s="511"/>
      <c r="X419" s="511" t="str">
        <f t="shared" si="28"/>
        <v/>
      </c>
      <c r="Y419" s="511">
        <f t="shared" si="29"/>
        <v>22</v>
      </c>
      <c r="Z419" s="511" t="str">
        <f t="shared" si="30"/>
        <v/>
      </c>
      <c r="AA419" s="511" t="b">
        <f t="shared" si="31"/>
        <v>0</v>
      </c>
      <c r="AB419" s="511" t="s">
        <v>1922</v>
      </c>
      <c r="AC419" s="511" t="str">
        <f t="array" ref="AC419">IFERROR(IF(INDEX('Disaggregation Records'!$G$95:$G$183,MATCH(LEFT(Z419,255),LEFT('Disaggregation Records'!$D$95:$D$183,255),0))=0,"",INDEX('Disaggregation Records'!$G$95:$G$183,MATCH(LEFT(Z419,255),LEFT('Disaggregation Records'!$D$95:$D$183,255),0))),"")</f>
        <v/>
      </c>
      <c r="AD419" s="511" t="s">
        <v>759</v>
      </c>
      <c r="AE419" s="219"/>
      <c r="AF419" s="135"/>
      <c r="AG419" s="135"/>
    </row>
    <row r="420" spans="1:33" ht="37.5" customHeight="1">
      <c r="A420" s="406">
        <v>10</v>
      </c>
      <c r="B420" s="423" t="str">
        <f>IFERROR(VLOOKUP(A420,'Coverage Indicators - Section D'!$A$10:$Y$39,25,FALSE),"")</f>
        <v/>
      </c>
      <c r="C420" s="506" t="str">
        <f t="array" ref="C420">IFERROR(IF(INDEX('Disaggregation Records'!$E$95:$E$183,MATCH(LEFT(Z420,255),LEFT('Disaggregation Records'!$D$95:$D$183,255),0))=0,"",INDEX('Disaggregation Records'!$E$95:$E$183,MATCH(LEFT(Z420,255),LEFT('Disaggregation Records'!$D$95:$D$183,255),0))),"")</f>
        <v/>
      </c>
      <c r="D420" s="506" t="str">
        <f t="array" ref="D420">IFERROR(IF(INDEX('Disaggregation Records'!$F$95:$F$183,MATCH(LEFT(Z420,255),LEFT('Disaggregation Records'!$D$95:$D$183,255),0))=0,"",INDEX('Disaggregation Records'!$F$95:$F$183,MATCH(LEFT(Z420,255),LEFT('Disaggregation Records'!$D$95:$D$183,255),0))),"")</f>
        <v/>
      </c>
      <c r="E420" s="425" t="str">
        <f t="array" ref="E420">IFERROR(IF(INDEX('Disaggregation Data'!$K$315:$K$586,MATCH(LEFT(X420,255),LEFT('Disaggregation Data'!$J$315:$J$586,255),0))=0,"",INDEX('Disaggregation Data'!$K$315:$K$586,MATCH(LEFT(X420,255),LEFT('Disaggregation Data'!J$315:$J$586,255),0))),"")</f>
        <v/>
      </c>
      <c r="F420" s="426" t="str">
        <f t="array" ref="F420">IFERROR(IF(INDEX('Disaggregation Data'!$L$315:$L$586,MATCH(LEFT(X420,255),LEFT('Disaggregation Data'!$J$315:$J$586,255),0))=0,"",INDEX('Disaggregation Data'!$L$315:$L$586,MATCH(LEFT(X420,255),LEFT('Disaggregation Data'!J$315:$J$586,255),0))),"")</f>
        <v/>
      </c>
      <c r="G420" s="481" t="str">
        <f t="array" ref="G420">IFERROR(IF(INDEX('Disaggregation Data'!$M$315:$M$586,MATCH(LEFT(X420,255),LEFT('Disaggregation Data'!$J$315:$J$586,255),0))=0,(E420/F420)*100,INDEX('Disaggregation Data'!$M$315:$M$586,MATCH(LEFT(X420,255),LEFT('Disaggregation Data'!J$315:$J$586,255),0))),"")</f>
        <v/>
      </c>
      <c r="H420" s="429" t="str">
        <f t="array" ref="H420">IFERROR(IF(INDEX('Disaggregation Data'!$N$315:$N$586,MATCH(LEFT(X420,255),LEFT('Disaggregation Data'!$J$315:$J$586,255),0))=0,"",INDEX('Disaggregation Data'!$N$315:$N$586,MATCH(LEFT(X420,255),LEFT('Disaggregation Data'!J$315:$J$586,255),0))),"")</f>
        <v/>
      </c>
      <c r="I420" s="510"/>
      <c r="J420" s="510"/>
      <c r="K420" s="510"/>
      <c r="L420" s="510"/>
      <c r="M420" s="510"/>
      <c r="N420" s="510"/>
      <c r="O420" s="510"/>
      <c r="P420" s="510"/>
      <c r="Q420" s="510"/>
      <c r="R420" s="510"/>
      <c r="S420" s="510"/>
      <c r="T420" s="510"/>
      <c r="U420" s="429" t="str">
        <f t="array" ref="U420">IFERROR(IF(INDEX('Disaggregation Data'!$O$315:$O$586,MATCH(LEFT(X420,255),LEFT('Disaggregation Data'!$J$315:$J$586,255),0))=0,"",INDEX('Disaggregation Data'!$O$315:$O$586,MATCH(LEFT(X420,255),LEFT('Disaggregation Data'!J$315:$J$586,255),0))),"")</f>
        <v/>
      </c>
      <c r="V420" s="441" t="str">
        <f t="array" ref="V420">IFERROR(IF(INDEX('Disaggregation Data'!$P$315:$P$586,MATCH(LEFT(X420,255),LEFT('Disaggregation Data'!$J$315:$J$586,255),0))=0,"",INDEX('Disaggregation Data'!$P$315:$P$586,MATCH(LEFT(X420,255),LEFT('Disaggregation Data'!J$315:$J$586,255),0))),"")</f>
        <v/>
      </c>
      <c r="W420" s="511"/>
      <c r="X420" s="511" t="str">
        <f t="shared" si="28"/>
        <v/>
      </c>
      <c r="Y420" s="511">
        <f t="shared" si="29"/>
        <v>23</v>
      </c>
      <c r="Z420" s="511" t="str">
        <f t="shared" si="30"/>
        <v/>
      </c>
      <c r="AA420" s="511" t="b">
        <f t="shared" si="31"/>
        <v>0</v>
      </c>
      <c r="AB420" s="511" t="s">
        <v>1923</v>
      </c>
      <c r="AC420" s="511" t="str">
        <f t="array" ref="AC420">IFERROR(IF(INDEX('Disaggregation Records'!$G$95:$G$183,MATCH(LEFT(Z420,255),LEFT('Disaggregation Records'!$D$95:$D$183,255),0))=0,"",INDEX('Disaggregation Records'!$G$95:$G$183,MATCH(LEFT(Z420,255),LEFT('Disaggregation Records'!$D$95:$D$183,255),0))),"")</f>
        <v/>
      </c>
      <c r="AD420" s="511" t="s">
        <v>759</v>
      </c>
      <c r="AE420" s="219"/>
      <c r="AF420" s="135"/>
      <c r="AG420" s="135"/>
    </row>
    <row r="421" spans="1:33" ht="37.5" customHeight="1">
      <c r="A421" s="406">
        <v>10</v>
      </c>
      <c r="B421" s="423" t="str">
        <f>IFERROR(VLOOKUP(A421,'Coverage Indicators - Section D'!$A$10:$Y$39,25,FALSE),"")</f>
        <v/>
      </c>
      <c r="C421" s="506" t="str">
        <f t="array" ref="C421">IFERROR(IF(INDEX('Disaggregation Records'!$E$95:$E$183,MATCH(LEFT(Z421,255),LEFT('Disaggregation Records'!$D$95:$D$183,255),0))=0,"",INDEX('Disaggregation Records'!$E$95:$E$183,MATCH(LEFT(Z421,255),LEFT('Disaggregation Records'!$D$95:$D$183,255),0))),"")</f>
        <v/>
      </c>
      <c r="D421" s="506" t="str">
        <f t="array" ref="D421">IFERROR(IF(INDEX('Disaggregation Records'!$F$95:$F$183,MATCH(LEFT(Z421,255),LEFT('Disaggregation Records'!$D$95:$D$183,255),0))=0,"",INDEX('Disaggregation Records'!$F$95:$F$183,MATCH(LEFT(Z421,255),LEFT('Disaggregation Records'!$D$95:$D$183,255),0))),"")</f>
        <v/>
      </c>
      <c r="E421" s="425" t="str">
        <f t="array" ref="E421">IFERROR(IF(INDEX('Disaggregation Data'!$K$315:$K$586,MATCH(LEFT(X421,255),LEFT('Disaggregation Data'!$J$315:$J$586,255),0))=0,"",INDEX('Disaggregation Data'!$K$315:$K$586,MATCH(LEFT(X421,255),LEFT('Disaggregation Data'!J$315:$J$586,255),0))),"")</f>
        <v/>
      </c>
      <c r="F421" s="426" t="str">
        <f t="array" ref="F421">IFERROR(IF(INDEX('Disaggregation Data'!$L$315:$L$586,MATCH(LEFT(X421,255),LEFT('Disaggregation Data'!$J$315:$J$586,255),0))=0,"",INDEX('Disaggregation Data'!$L$315:$L$586,MATCH(LEFT(X421,255),LEFT('Disaggregation Data'!J$315:$J$586,255),0))),"")</f>
        <v/>
      </c>
      <c r="G421" s="481" t="str">
        <f t="array" ref="G421">IFERROR(IF(INDEX('Disaggregation Data'!$M$315:$M$586,MATCH(LEFT(X421,255),LEFT('Disaggregation Data'!$J$315:$J$586,255),0))=0,(E421/F421)*100,INDEX('Disaggregation Data'!$M$315:$M$586,MATCH(LEFT(X421,255),LEFT('Disaggregation Data'!J$315:$J$586,255),0))),"")</f>
        <v/>
      </c>
      <c r="H421" s="429" t="str">
        <f t="array" ref="H421">IFERROR(IF(INDEX('Disaggregation Data'!$N$315:$N$586,MATCH(LEFT(X421,255),LEFT('Disaggregation Data'!$J$315:$J$586,255),0))=0,"",INDEX('Disaggregation Data'!$N$315:$N$586,MATCH(LEFT(X421,255),LEFT('Disaggregation Data'!J$315:$J$586,255),0))),"")</f>
        <v/>
      </c>
      <c r="I421" s="510"/>
      <c r="J421" s="510"/>
      <c r="K421" s="510"/>
      <c r="L421" s="510"/>
      <c r="M421" s="510"/>
      <c r="N421" s="510"/>
      <c r="O421" s="510"/>
      <c r="P421" s="510"/>
      <c r="Q421" s="510"/>
      <c r="R421" s="510"/>
      <c r="S421" s="510"/>
      <c r="T421" s="510"/>
      <c r="U421" s="429" t="str">
        <f t="array" ref="U421">IFERROR(IF(INDEX('Disaggregation Data'!$O$315:$O$586,MATCH(LEFT(X421,255),LEFT('Disaggregation Data'!$J$315:$J$586,255),0))=0,"",INDEX('Disaggregation Data'!$O$315:$O$586,MATCH(LEFT(X421,255),LEFT('Disaggregation Data'!J$315:$J$586,255),0))),"")</f>
        <v/>
      </c>
      <c r="V421" s="441" t="str">
        <f t="array" ref="V421">IFERROR(IF(INDEX('Disaggregation Data'!$P$315:$P$586,MATCH(LEFT(X421,255),LEFT('Disaggregation Data'!$J$315:$J$586,255),0))=0,"",INDEX('Disaggregation Data'!$P$315:$P$586,MATCH(LEFT(X421,255),LEFT('Disaggregation Data'!J$315:$J$586,255),0))),"")</f>
        <v/>
      </c>
      <c r="W421" s="511"/>
      <c r="X421" s="511" t="str">
        <f t="shared" si="28"/>
        <v/>
      </c>
      <c r="Y421" s="511">
        <f t="shared" si="29"/>
        <v>24</v>
      </c>
      <c r="Z421" s="511" t="str">
        <f t="shared" si="30"/>
        <v/>
      </c>
      <c r="AA421" s="511" t="b">
        <f t="shared" si="31"/>
        <v>0</v>
      </c>
      <c r="AB421" s="511" t="s">
        <v>1924</v>
      </c>
      <c r="AC421" s="511" t="str">
        <f t="array" ref="AC421">IFERROR(IF(INDEX('Disaggregation Records'!$G$95:$G$183,MATCH(LEFT(Z421,255),LEFT('Disaggregation Records'!$D$95:$D$183,255),0))=0,"",INDEX('Disaggregation Records'!$G$95:$G$183,MATCH(LEFT(Z421,255),LEFT('Disaggregation Records'!$D$95:$D$183,255),0))),"")</f>
        <v/>
      </c>
      <c r="AD421" s="511" t="s">
        <v>759</v>
      </c>
      <c r="AE421" s="219"/>
      <c r="AF421" s="135"/>
      <c r="AG421" s="135"/>
    </row>
    <row r="422" spans="1:33" ht="37.5" customHeight="1">
      <c r="A422" s="406">
        <v>10</v>
      </c>
      <c r="B422" s="423" t="str">
        <f>IFERROR(VLOOKUP(A422,'Coverage Indicators - Section D'!$A$10:$Y$39,25,FALSE),"")</f>
        <v/>
      </c>
      <c r="C422" s="506" t="str">
        <f t="array" ref="C422">IFERROR(IF(INDEX('Disaggregation Records'!$E$95:$E$183,MATCH(LEFT(Z422,255),LEFT('Disaggregation Records'!$D$95:$D$183,255),0))=0,"",INDEX('Disaggregation Records'!$E$95:$E$183,MATCH(LEFT(Z422,255),LEFT('Disaggregation Records'!$D$95:$D$183,255),0))),"")</f>
        <v/>
      </c>
      <c r="D422" s="506" t="str">
        <f t="array" ref="D422">IFERROR(IF(INDEX('Disaggregation Records'!$F$95:$F$183,MATCH(LEFT(Z422,255),LEFT('Disaggregation Records'!$D$95:$D$183,255),0))=0,"",INDEX('Disaggregation Records'!$F$95:$F$183,MATCH(LEFT(Z422,255),LEFT('Disaggregation Records'!$D$95:$D$183,255),0))),"")</f>
        <v/>
      </c>
      <c r="E422" s="425" t="str">
        <f t="array" ref="E422">IFERROR(IF(INDEX('Disaggregation Data'!$K$315:$K$586,MATCH(LEFT(X422,255),LEFT('Disaggregation Data'!$J$315:$J$586,255),0))=0,"",INDEX('Disaggregation Data'!$K$315:$K$586,MATCH(LEFT(X422,255),LEFT('Disaggregation Data'!J$315:$J$586,255),0))),"")</f>
        <v/>
      </c>
      <c r="F422" s="426" t="str">
        <f t="array" ref="F422">IFERROR(IF(INDEX('Disaggregation Data'!$L$315:$L$586,MATCH(LEFT(X422,255),LEFT('Disaggregation Data'!$J$315:$J$586,255),0))=0,"",INDEX('Disaggregation Data'!$L$315:$L$586,MATCH(LEFT(X422,255),LEFT('Disaggregation Data'!J$315:$J$586,255),0))),"")</f>
        <v/>
      </c>
      <c r="G422" s="481" t="str">
        <f t="array" ref="G422">IFERROR(IF(INDEX('Disaggregation Data'!$M$315:$M$586,MATCH(LEFT(X422,255),LEFT('Disaggregation Data'!$J$315:$J$586,255),0))=0,(E422/F422)*100,INDEX('Disaggregation Data'!$M$315:$M$586,MATCH(LEFT(X422,255),LEFT('Disaggregation Data'!J$315:$J$586,255),0))),"")</f>
        <v/>
      </c>
      <c r="H422" s="429" t="str">
        <f t="array" ref="H422">IFERROR(IF(INDEX('Disaggregation Data'!$N$315:$N$586,MATCH(LEFT(X422,255),LEFT('Disaggregation Data'!$J$315:$J$586,255),0))=0,"",INDEX('Disaggregation Data'!$N$315:$N$586,MATCH(LEFT(X422,255),LEFT('Disaggregation Data'!J$315:$J$586,255),0))),"")</f>
        <v/>
      </c>
      <c r="I422" s="510"/>
      <c r="J422" s="510"/>
      <c r="K422" s="510"/>
      <c r="L422" s="510"/>
      <c r="M422" s="510"/>
      <c r="N422" s="510"/>
      <c r="O422" s="510"/>
      <c r="P422" s="510"/>
      <c r="Q422" s="510"/>
      <c r="R422" s="510"/>
      <c r="S422" s="510"/>
      <c r="T422" s="510"/>
      <c r="U422" s="429" t="str">
        <f t="array" ref="U422">IFERROR(IF(INDEX('Disaggregation Data'!$O$315:$O$586,MATCH(LEFT(X422,255),LEFT('Disaggregation Data'!$J$315:$J$586,255),0))=0,"",INDEX('Disaggregation Data'!$O$315:$O$586,MATCH(LEFT(X422,255),LEFT('Disaggregation Data'!J$315:$J$586,255),0))),"")</f>
        <v/>
      </c>
      <c r="V422" s="441" t="str">
        <f t="array" ref="V422">IFERROR(IF(INDEX('Disaggregation Data'!$P$315:$P$586,MATCH(LEFT(X422,255),LEFT('Disaggregation Data'!$J$315:$J$586,255),0))=0,"",INDEX('Disaggregation Data'!$P$315:$P$586,MATCH(LEFT(X422,255),LEFT('Disaggregation Data'!J$315:$J$586,255),0))),"")</f>
        <v/>
      </c>
      <c r="W422" s="511"/>
      <c r="X422" s="511" t="str">
        <f t="shared" si="28"/>
        <v/>
      </c>
      <c r="Y422" s="511">
        <f t="shared" si="29"/>
        <v>25</v>
      </c>
      <c r="Z422" s="511" t="str">
        <f t="shared" si="30"/>
        <v/>
      </c>
      <c r="AA422" s="511" t="b">
        <f t="shared" si="31"/>
        <v>0</v>
      </c>
      <c r="AB422" s="511" t="s">
        <v>1925</v>
      </c>
      <c r="AC422" s="511" t="str">
        <f t="array" ref="AC422">IFERROR(IF(INDEX('Disaggregation Records'!$G$95:$G$183,MATCH(LEFT(Z422,255),LEFT('Disaggregation Records'!$D$95:$D$183,255),0))=0,"",INDEX('Disaggregation Records'!$G$95:$G$183,MATCH(LEFT(Z422,255),LEFT('Disaggregation Records'!$D$95:$D$183,255),0))),"")</f>
        <v/>
      </c>
      <c r="AD422" s="511" t="s">
        <v>759</v>
      </c>
      <c r="AE422" s="219"/>
      <c r="AF422" s="135"/>
      <c r="AG422" s="135"/>
    </row>
    <row r="423" spans="1:33" ht="37.5" customHeight="1">
      <c r="A423" s="406">
        <v>10</v>
      </c>
      <c r="B423" s="423" t="str">
        <f>IFERROR(VLOOKUP(A423,'Coverage Indicators - Section D'!$A$10:$Y$39,25,FALSE),"")</f>
        <v/>
      </c>
      <c r="C423" s="506" t="str">
        <f t="array" ref="C423">IFERROR(IF(INDEX('Disaggregation Records'!$E$95:$E$183,MATCH(LEFT(Z423,255),LEFT('Disaggregation Records'!$D$95:$D$183,255),0))=0,"",INDEX('Disaggregation Records'!$E$95:$E$183,MATCH(LEFT(Z423,255),LEFT('Disaggregation Records'!$D$95:$D$183,255),0))),"")</f>
        <v/>
      </c>
      <c r="D423" s="506" t="str">
        <f t="array" ref="D423">IFERROR(IF(INDEX('Disaggregation Records'!$F$95:$F$183,MATCH(LEFT(Z423,255),LEFT('Disaggregation Records'!$D$95:$D$183,255),0))=0,"",INDEX('Disaggregation Records'!$F$95:$F$183,MATCH(LEFT(Z423,255),LEFT('Disaggregation Records'!$D$95:$D$183,255),0))),"")</f>
        <v/>
      </c>
      <c r="E423" s="425" t="str">
        <f t="array" ref="E423">IFERROR(IF(INDEX('Disaggregation Data'!$K$315:$K$586,MATCH(LEFT(X423,255),LEFT('Disaggregation Data'!$J$315:$J$586,255),0))=0,"",INDEX('Disaggregation Data'!$K$315:$K$586,MATCH(LEFT(X423,255),LEFT('Disaggregation Data'!J$315:$J$586,255),0))),"")</f>
        <v/>
      </c>
      <c r="F423" s="426" t="str">
        <f t="array" ref="F423">IFERROR(IF(INDEX('Disaggregation Data'!$L$315:$L$586,MATCH(LEFT(X423,255),LEFT('Disaggregation Data'!$J$315:$J$586,255),0))=0,"",INDEX('Disaggregation Data'!$L$315:$L$586,MATCH(LEFT(X423,255),LEFT('Disaggregation Data'!J$315:$J$586,255),0))),"")</f>
        <v/>
      </c>
      <c r="G423" s="481" t="str">
        <f t="array" ref="G423">IFERROR(IF(INDEX('Disaggregation Data'!$M$315:$M$586,MATCH(LEFT(X423,255),LEFT('Disaggregation Data'!$J$315:$J$586,255),0))=0,(E423/F423)*100,INDEX('Disaggregation Data'!$M$315:$M$586,MATCH(LEFT(X423,255),LEFT('Disaggregation Data'!J$315:$J$586,255),0))),"")</f>
        <v/>
      </c>
      <c r="H423" s="429" t="str">
        <f t="array" ref="H423">IFERROR(IF(INDEX('Disaggregation Data'!$N$315:$N$586,MATCH(LEFT(X423,255),LEFT('Disaggregation Data'!$J$315:$J$586,255),0))=0,"",INDEX('Disaggregation Data'!$N$315:$N$586,MATCH(LEFT(X423,255),LEFT('Disaggregation Data'!J$315:$J$586,255),0))),"")</f>
        <v/>
      </c>
      <c r="I423" s="510"/>
      <c r="J423" s="510"/>
      <c r="K423" s="510"/>
      <c r="L423" s="510"/>
      <c r="M423" s="510"/>
      <c r="N423" s="510"/>
      <c r="O423" s="510"/>
      <c r="P423" s="510"/>
      <c r="Q423" s="510"/>
      <c r="R423" s="510"/>
      <c r="S423" s="510"/>
      <c r="T423" s="510"/>
      <c r="U423" s="429" t="str">
        <f t="array" ref="U423">IFERROR(IF(INDEX('Disaggregation Data'!$O$315:$O$586,MATCH(LEFT(X423,255),LEFT('Disaggregation Data'!$J$315:$J$586,255),0))=0,"",INDEX('Disaggregation Data'!$O$315:$O$586,MATCH(LEFT(X423,255),LEFT('Disaggregation Data'!J$315:$J$586,255),0))),"")</f>
        <v/>
      </c>
      <c r="V423" s="441" t="str">
        <f t="array" ref="V423">IFERROR(IF(INDEX('Disaggregation Data'!$P$315:$P$586,MATCH(LEFT(X423,255),LEFT('Disaggregation Data'!$J$315:$J$586,255),0))=0,"",INDEX('Disaggregation Data'!$P$315:$P$586,MATCH(LEFT(X423,255),LEFT('Disaggregation Data'!J$315:$J$586,255),0))),"")</f>
        <v/>
      </c>
      <c r="W423" s="511"/>
      <c r="X423" s="511" t="str">
        <f t="shared" si="28"/>
        <v/>
      </c>
      <c r="Y423" s="511">
        <f t="shared" si="29"/>
        <v>26</v>
      </c>
      <c r="Z423" s="511" t="str">
        <f t="shared" si="30"/>
        <v/>
      </c>
      <c r="AA423" s="511" t="b">
        <f t="shared" si="31"/>
        <v>0</v>
      </c>
      <c r="AB423" s="511" t="s">
        <v>1926</v>
      </c>
      <c r="AC423" s="511" t="str">
        <f t="array" ref="AC423">IFERROR(IF(INDEX('Disaggregation Records'!$G$95:$G$183,MATCH(LEFT(Z423,255),LEFT('Disaggregation Records'!$D$95:$D$183,255),0))=0,"",INDEX('Disaggregation Records'!$G$95:$G$183,MATCH(LEFT(Z423,255),LEFT('Disaggregation Records'!$D$95:$D$183,255),0))),"")</f>
        <v/>
      </c>
      <c r="AD423" s="511" t="s">
        <v>759</v>
      </c>
      <c r="AE423" s="219"/>
      <c r="AF423" s="135"/>
      <c r="AG423" s="135"/>
    </row>
    <row r="424" spans="1:33" ht="37.5" customHeight="1">
      <c r="A424" s="406">
        <v>10</v>
      </c>
      <c r="B424" s="423" t="str">
        <f>IFERROR(VLOOKUP(A424,'Coverage Indicators - Section D'!$A$10:$Y$39,25,FALSE),"")</f>
        <v/>
      </c>
      <c r="C424" s="506" t="str">
        <f t="array" ref="C424">IFERROR(IF(INDEX('Disaggregation Records'!$E$95:$E$183,MATCH(LEFT(Z424,255),LEFT('Disaggregation Records'!$D$95:$D$183,255),0))=0,"",INDEX('Disaggregation Records'!$E$95:$E$183,MATCH(LEFT(Z424,255),LEFT('Disaggregation Records'!$D$95:$D$183,255),0))),"")</f>
        <v/>
      </c>
      <c r="D424" s="506" t="str">
        <f t="array" ref="D424">IFERROR(IF(INDEX('Disaggregation Records'!$F$95:$F$183,MATCH(LEFT(Z424,255),LEFT('Disaggregation Records'!$D$95:$D$183,255),0))=0,"",INDEX('Disaggregation Records'!$F$95:$F$183,MATCH(LEFT(Z424,255),LEFT('Disaggregation Records'!$D$95:$D$183,255),0))),"")</f>
        <v/>
      </c>
      <c r="E424" s="425" t="str">
        <f t="array" ref="E424">IFERROR(IF(INDEX('Disaggregation Data'!$K$315:$K$586,MATCH(LEFT(X424,255),LEFT('Disaggregation Data'!$J$315:$J$586,255),0))=0,"",INDEX('Disaggregation Data'!$K$315:$K$586,MATCH(LEFT(X424,255),LEFT('Disaggregation Data'!J$315:$J$586,255),0))),"")</f>
        <v/>
      </c>
      <c r="F424" s="426" t="str">
        <f t="array" ref="F424">IFERROR(IF(INDEX('Disaggregation Data'!$L$315:$L$586,MATCH(LEFT(X424,255),LEFT('Disaggregation Data'!$J$315:$J$586,255),0))=0,"",INDEX('Disaggregation Data'!$L$315:$L$586,MATCH(LEFT(X424,255),LEFT('Disaggregation Data'!J$315:$J$586,255),0))),"")</f>
        <v/>
      </c>
      <c r="G424" s="481" t="str">
        <f t="array" ref="G424">IFERROR(IF(INDEX('Disaggregation Data'!$M$315:$M$586,MATCH(LEFT(X424,255),LEFT('Disaggregation Data'!$J$315:$J$586,255),0))=0,(E424/F424)*100,INDEX('Disaggregation Data'!$M$315:$M$586,MATCH(LEFT(X424,255),LEFT('Disaggregation Data'!J$315:$J$586,255),0))),"")</f>
        <v/>
      </c>
      <c r="H424" s="429" t="str">
        <f t="array" ref="H424">IFERROR(IF(INDEX('Disaggregation Data'!$N$315:$N$586,MATCH(LEFT(X424,255),LEFT('Disaggregation Data'!$J$315:$J$586,255),0))=0,"",INDEX('Disaggregation Data'!$N$315:$N$586,MATCH(LEFT(X424,255),LEFT('Disaggregation Data'!J$315:$J$586,255),0))),"")</f>
        <v/>
      </c>
      <c r="I424" s="510"/>
      <c r="J424" s="510"/>
      <c r="K424" s="510"/>
      <c r="L424" s="510"/>
      <c r="M424" s="510"/>
      <c r="N424" s="510"/>
      <c r="O424" s="510"/>
      <c r="P424" s="510"/>
      <c r="Q424" s="510"/>
      <c r="R424" s="510"/>
      <c r="S424" s="510"/>
      <c r="T424" s="510"/>
      <c r="U424" s="429" t="str">
        <f t="array" ref="U424">IFERROR(IF(INDEX('Disaggregation Data'!$O$315:$O$586,MATCH(LEFT(X424,255),LEFT('Disaggregation Data'!$J$315:$J$586,255),0))=0,"",INDEX('Disaggregation Data'!$O$315:$O$586,MATCH(LEFT(X424,255),LEFT('Disaggregation Data'!J$315:$J$586,255),0))),"")</f>
        <v/>
      </c>
      <c r="V424" s="441" t="str">
        <f t="array" ref="V424">IFERROR(IF(INDEX('Disaggregation Data'!$P$315:$P$586,MATCH(LEFT(X424,255),LEFT('Disaggregation Data'!$J$315:$J$586,255),0))=0,"",INDEX('Disaggregation Data'!$P$315:$P$586,MATCH(LEFT(X424,255),LEFT('Disaggregation Data'!J$315:$J$586,255),0))),"")</f>
        <v/>
      </c>
      <c r="W424" s="511"/>
      <c r="X424" s="511" t="str">
        <f t="shared" si="28"/>
        <v/>
      </c>
      <c r="Y424" s="511">
        <f t="shared" si="29"/>
        <v>27</v>
      </c>
      <c r="Z424" s="511" t="str">
        <f t="shared" si="30"/>
        <v/>
      </c>
      <c r="AA424" s="511" t="b">
        <f t="shared" si="31"/>
        <v>0</v>
      </c>
      <c r="AB424" s="511" t="s">
        <v>1927</v>
      </c>
      <c r="AC424" s="511" t="str">
        <f t="array" ref="AC424">IFERROR(IF(INDEX('Disaggregation Records'!$G$95:$G$183,MATCH(LEFT(Z424,255),LEFT('Disaggregation Records'!$D$95:$D$183,255),0))=0,"",INDEX('Disaggregation Records'!$G$95:$G$183,MATCH(LEFT(Z424,255),LEFT('Disaggregation Records'!$D$95:$D$183,255),0))),"")</f>
        <v/>
      </c>
      <c r="AD424" s="511" t="s">
        <v>759</v>
      </c>
      <c r="AE424" s="219"/>
      <c r="AF424" s="135"/>
      <c r="AG424" s="135"/>
    </row>
    <row r="425" spans="1:33" ht="37.5" customHeight="1">
      <c r="A425" s="406">
        <v>10</v>
      </c>
      <c r="B425" s="423" t="str">
        <f>IFERROR(VLOOKUP(A425,'Coverage Indicators - Section D'!$A$10:$Y$39,25,FALSE),"")</f>
        <v/>
      </c>
      <c r="C425" s="506" t="str">
        <f t="array" ref="C425">IFERROR(IF(INDEX('Disaggregation Records'!$E$95:$E$183,MATCH(LEFT(Z425,255),LEFT('Disaggregation Records'!$D$95:$D$183,255),0))=0,"",INDEX('Disaggregation Records'!$E$95:$E$183,MATCH(LEFT(Z425,255),LEFT('Disaggregation Records'!$D$95:$D$183,255),0))),"")</f>
        <v/>
      </c>
      <c r="D425" s="506" t="str">
        <f t="array" ref="D425">IFERROR(IF(INDEX('Disaggregation Records'!$F$95:$F$183,MATCH(LEFT(Z425,255),LEFT('Disaggregation Records'!$D$95:$D$183,255),0))=0,"",INDEX('Disaggregation Records'!$F$95:$F$183,MATCH(LEFT(Z425,255),LEFT('Disaggregation Records'!$D$95:$D$183,255),0))),"")</f>
        <v/>
      </c>
      <c r="E425" s="425" t="str">
        <f t="array" ref="E425">IFERROR(IF(INDEX('Disaggregation Data'!$K$315:$K$586,MATCH(LEFT(X425,255),LEFT('Disaggregation Data'!$J$315:$J$586,255),0))=0,"",INDEX('Disaggregation Data'!$K$315:$K$586,MATCH(LEFT(X425,255),LEFT('Disaggregation Data'!J$315:$J$586,255),0))),"")</f>
        <v/>
      </c>
      <c r="F425" s="426" t="str">
        <f t="array" ref="F425">IFERROR(IF(INDEX('Disaggregation Data'!$L$315:$L$586,MATCH(LEFT(X425,255),LEFT('Disaggregation Data'!$J$315:$J$586,255),0))=0,"",INDEX('Disaggregation Data'!$L$315:$L$586,MATCH(LEFT(X425,255),LEFT('Disaggregation Data'!J$315:$J$586,255),0))),"")</f>
        <v/>
      </c>
      <c r="G425" s="481" t="str">
        <f t="array" ref="G425">IFERROR(IF(INDEX('Disaggregation Data'!$M$315:$M$586,MATCH(LEFT(X425,255),LEFT('Disaggregation Data'!$J$315:$J$586,255),0))=0,(E425/F425)*100,INDEX('Disaggregation Data'!$M$315:$M$586,MATCH(LEFT(X425,255),LEFT('Disaggregation Data'!J$315:$J$586,255),0))),"")</f>
        <v/>
      </c>
      <c r="H425" s="429" t="str">
        <f t="array" ref="H425">IFERROR(IF(INDEX('Disaggregation Data'!$N$315:$N$586,MATCH(LEFT(X425,255),LEFT('Disaggregation Data'!$J$315:$J$586,255),0))=0,"",INDEX('Disaggregation Data'!$N$315:$N$586,MATCH(LEFT(X425,255),LEFT('Disaggregation Data'!J$315:$J$586,255),0))),"")</f>
        <v/>
      </c>
      <c r="I425" s="510"/>
      <c r="J425" s="510"/>
      <c r="K425" s="510"/>
      <c r="L425" s="510"/>
      <c r="M425" s="510"/>
      <c r="N425" s="510"/>
      <c r="O425" s="510"/>
      <c r="P425" s="510"/>
      <c r="Q425" s="510"/>
      <c r="R425" s="510"/>
      <c r="S425" s="510"/>
      <c r="T425" s="510"/>
      <c r="U425" s="429" t="str">
        <f t="array" ref="U425">IFERROR(IF(INDEX('Disaggregation Data'!$O$315:$O$586,MATCH(LEFT(X425,255),LEFT('Disaggregation Data'!$J$315:$J$586,255),0))=0,"",INDEX('Disaggregation Data'!$O$315:$O$586,MATCH(LEFT(X425,255),LEFT('Disaggregation Data'!J$315:$J$586,255),0))),"")</f>
        <v/>
      </c>
      <c r="V425" s="441" t="str">
        <f t="array" ref="V425">IFERROR(IF(INDEX('Disaggregation Data'!$P$315:$P$586,MATCH(LEFT(X425,255),LEFT('Disaggregation Data'!$J$315:$J$586,255),0))=0,"",INDEX('Disaggregation Data'!$P$315:$P$586,MATCH(LEFT(X425,255),LEFT('Disaggregation Data'!J$315:$J$586,255),0))),"")</f>
        <v/>
      </c>
      <c r="W425" s="511"/>
      <c r="X425" s="511" t="str">
        <f t="shared" si="28"/>
        <v/>
      </c>
      <c r="Y425" s="511">
        <f t="shared" si="29"/>
        <v>28</v>
      </c>
      <c r="Z425" s="511" t="str">
        <f t="shared" si="30"/>
        <v/>
      </c>
      <c r="AA425" s="511" t="b">
        <f t="shared" si="31"/>
        <v>0</v>
      </c>
      <c r="AB425" s="511" t="s">
        <v>1928</v>
      </c>
      <c r="AC425" s="511" t="str">
        <f t="array" ref="AC425">IFERROR(IF(INDEX('Disaggregation Records'!$G$95:$G$183,MATCH(LEFT(Z425,255),LEFT('Disaggregation Records'!$D$95:$D$183,255),0))=0,"",INDEX('Disaggregation Records'!$G$95:$G$183,MATCH(LEFT(Z425,255),LEFT('Disaggregation Records'!$D$95:$D$183,255),0))),"")</f>
        <v/>
      </c>
      <c r="AD425" s="511" t="s">
        <v>759</v>
      </c>
      <c r="AE425" s="219"/>
      <c r="AF425" s="135"/>
      <c r="AG425" s="135"/>
    </row>
    <row r="426" spans="1:33" ht="37.5" customHeight="1">
      <c r="A426" s="406">
        <v>10</v>
      </c>
      <c r="B426" s="423" t="str">
        <f>IFERROR(VLOOKUP(A426,'Coverage Indicators - Section D'!$A$10:$Y$39,25,FALSE),"")</f>
        <v/>
      </c>
      <c r="C426" s="506" t="str">
        <f t="array" ref="C426">IFERROR(IF(INDEX('Disaggregation Records'!$E$95:$E$183,MATCH(LEFT(Z426,255),LEFT('Disaggregation Records'!$D$95:$D$183,255),0))=0,"",INDEX('Disaggregation Records'!$E$95:$E$183,MATCH(LEFT(Z426,255),LEFT('Disaggregation Records'!$D$95:$D$183,255),0))),"")</f>
        <v/>
      </c>
      <c r="D426" s="506" t="str">
        <f t="array" ref="D426">IFERROR(IF(INDEX('Disaggregation Records'!$F$95:$F$183,MATCH(LEFT(Z426,255),LEFT('Disaggregation Records'!$D$95:$D$183,255),0))=0,"",INDEX('Disaggregation Records'!$F$95:$F$183,MATCH(LEFT(Z426,255),LEFT('Disaggregation Records'!$D$95:$D$183,255),0))),"")</f>
        <v/>
      </c>
      <c r="E426" s="425" t="str">
        <f t="array" ref="E426">IFERROR(IF(INDEX('Disaggregation Data'!$K$315:$K$586,MATCH(LEFT(X426,255),LEFT('Disaggregation Data'!$J$315:$J$586,255),0))=0,"",INDEX('Disaggregation Data'!$K$315:$K$586,MATCH(LEFT(X426,255),LEFT('Disaggregation Data'!J$315:$J$586,255),0))),"")</f>
        <v/>
      </c>
      <c r="F426" s="426" t="str">
        <f t="array" ref="F426">IFERROR(IF(INDEX('Disaggregation Data'!$L$315:$L$586,MATCH(LEFT(X426,255),LEFT('Disaggregation Data'!$J$315:$J$586,255),0))=0,"",INDEX('Disaggregation Data'!$L$315:$L$586,MATCH(LEFT(X426,255),LEFT('Disaggregation Data'!J$315:$J$586,255),0))),"")</f>
        <v/>
      </c>
      <c r="G426" s="481" t="str">
        <f t="array" ref="G426">IFERROR(IF(INDEX('Disaggregation Data'!$M$315:$M$586,MATCH(LEFT(X426,255),LEFT('Disaggregation Data'!$J$315:$J$586,255),0))=0,(E426/F426)*100,INDEX('Disaggregation Data'!$M$315:$M$586,MATCH(LEFT(X426,255),LEFT('Disaggregation Data'!J$315:$J$586,255),0))),"")</f>
        <v/>
      </c>
      <c r="H426" s="429" t="str">
        <f t="array" ref="H426">IFERROR(IF(INDEX('Disaggregation Data'!$N$315:$N$586,MATCH(LEFT(X426,255),LEFT('Disaggregation Data'!$J$315:$J$586,255),0))=0,"",INDEX('Disaggregation Data'!$N$315:$N$586,MATCH(LEFT(X426,255),LEFT('Disaggregation Data'!J$315:$J$586,255),0))),"")</f>
        <v/>
      </c>
      <c r="I426" s="510"/>
      <c r="J426" s="510"/>
      <c r="K426" s="510"/>
      <c r="L426" s="510"/>
      <c r="M426" s="510"/>
      <c r="N426" s="510"/>
      <c r="O426" s="510"/>
      <c r="P426" s="510"/>
      <c r="Q426" s="510"/>
      <c r="R426" s="510"/>
      <c r="S426" s="510"/>
      <c r="T426" s="510"/>
      <c r="U426" s="429" t="str">
        <f t="array" ref="U426">IFERROR(IF(INDEX('Disaggregation Data'!$O$315:$O$586,MATCH(LEFT(X426,255),LEFT('Disaggregation Data'!$J$315:$J$586,255),0))=0,"",INDEX('Disaggregation Data'!$O$315:$O$586,MATCH(LEFT(X426,255),LEFT('Disaggregation Data'!J$315:$J$586,255),0))),"")</f>
        <v/>
      </c>
      <c r="V426" s="441" t="str">
        <f t="array" ref="V426">IFERROR(IF(INDEX('Disaggregation Data'!$P$315:$P$586,MATCH(LEFT(X426,255),LEFT('Disaggregation Data'!$J$315:$J$586,255),0))=0,"",INDEX('Disaggregation Data'!$P$315:$P$586,MATCH(LEFT(X426,255),LEFT('Disaggregation Data'!J$315:$J$586,255),0))),"")</f>
        <v/>
      </c>
      <c r="W426" s="511"/>
      <c r="X426" s="511" t="str">
        <f t="shared" si="28"/>
        <v/>
      </c>
      <c r="Y426" s="511">
        <f t="shared" si="29"/>
        <v>29</v>
      </c>
      <c r="Z426" s="511" t="str">
        <f t="shared" si="30"/>
        <v/>
      </c>
      <c r="AA426" s="511" t="b">
        <f t="shared" si="31"/>
        <v>0</v>
      </c>
      <c r="AB426" s="511" t="s">
        <v>1929</v>
      </c>
      <c r="AC426" s="511" t="str">
        <f t="array" ref="AC426">IFERROR(IF(INDEX('Disaggregation Records'!$G$95:$G$183,MATCH(LEFT(Z426,255),LEFT('Disaggregation Records'!$D$95:$D$183,255),0))=0,"",INDEX('Disaggregation Records'!$G$95:$G$183,MATCH(LEFT(Z426,255),LEFT('Disaggregation Records'!$D$95:$D$183,255),0))),"")</f>
        <v/>
      </c>
      <c r="AD426" s="511" t="s">
        <v>759</v>
      </c>
      <c r="AE426" s="219"/>
      <c r="AF426" s="135"/>
      <c r="AG426" s="135"/>
    </row>
    <row r="427" spans="1:33" ht="37.5" customHeight="1">
      <c r="A427" s="406">
        <v>11</v>
      </c>
      <c r="B427" s="423" t="str">
        <f>IFERROR(VLOOKUP(A427,'Coverage Indicators - Section D'!$A$10:$Y$39,25,FALSE),"")</f>
        <v/>
      </c>
      <c r="C427" s="506" t="str">
        <f t="array" ref="C427">IFERROR(IF(INDEX('Disaggregation Records'!$E$95:$E$183,MATCH(LEFT(Z427,255),LEFT('Disaggregation Records'!$D$95:$D$183,255),0))=0,"",INDEX('Disaggregation Records'!$E$95:$E$183,MATCH(LEFT(Z427,255),LEFT('Disaggregation Records'!$D$95:$D$183,255),0))),"")</f>
        <v/>
      </c>
      <c r="D427" s="506" t="str">
        <f t="array" ref="D427">IFERROR(IF(INDEX('Disaggregation Records'!$F$95:$F$183,MATCH(LEFT(Z427,255),LEFT('Disaggregation Records'!$D$95:$D$183,255),0))=0,"",INDEX('Disaggregation Records'!$F$95:$F$183,MATCH(LEFT(Z427,255),LEFT('Disaggregation Records'!$D$95:$D$183,255),0))),"")</f>
        <v/>
      </c>
      <c r="E427" s="425" t="str">
        <f t="array" ref="E427">IFERROR(IF(INDEX('Disaggregation Data'!$K$315:$K$586,MATCH(LEFT(X427,255),LEFT('Disaggregation Data'!$J$315:$J$586,255),0))=0,"",INDEX('Disaggregation Data'!$K$315:$K$586,MATCH(LEFT(X427,255),LEFT('Disaggregation Data'!J$315:$J$586,255),0))),"")</f>
        <v/>
      </c>
      <c r="F427" s="426" t="str">
        <f t="array" ref="F427">IFERROR(IF(INDEX('Disaggregation Data'!$L$315:$L$586,MATCH(LEFT(X427,255),LEFT('Disaggregation Data'!$J$315:$J$586,255),0))=0,"",INDEX('Disaggregation Data'!$L$315:$L$586,MATCH(LEFT(X427,255),LEFT('Disaggregation Data'!J$315:$J$586,255),0))),"")</f>
        <v/>
      </c>
      <c r="G427" s="481" t="str">
        <f t="array" ref="G427">IFERROR(IF(INDEX('Disaggregation Data'!$M$315:$M$586,MATCH(LEFT(X427,255),LEFT('Disaggregation Data'!$J$315:$J$586,255),0))=0,(E427/F427)*100,INDEX('Disaggregation Data'!$M$315:$M$586,MATCH(LEFT(X427,255),LEFT('Disaggregation Data'!J$315:$J$586,255),0))),"")</f>
        <v/>
      </c>
      <c r="H427" s="429" t="str">
        <f t="array" ref="H427">IFERROR(IF(INDEX('Disaggregation Data'!$N$315:$N$586,MATCH(LEFT(X427,255),LEFT('Disaggregation Data'!$J$315:$J$586,255),0))=0,"",INDEX('Disaggregation Data'!$N$315:$N$586,MATCH(LEFT(X427,255),LEFT('Disaggregation Data'!J$315:$J$586,255),0))),"")</f>
        <v/>
      </c>
      <c r="I427" s="510"/>
      <c r="J427" s="510"/>
      <c r="K427" s="510"/>
      <c r="L427" s="510"/>
      <c r="M427" s="510"/>
      <c r="N427" s="510"/>
      <c r="O427" s="510"/>
      <c r="P427" s="510"/>
      <c r="Q427" s="510"/>
      <c r="R427" s="510"/>
      <c r="S427" s="510"/>
      <c r="T427" s="510"/>
      <c r="U427" s="429" t="str">
        <f t="array" ref="U427">IFERROR(IF(INDEX('Disaggregation Data'!$O$315:$O$586,MATCH(LEFT(X427,255),LEFT('Disaggregation Data'!$J$315:$J$586,255),0))=0,"",INDEX('Disaggregation Data'!$O$315:$O$586,MATCH(LEFT(X427,255),LEFT('Disaggregation Data'!J$315:$J$586,255),0))),"")</f>
        <v/>
      </c>
      <c r="V427" s="441" t="str">
        <f t="array" ref="V427">IFERROR(IF(INDEX('Disaggregation Data'!$P$315:$P$586,MATCH(LEFT(X427,255),LEFT('Disaggregation Data'!$J$315:$J$586,255),0))=0,"",INDEX('Disaggregation Data'!$P$315:$P$586,MATCH(LEFT(X427,255),LEFT('Disaggregation Data'!J$315:$J$586,255),0))),"")</f>
        <v/>
      </c>
      <c r="W427" s="511"/>
      <c r="X427" s="511" t="str">
        <f t="shared" si="28"/>
        <v/>
      </c>
      <c r="Y427" s="511">
        <f t="shared" si="29"/>
        <v>30</v>
      </c>
      <c r="Z427" s="511" t="str">
        <f t="shared" si="30"/>
        <v/>
      </c>
      <c r="AA427" s="511" t="b">
        <f t="shared" si="31"/>
        <v>0</v>
      </c>
      <c r="AB427" s="511" t="s">
        <v>1930</v>
      </c>
      <c r="AC427" s="511" t="str">
        <f t="array" ref="AC427">IFERROR(IF(INDEX('Disaggregation Records'!$G$95:$G$183,MATCH(LEFT(Z427,255),LEFT('Disaggregation Records'!$D$95:$D$183,255),0))=0,"",INDEX('Disaggregation Records'!$G$95:$G$183,MATCH(LEFT(Z427,255),LEFT('Disaggregation Records'!$D$95:$D$183,255),0))),"")</f>
        <v/>
      </c>
      <c r="AD427" s="511" t="s">
        <v>762</v>
      </c>
      <c r="AE427" s="219"/>
      <c r="AF427" s="135"/>
      <c r="AG427" s="135"/>
    </row>
    <row r="428" spans="1:33" ht="37.5" customHeight="1">
      <c r="A428" s="406">
        <v>11</v>
      </c>
      <c r="B428" s="423" t="str">
        <f>IFERROR(VLOOKUP(A428,'Coverage Indicators - Section D'!$A$10:$Y$39,25,FALSE),"")</f>
        <v/>
      </c>
      <c r="C428" s="506" t="str">
        <f t="array" ref="C428">IFERROR(IF(INDEX('Disaggregation Records'!$E$95:$E$183,MATCH(LEFT(Z428,255),LEFT('Disaggregation Records'!$D$95:$D$183,255),0))=0,"",INDEX('Disaggregation Records'!$E$95:$E$183,MATCH(LEFT(Z428,255),LEFT('Disaggregation Records'!$D$95:$D$183,255),0))),"")</f>
        <v/>
      </c>
      <c r="D428" s="506" t="str">
        <f t="array" ref="D428">IFERROR(IF(INDEX('Disaggregation Records'!$F$95:$F$183,MATCH(LEFT(Z428,255),LEFT('Disaggregation Records'!$D$95:$D$183,255),0))=0,"",INDEX('Disaggregation Records'!$F$95:$F$183,MATCH(LEFT(Z428,255),LEFT('Disaggregation Records'!$D$95:$D$183,255),0))),"")</f>
        <v/>
      </c>
      <c r="E428" s="425" t="str">
        <f t="array" ref="E428">IFERROR(IF(INDEX('Disaggregation Data'!$K$315:$K$586,MATCH(LEFT(X428,255),LEFT('Disaggregation Data'!$J$315:$J$586,255),0))=0,"",INDEX('Disaggregation Data'!$K$315:$K$586,MATCH(LEFT(X428,255),LEFT('Disaggregation Data'!J$315:$J$586,255),0))),"")</f>
        <v/>
      </c>
      <c r="F428" s="426" t="str">
        <f t="array" ref="F428">IFERROR(IF(INDEX('Disaggregation Data'!$L$315:$L$586,MATCH(LEFT(X428,255),LEFT('Disaggregation Data'!$J$315:$J$586,255),0))=0,"",INDEX('Disaggregation Data'!$L$315:$L$586,MATCH(LEFT(X428,255),LEFT('Disaggregation Data'!J$315:$J$586,255),0))),"")</f>
        <v/>
      </c>
      <c r="G428" s="481" t="str">
        <f t="array" ref="G428">IFERROR(IF(INDEX('Disaggregation Data'!$M$315:$M$586,MATCH(LEFT(X428,255),LEFT('Disaggregation Data'!$J$315:$J$586,255),0))=0,(E428/F428)*100,INDEX('Disaggregation Data'!$M$315:$M$586,MATCH(LEFT(X428,255),LEFT('Disaggregation Data'!J$315:$J$586,255),0))),"")</f>
        <v/>
      </c>
      <c r="H428" s="429" t="str">
        <f t="array" ref="H428">IFERROR(IF(INDEX('Disaggregation Data'!$N$315:$N$586,MATCH(LEFT(X428,255),LEFT('Disaggregation Data'!$J$315:$J$586,255),0))=0,"",INDEX('Disaggregation Data'!$N$315:$N$586,MATCH(LEFT(X428,255),LEFT('Disaggregation Data'!J$315:$J$586,255),0))),"")</f>
        <v/>
      </c>
      <c r="I428" s="510"/>
      <c r="J428" s="510"/>
      <c r="K428" s="510"/>
      <c r="L428" s="510"/>
      <c r="M428" s="510"/>
      <c r="N428" s="510"/>
      <c r="O428" s="510"/>
      <c r="P428" s="510"/>
      <c r="Q428" s="510"/>
      <c r="R428" s="510"/>
      <c r="S428" s="510"/>
      <c r="T428" s="510"/>
      <c r="U428" s="429" t="str">
        <f t="array" ref="U428">IFERROR(IF(INDEX('Disaggregation Data'!$O$315:$O$586,MATCH(LEFT(X428,255),LEFT('Disaggregation Data'!$J$315:$J$586,255),0))=0,"",INDEX('Disaggregation Data'!$O$315:$O$586,MATCH(LEFT(X428,255),LEFT('Disaggregation Data'!J$315:$J$586,255),0))),"")</f>
        <v/>
      </c>
      <c r="V428" s="441" t="str">
        <f t="array" ref="V428">IFERROR(IF(INDEX('Disaggregation Data'!$P$315:$P$586,MATCH(LEFT(X428,255),LEFT('Disaggregation Data'!$J$315:$J$586,255),0))=0,"",INDEX('Disaggregation Data'!$P$315:$P$586,MATCH(LEFT(X428,255),LEFT('Disaggregation Data'!J$315:$J$586,255),0))),"")</f>
        <v/>
      </c>
      <c r="W428" s="511"/>
      <c r="X428" s="511" t="str">
        <f t="shared" si="28"/>
        <v/>
      </c>
      <c r="Y428" s="511">
        <f t="shared" si="29"/>
        <v>31</v>
      </c>
      <c r="Z428" s="511" t="str">
        <f t="shared" si="30"/>
        <v/>
      </c>
      <c r="AA428" s="511" t="b">
        <f t="shared" si="31"/>
        <v>0</v>
      </c>
      <c r="AB428" s="511" t="s">
        <v>1931</v>
      </c>
      <c r="AC428" s="511" t="str">
        <f t="array" ref="AC428">IFERROR(IF(INDEX('Disaggregation Records'!$G$95:$G$183,MATCH(LEFT(Z428,255),LEFT('Disaggregation Records'!$D$95:$D$183,255),0))=0,"",INDEX('Disaggregation Records'!$G$95:$G$183,MATCH(LEFT(Z428,255),LEFT('Disaggregation Records'!$D$95:$D$183,255),0))),"")</f>
        <v/>
      </c>
      <c r="AD428" s="511" t="s">
        <v>762</v>
      </c>
      <c r="AE428" s="219"/>
      <c r="AF428" s="135"/>
      <c r="AG428" s="135"/>
    </row>
    <row r="429" spans="1:33" ht="37.5" customHeight="1">
      <c r="A429" s="406">
        <v>11</v>
      </c>
      <c r="B429" s="423" t="str">
        <f>IFERROR(VLOOKUP(A429,'Coverage Indicators - Section D'!$A$10:$Y$39,25,FALSE),"")</f>
        <v/>
      </c>
      <c r="C429" s="506" t="str">
        <f t="array" ref="C429">IFERROR(IF(INDEX('Disaggregation Records'!$E$95:$E$183,MATCH(LEFT(Z429,255),LEFT('Disaggregation Records'!$D$95:$D$183,255),0))=0,"",INDEX('Disaggregation Records'!$E$95:$E$183,MATCH(LEFT(Z429,255),LEFT('Disaggregation Records'!$D$95:$D$183,255),0))),"")</f>
        <v/>
      </c>
      <c r="D429" s="506" t="str">
        <f t="array" ref="D429">IFERROR(IF(INDEX('Disaggregation Records'!$F$95:$F$183,MATCH(LEFT(Z429,255),LEFT('Disaggregation Records'!$D$95:$D$183,255),0))=0,"",INDEX('Disaggregation Records'!$F$95:$F$183,MATCH(LEFT(Z429,255),LEFT('Disaggregation Records'!$D$95:$D$183,255),0))),"")</f>
        <v/>
      </c>
      <c r="E429" s="425" t="str">
        <f t="array" ref="E429">IFERROR(IF(INDEX('Disaggregation Data'!$K$315:$K$586,MATCH(LEFT(X429,255),LEFT('Disaggregation Data'!$J$315:$J$586,255),0))=0,"",INDEX('Disaggregation Data'!$K$315:$K$586,MATCH(LEFT(X429,255),LEFT('Disaggregation Data'!J$315:$J$586,255),0))),"")</f>
        <v/>
      </c>
      <c r="F429" s="426" t="str">
        <f t="array" ref="F429">IFERROR(IF(INDEX('Disaggregation Data'!$L$315:$L$586,MATCH(LEFT(X429,255),LEFT('Disaggregation Data'!$J$315:$J$586,255),0))=0,"",INDEX('Disaggregation Data'!$L$315:$L$586,MATCH(LEFT(X429,255),LEFT('Disaggregation Data'!J$315:$J$586,255),0))),"")</f>
        <v/>
      </c>
      <c r="G429" s="481" t="str">
        <f t="array" ref="G429">IFERROR(IF(INDEX('Disaggregation Data'!$M$315:$M$586,MATCH(LEFT(X429,255),LEFT('Disaggregation Data'!$J$315:$J$586,255),0))=0,(E429/F429)*100,INDEX('Disaggregation Data'!$M$315:$M$586,MATCH(LEFT(X429,255),LEFT('Disaggregation Data'!J$315:$J$586,255),0))),"")</f>
        <v/>
      </c>
      <c r="H429" s="429" t="str">
        <f t="array" ref="H429">IFERROR(IF(INDEX('Disaggregation Data'!$N$315:$N$586,MATCH(LEFT(X429,255),LEFT('Disaggregation Data'!$J$315:$J$586,255),0))=0,"",INDEX('Disaggregation Data'!$N$315:$N$586,MATCH(LEFT(X429,255),LEFT('Disaggregation Data'!J$315:$J$586,255),0))),"")</f>
        <v/>
      </c>
      <c r="I429" s="510"/>
      <c r="J429" s="510"/>
      <c r="K429" s="510"/>
      <c r="L429" s="510"/>
      <c r="M429" s="510"/>
      <c r="N429" s="510"/>
      <c r="O429" s="510"/>
      <c r="P429" s="510"/>
      <c r="Q429" s="510"/>
      <c r="R429" s="510"/>
      <c r="S429" s="510"/>
      <c r="T429" s="510"/>
      <c r="U429" s="429" t="str">
        <f t="array" ref="U429">IFERROR(IF(INDEX('Disaggregation Data'!$O$315:$O$586,MATCH(LEFT(X429,255),LEFT('Disaggregation Data'!$J$315:$J$586,255),0))=0,"",INDEX('Disaggregation Data'!$O$315:$O$586,MATCH(LEFT(X429,255),LEFT('Disaggregation Data'!J$315:$J$586,255),0))),"")</f>
        <v/>
      </c>
      <c r="V429" s="441" t="str">
        <f t="array" ref="V429">IFERROR(IF(INDEX('Disaggregation Data'!$P$315:$P$586,MATCH(LEFT(X429,255),LEFT('Disaggregation Data'!$J$315:$J$586,255),0))=0,"",INDEX('Disaggregation Data'!$P$315:$P$586,MATCH(LEFT(X429,255),LEFT('Disaggregation Data'!J$315:$J$586,255),0))),"")</f>
        <v/>
      </c>
      <c r="W429" s="511"/>
      <c r="X429" s="511" t="str">
        <f t="shared" si="28"/>
        <v/>
      </c>
      <c r="Y429" s="511">
        <f t="shared" si="29"/>
        <v>32</v>
      </c>
      <c r="Z429" s="511" t="str">
        <f t="shared" si="30"/>
        <v/>
      </c>
      <c r="AA429" s="511" t="b">
        <f t="shared" si="31"/>
        <v>0</v>
      </c>
      <c r="AB429" s="511" t="s">
        <v>1932</v>
      </c>
      <c r="AC429" s="511" t="str">
        <f t="array" ref="AC429">IFERROR(IF(INDEX('Disaggregation Records'!$G$95:$G$183,MATCH(LEFT(Z429,255),LEFT('Disaggregation Records'!$D$95:$D$183,255),0))=0,"",INDEX('Disaggregation Records'!$G$95:$G$183,MATCH(LEFT(Z429,255),LEFT('Disaggregation Records'!$D$95:$D$183,255),0))),"")</f>
        <v/>
      </c>
      <c r="AD429" s="511" t="s">
        <v>762</v>
      </c>
      <c r="AE429" s="219"/>
      <c r="AF429" s="135"/>
      <c r="AG429" s="135"/>
    </row>
    <row r="430" spans="1:33" ht="37.5" customHeight="1">
      <c r="A430" s="406">
        <v>11</v>
      </c>
      <c r="B430" s="423" t="str">
        <f>IFERROR(VLOOKUP(A430,'Coverage Indicators - Section D'!$A$10:$Y$39,25,FALSE),"")</f>
        <v/>
      </c>
      <c r="C430" s="506" t="str">
        <f t="array" ref="C430">IFERROR(IF(INDEX('Disaggregation Records'!$E$95:$E$183,MATCH(LEFT(Z430,255),LEFT('Disaggregation Records'!$D$95:$D$183,255),0))=0,"",INDEX('Disaggregation Records'!$E$95:$E$183,MATCH(LEFT(Z430,255),LEFT('Disaggregation Records'!$D$95:$D$183,255),0))),"")</f>
        <v/>
      </c>
      <c r="D430" s="506" t="str">
        <f t="array" ref="D430">IFERROR(IF(INDEX('Disaggregation Records'!$F$95:$F$183,MATCH(LEFT(Z430,255),LEFT('Disaggregation Records'!$D$95:$D$183,255),0))=0,"",INDEX('Disaggregation Records'!$F$95:$F$183,MATCH(LEFT(Z430,255),LEFT('Disaggregation Records'!$D$95:$D$183,255),0))),"")</f>
        <v/>
      </c>
      <c r="E430" s="425" t="str">
        <f t="array" ref="E430">IFERROR(IF(INDEX('Disaggregation Data'!$K$315:$K$586,MATCH(LEFT(X430,255),LEFT('Disaggregation Data'!$J$315:$J$586,255),0))=0,"",INDEX('Disaggregation Data'!$K$315:$K$586,MATCH(LEFT(X430,255),LEFT('Disaggregation Data'!J$315:$J$586,255),0))),"")</f>
        <v/>
      </c>
      <c r="F430" s="426" t="str">
        <f t="array" ref="F430">IFERROR(IF(INDEX('Disaggregation Data'!$L$315:$L$586,MATCH(LEFT(X430,255),LEFT('Disaggregation Data'!$J$315:$J$586,255),0))=0,"",INDEX('Disaggregation Data'!$L$315:$L$586,MATCH(LEFT(X430,255),LEFT('Disaggregation Data'!J$315:$J$586,255),0))),"")</f>
        <v/>
      </c>
      <c r="G430" s="481" t="str">
        <f t="array" ref="G430">IFERROR(IF(INDEX('Disaggregation Data'!$M$315:$M$586,MATCH(LEFT(X430,255),LEFT('Disaggregation Data'!$J$315:$J$586,255),0))=0,(E430/F430)*100,INDEX('Disaggregation Data'!$M$315:$M$586,MATCH(LEFT(X430,255),LEFT('Disaggregation Data'!J$315:$J$586,255),0))),"")</f>
        <v/>
      </c>
      <c r="H430" s="429" t="str">
        <f t="array" ref="H430">IFERROR(IF(INDEX('Disaggregation Data'!$N$315:$N$586,MATCH(LEFT(X430,255),LEFT('Disaggregation Data'!$J$315:$J$586,255),0))=0,"",INDEX('Disaggregation Data'!$N$315:$N$586,MATCH(LEFT(X430,255),LEFT('Disaggregation Data'!J$315:$J$586,255),0))),"")</f>
        <v/>
      </c>
      <c r="I430" s="510"/>
      <c r="J430" s="510"/>
      <c r="K430" s="510"/>
      <c r="L430" s="510"/>
      <c r="M430" s="510"/>
      <c r="N430" s="510"/>
      <c r="O430" s="510"/>
      <c r="P430" s="510"/>
      <c r="Q430" s="510"/>
      <c r="R430" s="510"/>
      <c r="S430" s="510"/>
      <c r="T430" s="510"/>
      <c r="U430" s="429" t="str">
        <f t="array" ref="U430">IFERROR(IF(INDEX('Disaggregation Data'!$O$315:$O$586,MATCH(LEFT(X430,255),LEFT('Disaggregation Data'!$J$315:$J$586,255),0))=0,"",INDEX('Disaggregation Data'!$O$315:$O$586,MATCH(LEFT(X430,255),LEFT('Disaggregation Data'!J$315:$J$586,255),0))),"")</f>
        <v/>
      </c>
      <c r="V430" s="441" t="str">
        <f t="array" ref="V430">IFERROR(IF(INDEX('Disaggregation Data'!$P$315:$P$586,MATCH(LEFT(X430,255),LEFT('Disaggregation Data'!$J$315:$J$586,255),0))=0,"",INDEX('Disaggregation Data'!$P$315:$P$586,MATCH(LEFT(X430,255),LEFT('Disaggregation Data'!J$315:$J$586,255),0))),"")</f>
        <v/>
      </c>
      <c r="W430" s="511"/>
      <c r="X430" s="511" t="str">
        <f t="shared" si="28"/>
        <v/>
      </c>
      <c r="Y430" s="511">
        <f t="shared" si="29"/>
        <v>33</v>
      </c>
      <c r="Z430" s="511" t="str">
        <f t="shared" si="30"/>
        <v/>
      </c>
      <c r="AA430" s="511" t="b">
        <f t="shared" si="31"/>
        <v>0</v>
      </c>
      <c r="AB430" s="511" t="s">
        <v>1933</v>
      </c>
      <c r="AC430" s="511" t="str">
        <f t="array" ref="AC430">IFERROR(IF(INDEX('Disaggregation Records'!$G$95:$G$183,MATCH(LEFT(Z430,255),LEFT('Disaggregation Records'!$D$95:$D$183,255),0))=0,"",INDEX('Disaggregation Records'!$G$95:$G$183,MATCH(LEFT(Z430,255),LEFT('Disaggregation Records'!$D$95:$D$183,255),0))),"")</f>
        <v/>
      </c>
      <c r="AD430" s="511" t="s">
        <v>762</v>
      </c>
      <c r="AE430" s="219"/>
      <c r="AF430" s="135"/>
      <c r="AG430" s="135"/>
    </row>
    <row r="431" spans="1:33" ht="37.5" customHeight="1">
      <c r="A431" s="406">
        <v>11</v>
      </c>
      <c r="B431" s="423" t="str">
        <f>IFERROR(VLOOKUP(A431,'Coverage Indicators - Section D'!$A$10:$Y$39,25,FALSE),"")</f>
        <v/>
      </c>
      <c r="C431" s="506" t="str">
        <f t="array" ref="C431">IFERROR(IF(INDEX('Disaggregation Records'!$E$95:$E$183,MATCH(LEFT(Z431,255),LEFT('Disaggregation Records'!$D$95:$D$183,255),0))=0,"",INDEX('Disaggregation Records'!$E$95:$E$183,MATCH(LEFT(Z431,255),LEFT('Disaggregation Records'!$D$95:$D$183,255),0))),"")</f>
        <v/>
      </c>
      <c r="D431" s="506" t="str">
        <f t="array" ref="D431">IFERROR(IF(INDEX('Disaggregation Records'!$F$95:$F$183,MATCH(LEFT(Z431,255),LEFT('Disaggregation Records'!$D$95:$D$183,255),0))=0,"",INDEX('Disaggregation Records'!$F$95:$F$183,MATCH(LEFT(Z431,255),LEFT('Disaggregation Records'!$D$95:$D$183,255),0))),"")</f>
        <v/>
      </c>
      <c r="E431" s="425" t="str">
        <f t="array" ref="E431">IFERROR(IF(INDEX('Disaggregation Data'!$K$315:$K$586,MATCH(LEFT(X431,255),LEFT('Disaggregation Data'!$J$315:$J$586,255),0))=0,"",INDEX('Disaggregation Data'!$K$315:$K$586,MATCH(LEFT(X431,255),LEFT('Disaggregation Data'!J$315:$J$586,255),0))),"")</f>
        <v/>
      </c>
      <c r="F431" s="426" t="str">
        <f t="array" ref="F431">IFERROR(IF(INDEX('Disaggregation Data'!$L$315:$L$586,MATCH(LEFT(X431,255),LEFT('Disaggregation Data'!$J$315:$J$586,255),0))=0,"",INDEX('Disaggregation Data'!$L$315:$L$586,MATCH(LEFT(X431,255),LEFT('Disaggregation Data'!J$315:$J$586,255),0))),"")</f>
        <v/>
      </c>
      <c r="G431" s="481" t="str">
        <f t="array" ref="G431">IFERROR(IF(INDEX('Disaggregation Data'!$M$315:$M$586,MATCH(LEFT(X431,255),LEFT('Disaggregation Data'!$J$315:$J$586,255),0))=0,(E431/F431)*100,INDEX('Disaggregation Data'!$M$315:$M$586,MATCH(LEFT(X431,255),LEFT('Disaggregation Data'!J$315:$J$586,255),0))),"")</f>
        <v/>
      </c>
      <c r="H431" s="429" t="str">
        <f t="array" ref="H431">IFERROR(IF(INDEX('Disaggregation Data'!$N$315:$N$586,MATCH(LEFT(X431,255),LEFT('Disaggregation Data'!$J$315:$J$586,255),0))=0,"",INDEX('Disaggregation Data'!$N$315:$N$586,MATCH(LEFT(X431,255),LEFT('Disaggregation Data'!J$315:$J$586,255),0))),"")</f>
        <v/>
      </c>
      <c r="I431" s="510"/>
      <c r="J431" s="510"/>
      <c r="K431" s="510"/>
      <c r="L431" s="510"/>
      <c r="M431" s="510"/>
      <c r="N431" s="510"/>
      <c r="O431" s="510"/>
      <c r="P431" s="510"/>
      <c r="Q431" s="510"/>
      <c r="R431" s="510"/>
      <c r="S431" s="510"/>
      <c r="T431" s="510"/>
      <c r="U431" s="429" t="str">
        <f t="array" ref="U431">IFERROR(IF(INDEX('Disaggregation Data'!$O$315:$O$586,MATCH(LEFT(X431,255),LEFT('Disaggregation Data'!$J$315:$J$586,255),0))=0,"",INDEX('Disaggregation Data'!$O$315:$O$586,MATCH(LEFT(X431,255),LEFT('Disaggregation Data'!J$315:$J$586,255),0))),"")</f>
        <v/>
      </c>
      <c r="V431" s="441" t="str">
        <f t="array" ref="V431">IFERROR(IF(INDEX('Disaggregation Data'!$P$315:$P$586,MATCH(LEFT(X431,255),LEFT('Disaggregation Data'!$J$315:$J$586,255),0))=0,"",INDEX('Disaggregation Data'!$P$315:$P$586,MATCH(LEFT(X431,255),LEFT('Disaggregation Data'!J$315:$J$586,255),0))),"")</f>
        <v/>
      </c>
      <c r="W431" s="511"/>
      <c r="X431" s="511" t="str">
        <f t="shared" si="28"/>
        <v/>
      </c>
      <c r="Y431" s="511">
        <f t="shared" si="29"/>
        <v>34</v>
      </c>
      <c r="Z431" s="511" t="str">
        <f t="shared" si="30"/>
        <v/>
      </c>
      <c r="AA431" s="511" t="b">
        <f t="shared" si="31"/>
        <v>0</v>
      </c>
      <c r="AB431" s="511" t="s">
        <v>1934</v>
      </c>
      <c r="AC431" s="511" t="str">
        <f t="array" ref="AC431">IFERROR(IF(INDEX('Disaggregation Records'!$G$95:$G$183,MATCH(LEFT(Z431,255),LEFT('Disaggregation Records'!$D$95:$D$183,255),0))=0,"",INDEX('Disaggregation Records'!$G$95:$G$183,MATCH(LEFT(Z431,255),LEFT('Disaggregation Records'!$D$95:$D$183,255),0))),"")</f>
        <v/>
      </c>
      <c r="AD431" s="511" t="s">
        <v>762</v>
      </c>
      <c r="AE431" s="219"/>
      <c r="AF431" s="135"/>
      <c r="AG431" s="135"/>
    </row>
    <row r="432" spans="1:33" ht="37.5" customHeight="1">
      <c r="A432" s="406">
        <v>11</v>
      </c>
      <c r="B432" s="423" t="str">
        <f>IFERROR(VLOOKUP(A432,'Coverage Indicators - Section D'!$A$10:$Y$39,25,FALSE),"")</f>
        <v/>
      </c>
      <c r="C432" s="506" t="str">
        <f t="array" ref="C432">IFERROR(IF(INDEX('Disaggregation Records'!$E$95:$E$183,MATCH(LEFT(Z432,255),LEFT('Disaggregation Records'!$D$95:$D$183,255),0))=0,"",INDEX('Disaggregation Records'!$E$95:$E$183,MATCH(LEFT(Z432,255),LEFT('Disaggregation Records'!$D$95:$D$183,255),0))),"")</f>
        <v/>
      </c>
      <c r="D432" s="506" t="str">
        <f t="array" ref="D432">IFERROR(IF(INDEX('Disaggregation Records'!$F$95:$F$183,MATCH(LEFT(Z432,255),LEFT('Disaggregation Records'!$D$95:$D$183,255),0))=0,"",INDEX('Disaggregation Records'!$F$95:$F$183,MATCH(LEFT(Z432,255),LEFT('Disaggregation Records'!$D$95:$D$183,255),0))),"")</f>
        <v/>
      </c>
      <c r="E432" s="425" t="str">
        <f t="array" ref="E432">IFERROR(IF(INDEX('Disaggregation Data'!$K$315:$K$586,MATCH(LEFT(X432,255),LEFT('Disaggregation Data'!$J$315:$J$586,255),0))=0,"",INDEX('Disaggregation Data'!$K$315:$K$586,MATCH(LEFT(X432,255),LEFT('Disaggregation Data'!J$315:$J$586,255),0))),"")</f>
        <v/>
      </c>
      <c r="F432" s="426" t="str">
        <f t="array" ref="F432">IFERROR(IF(INDEX('Disaggregation Data'!$L$315:$L$586,MATCH(LEFT(X432,255),LEFT('Disaggregation Data'!$J$315:$J$586,255),0))=0,"",INDEX('Disaggregation Data'!$L$315:$L$586,MATCH(LEFT(X432,255),LEFT('Disaggregation Data'!J$315:$J$586,255),0))),"")</f>
        <v/>
      </c>
      <c r="G432" s="481" t="str">
        <f t="array" ref="G432">IFERROR(IF(INDEX('Disaggregation Data'!$M$315:$M$586,MATCH(LEFT(X432,255),LEFT('Disaggregation Data'!$J$315:$J$586,255),0))=0,(E432/F432)*100,INDEX('Disaggregation Data'!$M$315:$M$586,MATCH(LEFT(X432,255),LEFT('Disaggregation Data'!J$315:$J$586,255),0))),"")</f>
        <v/>
      </c>
      <c r="H432" s="429" t="str">
        <f t="array" ref="H432">IFERROR(IF(INDEX('Disaggregation Data'!$N$315:$N$586,MATCH(LEFT(X432,255),LEFT('Disaggregation Data'!$J$315:$J$586,255),0))=0,"",INDEX('Disaggregation Data'!$N$315:$N$586,MATCH(LEFT(X432,255),LEFT('Disaggregation Data'!J$315:$J$586,255),0))),"")</f>
        <v/>
      </c>
      <c r="I432" s="510"/>
      <c r="J432" s="510"/>
      <c r="K432" s="510"/>
      <c r="L432" s="510"/>
      <c r="M432" s="510"/>
      <c r="N432" s="510"/>
      <c r="O432" s="510"/>
      <c r="P432" s="510"/>
      <c r="Q432" s="510"/>
      <c r="R432" s="510"/>
      <c r="S432" s="510"/>
      <c r="T432" s="510"/>
      <c r="U432" s="429" t="str">
        <f t="array" ref="U432">IFERROR(IF(INDEX('Disaggregation Data'!$O$315:$O$586,MATCH(LEFT(X432,255),LEFT('Disaggregation Data'!$J$315:$J$586,255),0))=0,"",INDEX('Disaggregation Data'!$O$315:$O$586,MATCH(LEFT(X432,255),LEFT('Disaggregation Data'!J$315:$J$586,255),0))),"")</f>
        <v/>
      </c>
      <c r="V432" s="441" t="str">
        <f t="array" ref="V432">IFERROR(IF(INDEX('Disaggregation Data'!$P$315:$P$586,MATCH(LEFT(X432,255),LEFT('Disaggregation Data'!$J$315:$J$586,255),0))=0,"",INDEX('Disaggregation Data'!$P$315:$P$586,MATCH(LEFT(X432,255),LEFT('Disaggregation Data'!J$315:$J$586,255),0))),"")</f>
        <v/>
      </c>
      <c r="W432" s="511"/>
      <c r="X432" s="511" t="str">
        <f t="shared" si="28"/>
        <v/>
      </c>
      <c r="Y432" s="511">
        <f t="shared" si="29"/>
        <v>35</v>
      </c>
      <c r="Z432" s="511" t="str">
        <f t="shared" si="30"/>
        <v/>
      </c>
      <c r="AA432" s="511" t="b">
        <f t="shared" si="31"/>
        <v>0</v>
      </c>
      <c r="AB432" s="511" t="s">
        <v>1935</v>
      </c>
      <c r="AC432" s="511" t="str">
        <f t="array" ref="AC432">IFERROR(IF(INDEX('Disaggregation Records'!$G$95:$G$183,MATCH(LEFT(Z432,255),LEFT('Disaggregation Records'!$D$95:$D$183,255),0))=0,"",INDEX('Disaggregation Records'!$G$95:$G$183,MATCH(LEFT(Z432,255),LEFT('Disaggregation Records'!$D$95:$D$183,255),0))),"")</f>
        <v/>
      </c>
      <c r="AD432" s="511" t="s">
        <v>762</v>
      </c>
      <c r="AE432" s="219"/>
      <c r="AF432" s="135"/>
      <c r="AG432" s="135"/>
    </row>
    <row r="433" spans="1:33" ht="37.5" customHeight="1">
      <c r="A433" s="406">
        <v>11</v>
      </c>
      <c r="B433" s="423" t="str">
        <f>IFERROR(VLOOKUP(A433,'Coverage Indicators - Section D'!$A$10:$Y$39,25,FALSE),"")</f>
        <v/>
      </c>
      <c r="C433" s="506" t="str">
        <f t="array" ref="C433">IFERROR(IF(INDEX('Disaggregation Records'!$E$95:$E$183,MATCH(LEFT(Z433,255),LEFT('Disaggregation Records'!$D$95:$D$183,255),0))=0,"",INDEX('Disaggregation Records'!$E$95:$E$183,MATCH(LEFT(Z433,255),LEFT('Disaggregation Records'!$D$95:$D$183,255),0))),"")</f>
        <v/>
      </c>
      <c r="D433" s="506" t="str">
        <f t="array" ref="D433">IFERROR(IF(INDEX('Disaggregation Records'!$F$95:$F$183,MATCH(LEFT(Z433,255),LEFT('Disaggregation Records'!$D$95:$D$183,255),0))=0,"",INDEX('Disaggregation Records'!$F$95:$F$183,MATCH(LEFT(Z433,255),LEFT('Disaggregation Records'!$D$95:$D$183,255),0))),"")</f>
        <v/>
      </c>
      <c r="E433" s="425" t="str">
        <f t="array" ref="E433">IFERROR(IF(INDEX('Disaggregation Data'!$K$315:$K$586,MATCH(LEFT(X433,255),LEFT('Disaggregation Data'!$J$315:$J$586,255),0))=0,"",INDEX('Disaggregation Data'!$K$315:$K$586,MATCH(LEFT(X433,255),LEFT('Disaggregation Data'!J$315:$J$586,255),0))),"")</f>
        <v/>
      </c>
      <c r="F433" s="426" t="str">
        <f t="array" ref="F433">IFERROR(IF(INDEX('Disaggregation Data'!$L$315:$L$586,MATCH(LEFT(X433,255),LEFT('Disaggregation Data'!$J$315:$J$586,255),0))=0,"",INDEX('Disaggregation Data'!$L$315:$L$586,MATCH(LEFT(X433,255),LEFT('Disaggregation Data'!J$315:$J$586,255),0))),"")</f>
        <v/>
      </c>
      <c r="G433" s="481" t="str">
        <f t="array" ref="G433">IFERROR(IF(INDEX('Disaggregation Data'!$M$315:$M$586,MATCH(LEFT(X433,255),LEFT('Disaggregation Data'!$J$315:$J$586,255),0))=0,(E433/F433)*100,INDEX('Disaggregation Data'!$M$315:$M$586,MATCH(LEFT(X433,255),LEFT('Disaggregation Data'!J$315:$J$586,255),0))),"")</f>
        <v/>
      </c>
      <c r="H433" s="429" t="str">
        <f t="array" ref="H433">IFERROR(IF(INDEX('Disaggregation Data'!$N$315:$N$586,MATCH(LEFT(X433,255),LEFT('Disaggregation Data'!$J$315:$J$586,255),0))=0,"",INDEX('Disaggregation Data'!$N$315:$N$586,MATCH(LEFT(X433,255),LEFT('Disaggregation Data'!J$315:$J$586,255),0))),"")</f>
        <v/>
      </c>
      <c r="I433" s="510"/>
      <c r="J433" s="510"/>
      <c r="K433" s="510"/>
      <c r="L433" s="510"/>
      <c r="M433" s="510"/>
      <c r="N433" s="510"/>
      <c r="O433" s="510"/>
      <c r="P433" s="510"/>
      <c r="Q433" s="510"/>
      <c r="R433" s="510"/>
      <c r="S433" s="510"/>
      <c r="T433" s="510"/>
      <c r="U433" s="429" t="str">
        <f t="array" ref="U433">IFERROR(IF(INDEX('Disaggregation Data'!$O$315:$O$586,MATCH(LEFT(X433,255),LEFT('Disaggregation Data'!$J$315:$J$586,255),0))=0,"",INDEX('Disaggregation Data'!$O$315:$O$586,MATCH(LEFT(X433,255),LEFT('Disaggregation Data'!J$315:$J$586,255),0))),"")</f>
        <v/>
      </c>
      <c r="V433" s="441" t="str">
        <f t="array" ref="V433">IFERROR(IF(INDEX('Disaggregation Data'!$P$315:$P$586,MATCH(LEFT(X433,255),LEFT('Disaggregation Data'!$J$315:$J$586,255),0))=0,"",INDEX('Disaggregation Data'!$P$315:$P$586,MATCH(LEFT(X433,255),LEFT('Disaggregation Data'!J$315:$J$586,255),0))),"")</f>
        <v/>
      </c>
      <c r="W433" s="511"/>
      <c r="X433" s="511" t="str">
        <f t="shared" si="28"/>
        <v/>
      </c>
      <c r="Y433" s="511">
        <f t="shared" si="29"/>
        <v>36</v>
      </c>
      <c r="Z433" s="511" t="str">
        <f t="shared" si="30"/>
        <v/>
      </c>
      <c r="AA433" s="511" t="b">
        <f t="shared" si="31"/>
        <v>0</v>
      </c>
      <c r="AB433" s="511" t="s">
        <v>1936</v>
      </c>
      <c r="AC433" s="511" t="str">
        <f t="array" ref="AC433">IFERROR(IF(INDEX('Disaggregation Records'!$G$95:$G$183,MATCH(LEFT(Z433,255),LEFT('Disaggregation Records'!$D$95:$D$183,255),0))=0,"",INDEX('Disaggregation Records'!$G$95:$G$183,MATCH(LEFT(Z433,255),LEFT('Disaggregation Records'!$D$95:$D$183,255),0))),"")</f>
        <v/>
      </c>
      <c r="AD433" s="511" t="s">
        <v>762</v>
      </c>
      <c r="AE433" s="219"/>
      <c r="AF433" s="135"/>
      <c r="AG433" s="135"/>
    </row>
    <row r="434" spans="1:33" ht="37.5" customHeight="1">
      <c r="A434" s="406">
        <v>11</v>
      </c>
      <c r="B434" s="423" t="str">
        <f>IFERROR(VLOOKUP(A434,'Coverage Indicators - Section D'!$A$10:$Y$39,25,FALSE),"")</f>
        <v/>
      </c>
      <c r="C434" s="506" t="str">
        <f t="array" ref="C434">IFERROR(IF(INDEX('Disaggregation Records'!$E$95:$E$183,MATCH(LEFT(Z434,255),LEFT('Disaggregation Records'!$D$95:$D$183,255),0))=0,"",INDEX('Disaggregation Records'!$E$95:$E$183,MATCH(LEFT(Z434,255),LEFT('Disaggregation Records'!$D$95:$D$183,255),0))),"")</f>
        <v/>
      </c>
      <c r="D434" s="506" t="str">
        <f t="array" ref="D434">IFERROR(IF(INDEX('Disaggregation Records'!$F$95:$F$183,MATCH(LEFT(Z434,255),LEFT('Disaggregation Records'!$D$95:$D$183,255),0))=0,"",INDEX('Disaggregation Records'!$F$95:$F$183,MATCH(LEFT(Z434,255),LEFT('Disaggregation Records'!$D$95:$D$183,255),0))),"")</f>
        <v/>
      </c>
      <c r="E434" s="425" t="str">
        <f t="array" ref="E434">IFERROR(IF(INDEX('Disaggregation Data'!$K$315:$K$586,MATCH(LEFT(X434,255),LEFT('Disaggregation Data'!$J$315:$J$586,255),0))=0,"",INDEX('Disaggregation Data'!$K$315:$K$586,MATCH(LEFT(X434,255),LEFT('Disaggregation Data'!J$315:$J$586,255),0))),"")</f>
        <v/>
      </c>
      <c r="F434" s="426" t="str">
        <f t="array" ref="F434">IFERROR(IF(INDEX('Disaggregation Data'!$L$315:$L$586,MATCH(LEFT(X434,255),LEFT('Disaggregation Data'!$J$315:$J$586,255),0))=0,"",INDEX('Disaggregation Data'!$L$315:$L$586,MATCH(LEFT(X434,255),LEFT('Disaggregation Data'!J$315:$J$586,255),0))),"")</f>
        <v/>
      </c>
      <c r="G434" s="481" t="str">
        <f t="array" ref="G434">IFERROR(IF(INDEX('Disaggregation Data'!$M$315:$M$586,MATCH(LEFT(X434,255),LEFT('Disaggregation Data'!$J$315:$J$586,255),0))=0,(E434/F434)*100,INDEX('Disaggregation Data'!$M$315:$M$586,MATCH(LEFT(X434,255),LEFT('Disaggregation Data'!J$315:$J$586,255),0))),"")</f>
        <v/>
      </c>
      <c r="H434" s="429" t="str">
        <f t="array" ref="H434">IFERROR(IF(INDEX('Disaggregation Data'!$N$315:$N$586,MATCH(LEFT(X434,255),LEFT('Disaggregation Data'!$J$315:$J$586,255),0))=0,"",INDEX('Disaggregation Data'!$N$315:$N$586,MATCH(LEFT(X434,255),LEFT('Disaggregation Data'!J$315:$J$586,255),0))),"")</f>
        <v/>
      </c>
      <c r="I434" s="510"/>
      <c r="J434" s="510"/>
      <c r="K434" s="510"/>
      <c r="L434" s="510"/>
      <c r="M434" s="510"/>
      <c r="N434" s="510"/>
      <c r="O434" s="510"/>
      <c r="P434" s="510"/>
      <c r="Q434" s="510"/>
      <c r="R434" s="510"/>
      <c r="S434" s="510"/>
      <c r="T434" s="510"/>
      <c r="U434" s="429" t="str">
        <f t="array" ref="U434">IFERROR(IF(INDEX('Disaggregation Data'!$O$315:$O$586,MATCH(LEFT(X434,255),LEFT('Disaggregation Data'!$J$315:$J$586,255),0))=0,"",INDEX('Disaggregation Data'!$O$315:$O$586,MATCH(LEFT(X434,255),LEFT('Disaggregation Data'!J$315:$J$586,255),0))),"")</f>
        <v/>
      </c>
      <c r="V434" s="441" t="str">
        <f t="array" ref="V434">IFERROR(IF(INDEX('Disaggregation Data'!$P$315:$P$586,MATCH(LEFT(X434,255),LEFT('Disaggregation Data'!$J$315:$J$586,255),0))=0,"",INDEX('Disaggregation Data'!$P$315:$P$586,MATCH(LEFT(X434,255),LEFT('Disaggregation Data'!J$315:$J$586,255),0))),"")</f>
        <v/>
      </c>
      <c r="W434" s="511"/>
      <c r="X434" s="511" t="str">
        <f t="shared" si="28"/>
        <v/>
      </c>
      <c r="Y434" s="511">
        <f t="shared" si="29"/>
        <v>37</v>
      </c>
      <c r="Z434" s="511" t="str">
        <f t="shared" si="30"/>
        <v/>
      </c>
      <c r="AA434" s="511" t="b">
        <f t="shared" si="31"/>
        <v>0</v>
      </c>
      <c r="AB434" s="511" t="s">
        <v>1937</v>
      </c>
      <c r="AC434" s="511" t="str">
        <f t="array" ref="AC434">IFERROR(IF(INDEX('Disaggregation Records'!$G$95:$G$183,MATCH(LEFT(Z434,255),LEFT('Disaggregation Records'!$D$95:$D$183,255),0))=0,"",INDEX('Disaggregation Records'!$G$95:$G$183,MATCH(LEFT(Z434,255),LEFT('Disaggregation Records'!$D$95:$D$183,255),0))),"")</f>
        <v/>
      </c>
      <c r="AD434" s="511" t="s">
        <v>762</v>
      </c>
      <c r="AE434" s="219"/>
      <c r="AF434" s="135"/>
      <c r="AG434" s="135"/>
    </row>
    <row r="435" spans="1:33" ht="37.5" customHeight="1">
      <c r="A435" s="406">
        <v>11</v>
      </c>
      <c r="B435" s="423" t="str">
        <f>IFERROR(VLOOKUP(A435,'Coverage Indicators - Section D'!$A$10:$Y$39,25,FALSE),"")</f>
        <v/>
      </c>
      <c r="C435" s="506" t="str">
        <f t="array" ref="C435">IFERROR(IF(INDEX('Disaggregation Records'!$E$95:$E$183,MATCH(LEFT(Z435,255),LEFT('Disaggregation Records'!$D$95:$D$183,255),0))=0,"",INDEX('Disaggregation Records'!$E$95:$E$183,MATCH(LEFT(Z435,255),LEFT('Disaggregation Records'!$D$95:$D$183,255),0))),"")</f>
        <v/>
      </c>
      <c r="D435" s="506" t="str">
        <f t="array" ref="D435">IFERROR(IF(INDEX('Disaggregation Records'!$F$95:$F$183,MATCH(LEFT(Z435,255),LEFT('Disaggregation Records'!$D$95:$D$183,255),0))=0,"",INDEX('Disaggregation Records'!$F$95:$F$183,MATCH(LEFT(Z435,255),LEFT('Disaggregation Records'!$D$95:$D$183,255),0))),"")</f>
        <v/>
      </c>
      <c r="E435" s="425" t="str">
        <f t="array" ref="E435">IFERROR(IF(INDEX('Disaggregation Data'!$K$315:$K$586,MATCH(LEFT(X435,255),LEFT('Disaggregation Data'!$J$315:$J$586,255),0))=0,"",INDEX('Disaggregation Data'!$K$315:$K$586,MATCH(LEFT(X435,255),LEFT('Disaggregation Data'!J$315:$J$586,255),0))),"")</f>
        <v/>
      </c>
      <c r="F435" s="426" t="str">
        <f t="array" ref="F435">IFERROR(IF(INDEX('Disaggregation Data'!$L$315:$L$586,MATCH(LEFT(X435,255),LEFT('Disaggregation Data'!$J$315:$J$586,255),0))=0,"",INDEX('Disaggregation Data'!$L$315:$L$586,MATCH(LEFT(X435,255),LEFT('Disaggregation Data'!J$315:$J$586,255),0))),"")</f>
        <v/>
      </c>
      <c r="G435" s="481" t="str">
        <f t="array" ref="G435">IFERROR(IF(INDEX('Disaggregation Data'!$M$315:$M$586,MATCH(LEFT(X435,255),LEFT('Disaggregation Data'!$J$315:$J$586,255),0))=0,(E435/F435)*100,INDEX('Disaggregation Data'!$M$315:$M$586,MATCH(LEFT(X435,255),LEFT('Disaggregation Data'!J$315:$J$586,255),0))),"")</f>
        <v/>
      </c>
      <c r="H435" s="429" t="str">
        <f t="array" ref="H435">IFERROR(IF(INDEX('Disaggregation Data'!$N$315:$N$586,MATCH(LEFT(X435,255),LEFT('Disaggregation Data'!$J$315:$J$586,255),0))=0,"",INDEX('Disaggregation Data'!$N$315:$N$586,MATCH(LEFT(X435,255),LEFT('Disaggregation Data'!J$315:$J$586,255),0))),"")</f>
        <v/>
      </c>
      <c r="I435" s="510"/>
      <c r="J435" s="510"/>
      <c r="K435" s="510"/>
      <c r="L435" s="510"/>
      <c r="M435" s="510"/>
      <c r="N435" s="510"/>
      <c r="O435" s="510"/>
      <c r="P435" s="510"/>
      <c r="Q435" s="510"/>
      <c r="R435" s="510"/>
      <c r="S435" s="510"/>
      <c r="T435" s="510"/>
      <c r="U435" s="429" t="str">
        <f t="array" ref="U435">IFERROR(IF(INDEX('Disaggregation Data'!$O$315:$O$586,MATCH(LEFT(X435,255),LEFT('Disaggregation Data'!$J$315:$J$586,255),0))=0,"",INDEX('Disaggregation Data'!$O$315:$O$586,MATCH(LEFT(X435,255),LEFT('Disaggregation Data'!J$315:$J$586,255),0))),"")</f>
        <v/>
      </c>
      <c r="V435" s="441" t="str">
        <f t="array" ref="V435">IFERROR(IF(INDEX('Disaggregation Data'!$P$315:$P$586,MATCH(LEFT(X435,255),LEFT('Disaggregation Data'!$J$315:$J$586,255),0))=0,"",INDEX('Disaggregation Data'!$P$315:$P$586,MATCH(LEFT(X435,255),LEFT('Disaggregation Data'!J$315:$J$586,255),0))),"")</f>
        <v/>
      </c>
      <c r="W435" s="511"/>
      <c r="X435" s="511" t="str">
        <f t="shared" si="28"/>
        <v/>
      </c>
      <c r="Y435" s="511">
        <f t="shared" si="29"/>
        <v>38</v>
      </c>
      <c r="Z435" s="511" t="str">
        <f t="shared" si="30"/>
        <v/>
      </c>
      <c r="AA435" s="511" t="b">
        <f t="shared" si="31"/>
        <v>0</v>
      </c>
      <c r="AB435" s="511" t="s">
        <v>1938</v>
      </c>
      <c r="AC435" s="511" t="str">
        <f t="array" ref="AC435">IFERROR(IF(INDEX('Disaggregation Records'!$G$95:$G$183,MATCH(LEFT(Z435,255),LEFT('Disaggregation Records'!$D$95:$D$183,255),0))=0,"",INDEX('Disaggregation Records'!$G$95:$G$183,MATCH(LEFT(Z435,255),LEFT('Disaggregation Records'!$D$95:$D$183,255),0))),"")</f>
        <v/>
      </c>
      <c r="AD435" s="511" t="s">
        <v>762</v>
      </c>
      <c r="AE435" s="219"/>
      <c r="AF435" s="135"/>
      <c r="AG435" s="135"/>
    </row>
    <row r="436" spans="1:33" ht="37.5" customHeight="1">
      <c r="A436" s="406">
        <v>11</v>
      </c>
      <c r="B436" s="423" t="str">
        <f>IFERROR(VLOOKUP(A436,'Coverage Indicators - Section D'!$A$10:$Y$39,25,FALSE),"")</f>
        <v/>
      </c>
      <c r="C436" s="506" t="str">
        <f t="array" ref="C436">IFERROR(IF(INDEX('Disaggregation Records'!$E$95:$E$183,MATCH(LEFT(Z436,255),LEFT('Disaggregation Records'!$D$95:$D$183,255),0))=0,"",INDEX('Disaggregation Records'!$E$95:$E$183,MATCH(LEFT(Z436,255),LEFT('Disaggregation Records'!$D$95:$D$183,255),0))),"")</f>
        <v/>
      </c>
      <c r="D436" s="506" t="str">
        <f t="array" ref="D436">IFERROR(IF(INDEX('Disaggregation Records'!$F$95:$F$183,MATCH(LEFT(Z436,255),LEFT('Disaggregation Records'!$D$95:$D$183,255),0))=0,"",INDEX('Disaggregation Records'!$F$95:$F$183,MATCH(LEFT(Z436,255),LEFT('Disaggregation Records'!$D$95:$D$183,255),0))),"")</f>
        <v/>
      </c>
      <c r="E436" s="425" t="str">
        <f t="array" ref="E436">IFERROR(IF(INDEX('Disaggregation Data'!$K$315:$K$586,MATCH(LEFT(X436,255),LEFT('Disaggregation Data'!$J$315:$J$586,255),0))=0,"",INDEX('Disaggregation Data'!$K$315:$K$586,MATCH(LEFT(X436,255),LEFT('Disaggregation Data'!J$315:$J$586,255),0))),"")</f>
        <v/>
      </c>
      <c r="F436" s="426" t="str">
        <f t="array" ref="F436">IFERROR(IF(INDEX('Disaggregation Data'!$L$315:$L$586,MATCH(LEFT(X436,255),LEFT('Disaggregation Data'!$J$315:$J$586,255),0))=0,"",INDEX('Disaggregation Data'!$L$315:$L$586,MATCH(LEFT(X436,255),LEFT('Disaggregation Data'!J$315:$J$586,255),0))),"")</f>
        <v/>
      </c>
      <c r="G436" s="481" t="str">
        <f t="array" ref="G436">IFERROR(IF(INDEX('Disaggregation Data'!$M$315:$M$586,MATCH(LEFT(X436,255),LEFT('Disaggregation Data'!$J$315:$J$586,255),0))=0,(E436/F436)*100,INDEX('Disaggregation Data'!$M$315:$M$586,MATCH(LEFT(X436,255),LEFT('Disaggregation Data'!J$315:$J$586,255),0))),"")</f>
        <v/>
      </c>
      <c r="H436" s="429" t="str">
        <f t="array" ref="H436">IFERROR(IF(INDEX('Disaggregation Data'!$N$315:$N$586,MATCH(LEFT(X436,255),LEFT('Disaggregation Data'!$J$315:$J$586,255),0))=0,"",INDEX('Disaggregation Data'!$N$315:$N$586,MATCH(LEFT(X436,255),LEFT('Disaggregation Data'!J$315:$J$586,255),0))),"")</f>
        <v/>
      </c>
      <c r="I436" s="510"/>
      <c r="J436" s="510"/>
      <c r="K436" s="510"/>
      <c r="L436" s="510"/>
      <c r="M436" s="510"/>
      <c r="N436" s="510"/>
      <c r="O436" s="510"/>
      <c r="P436" s="510"/>
      <c r="Q436" s="510"/>
      <c r="R436" s="510"/>
      <c r="S436" s="510"/>
      <c r="T436" s="510"/>
      <c r="U436" s="429" t="str">
        <f t="array" ref="U436">IFERROR(IF(INDEX('Disaggregation Data'!$O$315:$O$586,MATCH(LEFT(X436,255),LEFT('Disaggregation Data'!$J$315:$J$586,255),0))=0,"",INDEX('Disaggregation Data'!$O$315:$O$586,MATCH(LEFT(X436,255),LEFT('Disaggregation Data'!J$315:$J$586,255),0))),"")</f>
        <v/>
      </c>
      <c r="V436" s="441" t="str">
        <f t="array" ref="V436">IFERROR(IF(INDEX('Disaggregation Data'!$P$315:$P$586,MATCH(LEFT(X436,255),LEFT('Disaggregation Data'!$J$315:$J$586,255),0))=0,"",INDEX('Disaggregation Data'!$P$315:$P$586,MATCH(LEFT(X436,255),LEFT('Disaggregation Data'!J$315:$J$586,255),0))),"")</f>
        <v/>
      </c>
      <c r="W436" s="511"/>
      <c r="X436" s="511" t="str">
        <f t="shared" si="28"/>
        <v/>
      </c>
      <c r="Y436" s="511">
        <f t="shared" si="29"/>
        <v>39</v>
      </c>
      <c r="Z436" s="511" t="str">
        <f t="shared" si="30"/>
        <v/>
      </c>
      <c r="AA436" s="511" t="b">
        <f t="shared" si="31"/>
        <v>0</v>
      </c>
      <c r="AB436" s="511" t="s">
        <v>1939</v>
      </c>
      <c r="AC436" s="511" t="str">
        <f t="array" ref="AC436">IFERROR(IF(INDEX('Disaggregation Records'!$G$95:$G$183,MATCH(LEFT(Z436,255),LEFT('Disaggregation Records'!$D$95:$D$183,255),0))=0,"",INDEX('Disaggregation Records'!$G$95:$G$183,MATCH(LEFT(Z436,255),LEFT('Disaggregation Records'!$D$95:$D$183,255),0))),"")</f>
        <v/>
      </c>
      <c r="AD436" s="511" t="s">
        <v>762</v>
      </c>
      <c r="AE436" s="219"/>
      <c r="AF436" s="135"/>
      <c r="AG436" s="135"/>
    </row>
    <row r="437" spans="1:33" ht="37.5" customHeight="1">
      <c r="A437" s="406">
        <v>12</v>
      </c>
      <c r="B437" s="423" t="str">
        <f>IFERROR(VLOOKUP(A437,'Coverage Indicators - Section D'!$A$10:$Y$39,25,FALSE),"")</f>
        <v/>
      </c>
      <c r="C437" s="506" t="str">
        <f t="array" ref="C437">IFERROR(IF(INDEX('Disaggregation Records'!$E$95:$E$183,MATCH(LEFT(Z437,255),LEFT('Disaggregation Records'!$D$95:$D$183,255),0))=0,"",INDEX('Disaggregation Records'!$E$95:$E$183,MATCH(LEFT(Z437,255),LEFT('Disaggregation Records'!$D$95:$D$183,255),0))),"")</f>
        <v/>
      </c>
      <c r="D437" s="506" t="str">
        <f t="array" ref="D437">IFERROR(IF(INDEX('Disaggregation Records'!$F$95:$F$183,MATCH(LEFT(Z437,255),LEFT('Disaggregation Records'!$D$95:$D$183,255),0))=0,"",INDEX('Disaggregation Records'!$F$95:$F$183,MATCH(LEFT(Z437,255),LEFT('Disaggregation Records'!$D$95:$D$183,255),0))),"")</f>
        <v/>
      </c>
      <c r="E437" s="425" t="str">
        <f t="array" ref="E437">IFERROR(IF(INDEX('Disaggregation Data'!$K$315:$K$586,MATCH(LEFT(X437,255),LEFT('Disaggregation Data'!$J$315:$J$586,255),0))=0,"",INDEX('Disaggregation Data'!$K$315:$K$586,MATCH(LEFT(X437,255),LEFT('Disaggregation Data'!J$315:$J$586,255),0))),"")</f>
        <v/>
      </c>
      <c r="F437" s="426" t="str">
        <f t="array" ref="F437">IFERROR(IF(INDEX('Disaggregation Data'!$L$315:$L$586,MATCH(LEFT(X437,255),LEFT('Disaggregation Data'!$J$315:$J$586,255),0))=0,"",INDEX('Disaggregation Data'!$L$315:$L$586,MATCH(LEFT(X437,255),LEFT('Disaggregation Data'!J$315:$J$586,255),0))),"")</f>
        <v/>
      </c>
      <c r="G437" s="481" t="str">
        <f t="array" ref="G437">IFERROR(IF(INDEX('Disaggregation Data'!$M$315:$M$586,MATCH(LEFT(X437,255),LEFT('Disaggregation Data'!$J$315:$J$586,255),0))=0,(E437/F437)*100,INDEX('Disaggregation Data'!$M$315:$M$586,MATCH(LEFT(X437,255),LEFT('Disaggregation Data'!J$315:$J$586,255),0))),"")</f>
        <v/>
      </c>
      <c r="H437" s="429" t="str">
        <f t="array" ref="H437">IFERROR(IF(INDEX('Disaggregation Data'!$N$315:$N$586,MATCH(LEFT(X437,255),LEFT('Disaggregation Data'!$J$315:$J$586,255),0))=0,"",INDEX('Disaggregation Data'!$N$315:$N$586,MATCH(LEFT(X437,255),LEFT('Disaggregation Data'!J$315:$J$586,255),0))),"")</f>
        <v/>
      </c>
      <c r="I437" s="510"/>
      <c r="J437" s="510"/>
      <c r="K437" s="510"/>
      <c r="L437" s="510"/>
      <c r="M437" s="510"/>
      <c r="N437" s="510"/>
      <c r="O437" s="510"/>
      <c r="P437" s="510"/>
      <c r="Q437" s="510"/>
      <c r="R437" s="510"/>
      <c r="S437" s="510"/>
      <c r="T437" s="510"/>
      <c r="U437" s="429" t="str">
        <f t="array" ref="U437">IFERROR(IF(INDEX('Disaggregation Data'!$O$315:$O$586,MATCH(LEFT(X437,255),LEFT('Disaggregation Data'!$J$315:$J$586,255),0))=0,"",INDEX('Disaggregation Data'!$O$315:$O$586,MATCH(LEFT(X437,255),LEFT('Disaggregation Data'!J$315:$J$586,255),0))),"")</f>
        <v/>
      </c>
      <c r="V437" s="441" t="str">
        <f t="array" ref="V437">IFERROR(IF(INDEX('Disaggregation Data'!$P$315:$P$586,MATCH(LEFT(X437,255),LEFT('Disaggregation Data'!$J$315:$J$586,255),0))=0,"",INDEX('Disaggregation Data'!$P$315:$P$586,MATCH(LEFT(X437,255),LEFT('Disaggregation Data'!J$315:$J$586,255),0))),"")</f>
        <v/>
      </c>
      <c r="W437" s="511"/>
      <c r="X437" s="511" t="str">
        <f t="shared" si="28"/>
        <v/>
      </c>
      <c r="Y437" s="511">
        <f t="shared" si="29"/>
        <v>40</v>
      </c>
      <c r="Z437" s="511" t="str">
        <f t="shared" si="30"/>
        <v/>
      </c>
      <c r="AA437" s="511" t="b">
        <f t="shared" si="31"/>
        <v>0</v>
      </c>
      <c r="AB437" s="511" t="s">
        <v>1940</v>
      </c>
      <c r="AC437" s="511" t="str">
        <f t="array" ref="AC437">IFERROR(IF(INDEX('Disaggregation Records'!$G$95:$G$183,MATCH(LEFT(Z437,255),LEFT('Disaggregation Records'!$D$95:$D$183,255),0))=0,"",INDEX('Disaggregation Records'!$G$95:$G$183,MATCH(LEFT(Z437,255),LEFT('Disaggregation Records'!$D$95:$D$183,255),0))),"")</f>
        <v/>
      </c>
      <c r="AD437" s="511" t="s">
        <v>765</v>
      </c>
      <c r="AE437" s="219"/>
      <c r="AF437" s="135"/>
      <c r="AG437" s="135"/>
    </row>
    <row r="438" spans="1:33" ht="37.5" customHeight="1">
      <c r="A438" s="406">
        <v>12</v>
      </c>
      <c r="B438" s="423" t="str">
        <f>IFERROR(VLOOKUP(A438,'Coverage Indicators - Section D'!$A$10:$Y$39,25,FALSE),"")</f>
        <v/>
      </c>
      <c r="C438" s="506" t="str">
        <f t="array" ref="C438">IFERROR(IF(INDEX('Disaggregation Records'!$E$95:$E$183,MATCH(LEFT(Z438,255),LEFT('Disaggregation Records'!$D$95:$D$183,255),0))=0,"",INDEX('Disaggregation Records'!$E$95:$E$183,MATCH(LEFT(Z438,255),LEFT('Disaggregation Records'!$D$95:$D$183,255),0))),"")</f>
        <v/>
      </c>
      <c r="D438" s="506" t="str">
        <f t="array" ref="D438">IFERROR(IF(INDEX('Disaggregation Records'!$F$95:$F$183,MATCH(LEFT(Z438,255),LEFT('Disaggregation Records'!$D$95:$D$183,255),0))=0,"",INDEX('Disaggregation Records'!$F$95:$F$183,MATCH(LEFT(Z438,255),LEFT('Disaggregation Records'!$D$95:$D$183,255),0))),"")</f>
        <v/>
      </c>
      <c r="E438" s="425" t="str">
        <f t="array" ref="E438">IFERROR(IF(INDEX('Disaggregation Data'!$K$315:$K$586,MATCH(LEFT(X438,255),LEFT('Disaggregation Data'!$J$315:$J$586,255),0))=0,"",INDEX('Disaggregation Data'!$K$315:$K$586,MATCH(LEFT(X438,255),LEFT('Disaggregation Data'!J$315:$J$586,255),0))),"")</f>
        <v/>
      </c>
      <c r="F438" s="426" t="str">
        <f t="array" ref="F438">IFERROR(IF(INDEX('Disaggregation Data'!$L$315:$L$586,MATCH(LEFT(X438,255),LEFT('Disaggregation Data'!$J$315:$J$586,255),0))=0,"",INDEX('Disaggregation Data'!$L$315:$L$586,MATCH(LEFT(X438,255),LEFT('Disaggregation Data'!J$315:$J$586,255),0))),"")</f>
        <v/>
      </c>
      <c r="G438" s="481" t="str">
        <f t="array" ref="G438">IFERROR(IF(INDEX('Disaggregation Data'!$M$315:$M$586,MATCH(LEFT(X438,255),LEFT('Disaggregation Data'!$J$315:$J$586,255),0))=0,(E438/F438)*100,INDEX('Disaggregation Data'!$M$315:$M$586,MATCH(LEFT(X438,255),LEFT('Disaggregation Data'!J$315:$J$586,255),0))),"")</f>
        <v/>
      </c>
      <c r="H438" s="429" t="str">
        <f t="array" ref="H438">IFERROR(IF(INDEX('Disaggregation Data'!$N$315:$N$586,MATCH(LEFT(X438,255),LEFT('Disaggregation Data'!$J$315:$J$586,255),0))=0,"",INDEX('Disaggregation Data'!$N$315:$N$586,MATCH(LEFT(X438,255),LEFT('Disaggregation Data'!J$315:$J$586,255),0))),"")</f>
        <v/>
      </c>
      <c r="I438" s="510"/>
      <c r="J438" s="510"/>
      <c r="K438" s="510"/>
      <c r="L438" s="510"/>
      <c r="M438" s="510"/>
      <c r="N438" s="510"/>
      <c r="O438" s="510"/>
      <c r="P438" s="510"/>
      <c r="Q438" s="510"/>
      <c r="R438" s="510"/>
      <c r="S438" s="510"/>
      <c r="T438" s="510"/>
      <c r="U438" s="429" t="str">
        <f t="array" ref="U438">IFERROR(IF(INDEX('Disaggregation Data'!$O$315:$O$586,MATCH(LEFT(X438,255),LEFT('Disaggregation Data'!$J$315:$J$586,255),0))=0,"",INDEX('Disaggregation Data'!$O$315:$O$586,MATCH(LEFT(X438,255),LEFT('Disaggregation Data'!J$315:$J$586,255),0))),"")</f>
        <v/>
      </c>
      <c r="V438" s="441" t="str">
        <f t="array" ref="V438">IFERROR(IF(INDEX('Disaggregation Data'!$P$315:$P$586,MATCH(LEFT(X438,255),LEFT('Disaggregation Data'!$J$315:$J$586,255),0))=0,"",INDEX('Disaggregation Data'!$P$315:$P$586,MATCH(LEFT(X438,255),LEFT('Disaggregation Data'!J$315:$J$586,255),0))),"")</f>
        <v/>
      </c>
      <c r="W438" s="511"/>
      <c r="X438" s="511" t="str">
        <f t="shared" si="28"/>
        <v/>
      </c>
      <c r="Y438" s="511">
        <f t="shared" si="29"/>
        <v>41</v>
      </c>
      <c r="Z438" s="511" t="str">
        <f t="shared" si="30"/>
        <v/>
      </c>
      <c r="AA438" s="511" t="b">
        <f t="shared" si="31"/>
        <v>0</v>
      </c>
      <c r="AB438" s="511" t="s">
        <v>1941</v>
      </c>
      <c r="AC438" s="511" t="str">
        <f t="array" ref="AC438">IFERROR(IF(INDEX('Disaggregation Records'!$G$95:$G$183,MATCH(LEFT(Z438,255),LEFT('Disaggregation Records'!$D$95:$D$183,255),0))=0,"",INDEX('Disaggregation Records'!$G$95:$G$183,MATCH(LEFT(Z438,255),LEFT('Disaggregation Records'!$D$95:$D$183,255),0))),"")</f>
        <v/>
      </c>
      <c r="AD438" s="511" t="s">
        <v>765</v>
      </c>
      <c r="AE438" s="219"/>
      <c r="AF438" s="135"/>
      <c r="AG438" s="135"/>
    </row>
    <row r="439" spans="1:33" ht="37.5" customHeight="1">
      <c r="A439" s="406">
        <v>12</v>
      </c>
      <c r="B439" s="423" t="str">
        <f>IFERROR(VLOOKUP(A439,'Coverage Indicators - Section D'!$A$10:$Y$39,25,FALSE),"")</f>
        <v/>
      </c>
      <c r="C439" s="506" t="str">
        <f t="array" ref="C439">IFERROR(IF(INDEX('Disaggregation Records'!$E$95:$E$183,MATCH(LEFT(Z439,255),LEFT('Disaggregation Records'!$D$95:$D$183,255),0))=0,"",INDEX('Disaggregation Records'!$E$95:$E$183,MATCH(LEFT(Z439,255),LEFT('Disaggregation Records'!$D$95:$D$183,255),0))),"")</f>
        <v/>
      </c>
      <c r="D439" s="506" t="str">
        <f t="array" ref="D439">IFERROR(IF(INDEX('Disaggregation Records'!$F$95:$F$183,MATCH(LEFT(Z439,255),LEFT('Disaggregation Records'!$D$95:$D$183,255),0))=0,"",INDEX('Disaggregation Records'!$F$95:$F$183,MATCH(LEFT(Z439,255),LEFT('Disaggregation Records'!$D$95:$D$183,255),0))),"")</f>
        <v/>
      </c>
      <c r="E439" s="425" t="str">
        <f t="array" ref="E439">IFERROR(IF(INDEX('Disaggregation Data'!$K$315:$K$586,MATCH(LEFT(X439,255),LEFT('Disaggregation Data'!$J$315:$J$586,255),0))=0,"",INDEX('Disaggregation Data'!$K$315:$K$586,MATCH(LEFT(X439,255),LEFT('Disaggregation Data'!J$315:$J$586,255),0))),"")</f>
        <v/>
      </c>
      <c r="F439" s="426" t="str">
        <f t="array" ref="F439">IFERROR(IF(INDEX('Disaggregation Data'!$L$315:$L$586,MATCH(LEFT(X439,255),LEFT('Disaggregation Data'!$J$315:$J$586,255),0))=0,"",INDEX('Disaggregation Data'!$L$315:$L$586,MATCH(LEFT(X439,255),LEFT('Disaggregation Data'!J$315:$J$586,255),0))),"")</f>
        <v/>
      </c>
      <c r="G439" s="481" t="str">
        <f t="array" ref="G439">IFERROR(IF(INDEX('Disaggregation Data'!$M$315:$M$586,MATCH(LEFT(X439,255),LEFT('Disaggregation Data'!$J$315:$J$586,255),0))=0,(E439/F439)*100,INDEX('Disaggregation Data'!$M$315:$M$586,MATCH(LEFT(X439,255),LEFT('Disaggregation Data'!J$315:$J$586,255),0))),"")</f>
        <v/>
      </c>
      <c r="H439" s="429" t="str">
        <f t="array" ref="H439">IFERROR(IF(INDEX('Disaggregation Data'!$N$315:$N$586,MATCH(LEFT(X439,255),LEFT('Disaggregation Data'!$J$315:$J$586,255),0))=0,"",INDEX('Disaggregation Data'!$N$315:$N$586,MATCH(LEFT(X439,255),LEFT('Disaggregation Data'!J$315:$J$586,255),0))),"")</f>
        <v/>
      </c>
      <c r="I439" s="510"/>
      <c r="J439" s="510"/>
      <c r="K439" s="510"/>
      <c r="L439" s="510"/>
      <c r="M439" s="510"/>
      <c r="N439" s="510"/>
      <c r="O439" s="510"/>
      <c r="P439" s="510"/>
      <c r="Q439" s="510"/>
      <c r="R439" s="510"/>
      <c r="S439" s="510"/>
      <c r="T439" s="510"/>
      <c r="U439" s="429" t="str">
        <f t="array" ref="U439">IFERROR(IF(INDEX('Disaggregation Data'!$O$315:$O$586,MATCH(LEFT(X439,255),LEFT('Disaggregation Data'!$J$315:$J$586,255),0))=0,"",INDEX('Disaggregation Data'!$O$315:$O$586,MATCH(LEFT(X439,255),LEFT('Disaggregation Data'!J$315:$J$586,255),0))),"")</f>
        <v/>
      </c>
      <c r="V439" s="441" t="str">
        <f t="array" ref="V439">IFERROR(IF(INDEX('Disaggregation Data'!$P$315:$P$586,MATCH(LEFT(X439,255),LEFT('Disaggregation Data'!$J$315:$J$586,255),0))=0,"",INDEX('Disaggregation Data'!$P$315:$P$586,MATCH(LEFT(X439,255),LEFT('Disaggregation Data'!J$315:$J$586,255),0))),"")</f>
        <v/>
      </c>
      <c r="W439" s="511"/>
      <c r="X439" s="511" t="str">
        <f t="shared" si="28"/>
        <v/>
      </c>
      <c r="Y439" s="511">
        <f t="shared" si="29"/>
        <v>42</v>
      </c>
      <c r="Z439" s="511" t="str">
        <f t="shared" si="30"/>
        <v/>
      </c>
      <c r="AA439" s="511" t="b">
        <f t="shared" si="31"/>
        <v>0</v>
      </c>
      <c r="AB439" s="511" t="s">
        <v>1942</v>
      </c>
      <c r="AC439" s="511" t="str">
        <f t="array" ref="AC439">IFERROR(IF(INDEX('Disaggregation Records'!$G$95:$G$183,MATCH(LEFT(Z439,255),LEFT('Disaggregation Records'!$D$95:$D$183,255),0))=0,"",INDEX('Disaggregation Records'!$G$95:$G$183,MATCH(LEFT(Z439,255),LEFT('Disaggregation Records'!$D$95:$D$183,255),0))),"")</f>
        <v/>
      </c>
      <c r="AD439" s="511" t="s">
        <v>765</v>
      </c>
      <c r="AE439" s="219"/>
      <c r="AF439" s="135"/>
      <c r="AG439" s="135"/>
    </row>
    <row r="440" spans="1:33" ht="37.5" customHeight="1">
      <c r="A440" s="406">
        <v>12</v>
      </c>
      <c r="B440" s="423" t="str">
        <f>IFERROR(VLOOKUP(A440,'Coverage Indicators - Section D'!$A$10:$Y$39,25,FALSE),"")</f>
        <v/>
      </c>
      <c r="C440" s="506" t="str">
        <f t="array" ref="C440">IFERROR(IF(INDEX('Disaggregation Records'!$E$95:$E$183,MATCH(LEFT(Z440,255),LEFT('Disaggregation Records'!$D$95:$D$183,255),0))=0,"",INDEX('Disaggregation Records'!$E$95:$E$183,MATCH(LEFT(Z440,255),LEFT('Disaggregation Records'!$D$95:$D$183,255),0))),"")</f>
        <v/>
      </c>
      <c r="D440" s="506" t="str">
        <f t="array" ref="D440">IFERROR(IF(INDEX('Disaggregation Records'!$F$95:$F$183,MATCH(LEFT(Z440,255),LEFT('Disaggregation Records'!$D$95:$D$183,255),0))=0,"",INDEX('Disaggregation Records'!$F$95:$F$183,MATCH(LEFT(Z440,255),LEFT('Disaggregation Records'!$D$95:$D$183,255),0))),"")</f>
        <v/>
      </c>
      <c r="E440" s="425" t="str">
        <f t="array" ref="E440">IFERROR(IF(INDEX('Disaggregation Data'!$K$315:$K$586,MATCH(LEFT(X440,255),LEFT('Disaggregation Data'!$J$315:$J$586,255),0))=0,"",INDEX('Disaggregation Data'!$K$315:$K$586,MATCH(LEFT(X440,255),LEFT('Disaggregation Data'!J$315:$J$586,255),0))),"")</f>
        <v/>
      </c>
      <c r="F440" s="426" t="str">
        <f t="array" ref="F440">IFERROR(IF(INDEX('Disaggregation Data'!$L$315:$L$586,MATCH(LEFT(X440,255),LEFT('Disaggregation Data'!$J$315:$J$586,255),0))=0,"",INDEX('Disaggregation Data'!$L$315:$L$586,MATCH(LEFT(X440,255),LEFT('Disaggregation Data'!J$315:$J$586,255),0))),"")</f>
        <v/>
      </c>
      <c r="G440" s="481" t="str">
        <f t="array" ref="G440">IFERROR(IF(INDEX('Disaggregation Data'!$M$315:$M$586,MATCH(LEFT(X440,255),LEFT('Disaggregation Data'!$J$315:$J$586,255),0))=0,(E440/F440)*100,INDEX('Disaggregation Data'!$M$315:$M$586,MATCH(LEFT(X440,255),LEFT('Disaggregation Data'!J$315:$J$586,255),0))),"")</f>
        <v/>
      </c>
      <c r="H440" s="429" t="str">
        <f t="array" ref="H440">IFERROR(IF(INDEX('Disaggregation Data'!$N$315:$N$586,MATCH(LEFT(X440,255),LEFT('Disaggregation Data'!$J$315:$J$586,255),0))=0,"",INDEX('Disaggregation Data'!$N$315:$N$586,MATCH(LEFT(X440,255),LEFT('Disaggregation Data'!J$315:$J$586,255),0))),"")</f>
        <v/>
      </c>
      <c r="I440" s="510"/>
      <c r="J440" s="510"/>
      <c r="K440" s="510"/>
      <c r="L440" s="510"/>
      <c r="M440" s="510"/>
      <c r="N440" s="510"/>
      <c r="O440" s="510"/>
      <c r="P440" s="510"/>
      <c r="Q440" s="510"/>
      <c r="R440" s="510"/>
      <c r="S440" s="510"/>
      <c r="T440" s="510"/>
      <c r="U440" s="429" t="str">
        <f t="array" ref="U440">IFERROR(IF(INDEX('Disaggregation Data'!$O$315:$O$586,MATCH(LEFT(X440,255),LEFT('Disaggregation Data'!$J$315:$J$586,255),0))=0,"",INDEX('Disaggregation Data'!$O$315:$O$586,MATCH(LEFT(X440,255),LEFT('Disaggregation Data'!J$315:$J$586,255),0))),"")</f>
        <v/>
      </c>
      <c r="V440" s="441" t="str">
        <f t="array" ref="V440">IFERROR(IF(INDEX('Disaggregation Data'!$P$315:$P$586,MATCH(LEFT(X440,255),LEFT('Disaggregation Data'!$J$315:$J$586,255),0))=0,"",INDEX('Disaggregation Data'!$P$315:$P$586,MATCH(LEFT(X440,255),LEFT('Disaggregation Data'!J$315:$J$586,255),0))),"")</f>
        <v/>
      </c>
      <c r="W440" s="511"/>
      <c r="X440" s="511" t="str">
        <f t="shared" si="28"/>
        <v/>
      </c>
      <c r="Y440" s="511">
        <f t="shared" si="29"/>
        <v>43</v>
      </c>
      <c r="Z440" s="511" t="str">
        <f t="shared" si="30"/>
        <v/>
      </c>
      <c r="AA440" s="511" t="b">
        <f t="shared" si="31"/>
        <v>0</v>
      </c>
      <c r="AB440" s="511" t="s">
        <v>1943</v>
      </c>
      <c r="AC440" s="511" t="str">
        <f t="array" ref="AC440">IFERROR(IF(INDEX('Disaggregation Records'!$G$95:$G$183,MATCH(LEFT(Z440,255),LEFT('Disaggregation Records'!$D$95:$D$183,255),0))=0,"",INDEX('Disaggregation Records'!$G$95:$G$183,MATCH(LEFT(Z440,255),LEFT('Disaggregation Records'!$D$95:$D$183,255),0))),"")</f>
        <v/>
      </c>
      <c r="AD440" s="511" t="s">
        <v>765</v>
      </c>
      <c r="AE440" s="219"/>
      <c r="AF440" s="135"/>
      <c r="AG440" s="135"/>
    </row>
    <row r="441" spans="1:33" ht="37.5" customHeight="1">
      <c r="A441" s="406">
        <v>12</v>
      </c>
      <c r="B441" s="423" t="str">
        <f>IFERROR(VLOOKUP(A441,'Coverage Indicators - Section D'!$A$10:$Y$39,25,FALSE),"")</f>
        <v/>
      </c>
      <c r="C441" s="506" t="str">
        <f t="array" ref="C441">IFERROR(IF(INDEX('Disaggregation Records'!$E$95:$E$183,MATCH(LEFT(Z441,255),LEFT('Disaggregation Records'!$D$95:$D$183,255),0))=0,"",INDEX('Disaggregation Records'!$E$95:$E$183,MATCH(LEFT(Z441,255),LEFT('Disaggregation Records'!$D$95:$D$183,255),0))),"")</f>
        <v/>
      </c>
      <c r="D441" s="506" t="str">
        <f t="array" ref="D441">IFERROR(IF(INDEX('Disaggregation Records'!$F$95:$F$183,MATCH(LEFT(Z441,255),LEFT('Disaggregation Records'!$D$95:$D$183,255),0))=0,"",INDEX('Disaggregation Records'!$F$95:$F$183,MATCH(LEFT(Z441,255),LEFT('Disaggregation Records'!$D$95:$D$183,255),0))),"")</f>
        <v/>
      </c>
      <c r="E441" s="425" t="str">
        <f t="array" ref="E441">IFERROR(IF(INDEX('Disaggregation Data'!$K$315:$K$586,MATCH(LEFT(X441,255),LEFT('Disaggregation Data'!$J$315:$J$586,255),0))=0,"",INDEX('Disaggregation Data'!$K$315:$K$586,MATCH(LEFT(X441,255),LEFT('Disaggregation Data'!J$315:$J$586,255),0))),"")</f>
        <v/>
      </c>
      <c r="F441" s="426" t="str">
        <f t="array" ref="F441">IFERROR(IF(INDEX('Disaggregation Data'!$L$315:$L$586,MATCH(LEFT(X441,255),LEFT('Disaggregation Data'!$J$315:$J$586,255),0))=0,"",INDEX('Disaggregation Data'!$L$315:$L$586,MATCH(LEFT(X441,255),LEFT('Disaggregation Data'!J$315:$J$586,255),0))),"")</f>
        <v/>
      </c>
      <c r="G441" s="481" t="str">
        <f t="array" ref="G441">IFERROR(IF(INDEX('Disaggregation Data'!$M$315:$M$586,MATCH(LEFT(X441,255),LEFT('Disaggregation Data'!$J$315:$J$586,255),0))=0,(E441/F441)*100,INDEX('Disaggregation Data'!$M$315:$M$586,MATCH(LEFT(X441,255),LEFT('Disaggregation Data'!J$315:$J$586,255),0))),"")</f>
        <v/>
      </c>
      <c r="H441" s="429" t="str">
        <f t="array" ref="H441">IFERROR(IF(INDEX('Disaggregation Data'!$N$315:$N$586,MATCH(LEFT(X441,255),LEFT('Disaggregation Data'!$J$315:$J$586,255),0))=0,"",INDEX('Disaggregation Data'!$N$315:$N$586,MATCH(LEFT(X441,255),LEFT('Disaggregation Data'!J$315:$J$586,255),0))),"")</f>
        <v/>
      </c>
      <c r="I441" s="510"/>
      <c r="J441" s="510"/>
      <c r="K441" s="510"/>
      <c r="L441" s="510"/>
      <c r="M441" s="510"/>
      <c r="N441" s="510"/>
      <c r="O441" s="510"/>
      <c r="P441" s="510"/>
      <c r="Q441" s="510"/>
      <c r="R441" s="510"/>
      <c r="S441" s="510"/>
      <c r="T441" s="510"/>
      <c r="U441" s="429" t="str">
        <f t="array" ref="U441">IFERROR(IF(INDEX('Disaggregation Data'!$O$315:$O$586,MATCH(LEFT(X441,255),LEFT('Disaggregation Data'!$J$315:$J$586,255),0))=0,"",INDEX('Disaggregation Data'!$O$315:$O$586,MATCH(LEFT(X441,255),LEFT('Disaggregation Data'!J$315:$J$586,255),0))),"")</f>
        <v/>
      </c>
      <c r="V441" s="441" t="str">
        <f t="array" ref="V441">IFERROR(IF(INDEX('Disaggregation Data'!$P$315:$P$586,MATCH(LEFT(X441,255),LEFT('Disaggregation Data'!$J$315:$J$586,255),0))=0,"",INDEX('Disaggregation Data'!$P$315:$P$586,MATCH(LEFT(X441,255),LEFT('Disaggregation Data'!J$315:$J$586,255),0))),"")</f>
        <v/>
      </c>
      <c r="W441" s="511"/>
      <c r="X441" s="511" t="str">
        <f t="shared" si="28"/>
        <v/>
      </c>
      <c r="Y441" s="511">
        <f t="shared" si="29"/>
        <v>44</v>
      </c>
      <c r="Z441" s="511" t="str">
        <f t="shared" si="30"/>
        <v/>
      </c>
      <c r="AA441" s="511" t="b">
        <f t="shared" si="31"/>
        <v>0</v>
      </c>
      <c r="AB441" s="511" t="s">
        <v>1944</v>
      </c>
      <c r="AC441" s="511" t="str">
        <f t="array" ref="AC441">IFERROR(IF(INDEX('Disaggregation Records'!$G$95:$G$183,MATCH(LEFT(Z441,255),LEFT('Disaggregation Records'!$D$95:$D$183,255),0))=0,"",INDEX('Disaggregation Records'!$G$95:$G$183,MATCH(LEFT(Z441,255),LEFT('Disaggregation Records'!$D$95:$D$183,255),0))),"")</f>
        <v/>
      </c>
      <c r="AD441" s="511" t="s">
        <v>765</v>
      </c>
      <c r="AE441" s="219"/>
      <c r="AF441" s="135"/>
      <c r="AG441" s="135"/>
    </row>
    <row r="442" spans="1:33" ht="37.5" customHeight="1">
      <c r="A442" s="406">
        <v>12</v>
      </c>
      <c r="B442" s="423" t="str">
        <f>IFERROR(VLOOKUP(A442,'Coverage Indicators - Section D'!$A$10:$Y$39,25,FALSE),"")</f>
        <v/>
      </c>
      <c r="C442" s="506" t="str">
        <f t="array" ref="C442">IFERROR(IF(INDEX('Disaggregation Records'!$E$95:$E$183,MATCH(LEFT(Z442,255),LEFT('Disaggregation Records'!$D$95:$D$183,255),0))=0,"",INDEX('Disaggregation Records'!$E$95:$E$183,MATCH(LEFT(Z442,255),LEFT('Disaggregation Records'!$D$95:$D$183,255),0))),"")</f>
        <v/>
      </c>
      <c r="D442" s="506" t="str">
        <f t="array" ref="D442">IFERROR(IF(INDEX('Disaggregation Records'!$F$95:$F$183,MATCH(LEFT(Z442,255),LEFT('Disaggregation Records'!$D$95:$D$183,255),0))=0,"",INDEX('Disaggregation Records'!$F$95:$F$183,MATCH(LEFT(Z442,255),LEFT('Disaggregation Records'!$D$95:$D$183,255),0))),"")</f>
        <v/>
      </c>
      <c r="E442" s="425" t="str">
        <f t="array" ref="E442">IFERROR(IF(INDEX('Disaggregation Data'!$K$315:$K$586,MATCH(LEFT(X442,255),LEFT('Disaggregation Data'!$J$315:$J$586,255),0))=0,"",INDEX('Disaggregation Data'!$K$315:$K$586,MATCH(LEFT(X442,255),LEFT('Disaggregation Data'!J$315:$J$586,255),0))),"")</f>
        <v/>
      </c>
      <c r="F442" s="426" t="str">
        <f t="array" ref="F442">IFERROR(IF(INDEX('Disaggregation Data'!$L$315:$L$586,MATCH(LEFT(X442,255),LEFT('Disaggregation Data'!$J$315:$J$586,255),0))=0,"",INDEX('Disaggregation Data'!$L$315:$L$586,MATCH(LEFT(X442,255),LEFT('Disaggregation Data'!J$315:$J$586,255),0))),"")</f>
        <v/>
      </c>
      <c r="G442" s="481" t="str">
        <f t="array" ref="G442">IFERROR(IF(INDEX('Disaggregation Data'!$M$315:$M$586,MATCH(LEFT(X442,255),LEFT('Disaggregation Data'!$J$315:$J$586,255),0))=0,(E442/F442)*100,INDEX('Disaggregation Data'!$M$315:$M$586,MATCH(LEFT(X442,255),LEFT('Disaggregation Data'!J$315:$J$586,255),0))),"")</f>
        <v/>
      </c>
      <c r="H442" s="429" t="str">
        <f t="array" ref="H442">IFERROR(IF(INDEX('Disaggregation Data'!$N$315:$N$586,MATCH(LEFT(X442,255),LEFT('Disaggregation Data'!$J$315:$J$586,255),0))=0,"",INDEX('Disaggregation Data'!$N$315:$N$586,MATCH(LEFT(X442,255),LEFT('Disaggregation Data'!J$315:$J$586,255),0))),"")</f>
        <v/>
      </c>
      <c r="I442" s="510"/>
      <c r="J442" s="510"/>
      <c r="K442" s="510"/>
      <c r="L442" s="510"/>
      <c r="M442" s="510"/>
      <c r="N442" s="510"/>
      <c r="O442" s="510"/>
      <c r="P442" s="510"/>
      <c r="Q442" s="510"/>
      <c r="R442" s="510"/>
      <c r="S442" s="510"/>
      <c r="T442" s="510"/>
      <c r="U442" s="429" t="str">
        <f t="array" ref="U442">IFERROR(IF(INDEX('Disaggregation Data'!$O$315:$O$586,MATCH(LEFT(X442,255),LEFT('Disaggregation Data'!$J$315:$J$586,255),0))=0,"",INDEX('Disaggregation Data'!$O$315:$O$586,MATCH(LEFT(X442,255),LEFT('Disaggregation Data'!J$315:$J$586,255),0))),"")</f>
        <v/>
      </c>
      <c r="V442" s="441" t="str">
        <f t="array" ref="V442">IFERROR(IF(INDEX('Disaggregation Data'!$P$315:$P$586,MATCH(LEFT(X442,255),LEFT('Disaggregation Data'!$J$315:$J$586,255),0))=0,"",INDEX('Disaggregation Data'!$P$315:$P$586,MATCH(LEFT(X442,255),LEFT('Disaggregation Data'!J$315:$J$586,255),0))),"")</f>
        <v/>
      </c>
      <c r="W442" s="511"/>
      <c r="X442" s="511" t="str">
        <f t="shared" si="28"/>
        <v/>
      </c>
      <c r="Y442" s="511">
        <f t="shared" si="29"/>
        <v>45</v>
      </c>
      <c r="Z442" s="511" t="str">
        <f t="shared" si="30"/>
        <v/>
      </c>
      <c r="AA442" s="511" t="b">
        <f t="shared" si="31"/>
        <v>0</v>
      </c>
      <c r="AB442" s="511" t="s">
        <v>1945</v>
      </c>
      <c r="AC442" s="511" t="str">
        <f t="array" ref="AC442">IFERROR(IF(INDEX('Disaggregation Records'!$G$95:$G$183,MATCH(LEFT(Z442,255),LEFT('Disaggregation Records'!$D$95:$D$183,255),0))=0,"",INDEX('Disaggregation Records'!$G$95:$G$183,MATCH(LEFT(Z442,255),LEFT('Disaggregation Records'!$D$95:$D$183,255),0))),"")</f>
        <v/>
      </c>
      <c r="AD442" s="511" t="s">
        <v>765</v>
      </c>
      <c r="AE442" s="219"/>
      <c r="AF442" s="135"/>
      <c r="AG442" s="135"/>
    </row>
    <row r="443" spans="1:33" ht="37.5" customHeight="1">
      <c r="A443" s="406">
        <v>12</v>
      </c>
      <c r="B443" s="423" t="str">
        <f>IFERROR(VLOOKUP(A443,'Coverage Indicators - Section D'!$A$10:$Y$39,25,FALSE),"")</f>
        <v/>
      </c>
      <c r="C443" s="506" t="str">
        <f t="array" ref="C443">IFERROR(IF(INDEX('Disaggregation Records'!$E$95:$E$183,MATCH(LEFT(Z443,255),LEFT('Disaggregation Records'!$D$95:$D$183,255),0))=0,"",INDEX('Disaggregation Records'!$E$95:$E$183,MATCH(LEFT(Z443,255),LEFT('Disaggregation Records'!$D$95:$D$183,255),0))),"")</f>
        <v/>
      </c>
      <c r="D443" s="506" t="str">
        <f t="array" ref="D443">IFERROR(IF(INDEX('Disaggregation Records'!$F$95:$F$183,MATCH(LEFT(Z443,255),LEFT('Disaggregation Records'!$D$95:$D$183,255),0))=0,"",INDEX('Disaggregation Records'!$F$95:$F$183,MATCH(LEFT(Z443,255),LEFT('Disaggregation Records'!$D$95:$D$183,255),0))),"")</f>
        <v/>
      </c>
      <c r="E443" s="425" t="str">
        <f t="array" ref="E443">IFERROR(IF(INDEX('Disaggregation Data'!$K$315:$K$586,MATCH(LEFT(X443,255),LEFT('Disaggregation Data'!$J$315:$J$586,255),0))=0,"",INDEX('Disaggregation Data'!$K$315:$K$586,MATCH(LEFT(X443,255),LEFT('Disaggregation Data'!J$315:$J$586,255),0))),"")</f>
        <v/>
      </c>
      <c r="F443" s="426" t="str">
        <f t="array" ref="F443">IFERROR(IF(INDEX('Disaggregation Data'!$L$315:$L$586,MATCH(LEFT(X443,255),LEFT('Disaggregation Data'!$J$315:$J$586,255),0))=0,"",INDEX('Disaggregation Data'!$L$315:$L$586,MATCH(LEFT(X443,255),LEFT('Disaggregation Data'!J$315:$J$586,255),0))),"")</f>
        <v/>
      </c>
      <c r="G443" s="481" t="str">
        <f t="array" ref="G443">IFERROR(IF(INDEX('Disaggregation Data'!$M$315:$M$586,MATCH(LEFT(X443,255),LEFT('Disaggregation Data'!$J$315:$J$586,255),0))=0,(E443/F443)*100,INDEX('Disaggregation Data'!$M$315:$M$586,MATCH(LEFT(X443,255),LEFT('Disaggregation Data'!J$315:$J$586,255),0))),"")</f>
        <v/>
      </c>
      <c r="H443" s="429" t="str">
        <f t="array" ref="H443">IFERROR(IF(INDEX('Disaggregation Data'!$N$315:$N$586,MATCH(LEFT(X443,255),LEFT('Disaggregation Data'!$J$315:$J$586,255),0))=0,"",INDEX('Disaggregation Data'!$N$315:$N$586,MATCH(LEFT(X443,255),LEFT('Disaggregation Data'!J$315:$J$586,255),0))),"")</f>
        <v/>
      </c>
      <c r="I443" s="510"/>
      <c r="J443" s="510"/>
      <c r="K443" s="510"/>
      <c r="L443" s="510"/>
      <c r="M443" s="510"/>
      <c r="N443" s="510"/>
      <c r="O443" s="510"/>
      <c r="P443" s="510"/>
      <c r="Q443" s="510"/>
      <c r="R443" s="510"/>
      <c r="S443" s="510"/>
      <c r="T443" s="510"/>
      <c r="U443" s="429" t="str">
        <f t="array" ref="U443">IFERROR(IF(INDEX('Disaggregation Data'!$O$315:$O$586,MATCH(LEFT(X443,255),LEFT('Disaggregation Data'!$J$315:$J$586,255),0))=0,"",INDEX('Disaggregation Data'!$O$315:$O$586,MATCH(LEFT(X443,255),LEFT('Disaggregation Data'!J$315:$J$586,255),0))),"")</f>
        <v/>
      </c>
      <c r="V443" s="441" t="str">
        <f t="array" ref="V443">IFERROR(IF(INDEX('Disaggregation Data'!$P$315:$P$586,MATCH(LEFT(X443,255),LEFT('Disaggregation Data'!$J$315:$J$586,255),0))=0,"",INDEX('Disaggregation Data'!$P$315:$P$586,MATCH(LEFT(X443,255),LEFT('Disaggregation Data'!J$315:$J$586,255),0))),"")</f>
        <v/>
      </c>
      <c r="W443" s="511"/>
      <c r="X443" s="511" t="str">
        <f t="shared" si="28"/>
        <v/>
      </c>
      <c r="Y443" s="511">
        <f t="shared" si="29"/>
        <v>46</v>
      </c>
      <c r="Z443" s="511" t="str">
        <f t="shared" si="30"/>
        <v/>
      </c>
      <c r="AA443" s="511" t="b">
        <f t="shared" si="31"/>
        <v>0</v>
      </c>
      <c r="AB443" s="511" t="s">
        <v>1946</v>
      </c>
      <c r="AC443" s="511" t="str">
        <f t="array" ref="AC443">IFERROR(IF(INDEX('Disaggregation Records'!$G$95:$G$183,MATCH(LEFT(Z443,255),LEFT('Disaggregation Records'!$D$95:$D$183,255),0))=0,"",INDEX('Disaggregation Records'!$G$95:$G$183,MATCH(LEFT(Z443,255),LEFT('Disaggregation Records'!$D$95:$D$183,255),0))),"")</f>
        <v/>
      </c>
      <c r="AD443" s="511" t="s">
        <v>765</v>
      </c>
      <c r="AE443" s="219"/>
      <c r="AF443" s="135"/>
      <c r="AG443" s="135"/>
    </row>
    <row r="444" spans="1:33" ht="37.5" customHeight="1">
      <c r="A444" s="406">
        <v>12</v>
      </c>
      <c r="B444" s="423" t="str">
        <f>IFERROR(VLOOKUP(A444,'Coverage Indicators - Section D'!$A$10:$Y$39,25,FALSE),"")</f>
        <v/>
      </c>
      <c r="C444" s="506" t="str">
        <f t="array" ref="C444">IFERROR(IF(INDEX('Disaggregation Records'!$E$95:$E$183,MATCH(LEFT(Z444,255),LEFT('Disaggregation Records'!$D$95:$D$183,255),0))=0,"",INDEX('Disaggregation Records'!$E$95:$E$183,MATCH(LEFT(Z444,255),LEFT('Disaggregation Records'!$D$95:$D$183,255),0))),"")</f>
        <v/>
      </c>
      <c r="D444" s="506" t="str">
        <f t="array" ref="D444">IFERROR(IF(INDEX('Disaggregation Records'!$F$95:$F$183,MATCH(LEFT(Z444,255),LEFT('Disaggregation Records'!$D$95:$D$183,255),0))=0,"",INDEX('Disaggregation Records'!$F$95:$F$183,MATCH(LEFT(Z444,255),LEFT('Disaggregation Records'!$D$95:$D$183,255),0))),"")</f>
        <v/>
      </c>
      <c r="E444" s="425" t="str">
        <f t="array" ref="E444">IFERROR(IF(INDEX('Disaggregation Data'!$K$315:$K$586,MATCH(LEFT(X444,255),LEFT('Disaggregation Data'!$J$315:$J$586,255),0))=0,"",INDEX('Disaggregation Data'!$K$315:$K$586,MATCH(LEFT(X444,255),LEFT('Disaggregation Data'!J$315:$J$586,255),0))),"")</f>
        <v/>
      </c>
      <c r="F444" s="426" t="str">
        <f t="array" ref="F444">IFERROR(IF(INDEX('Disaggregation Data'!$L$315:$L$586,MATCH(LEFT(X444,255),LEFT('Disaggregation Data'!$J$315:$J$586,255),0))=0,"",INDEX('Disaggregation Data'!$L$315:$L$586,MATCH(LEFT(X444,255),LEFT('Disaggregation Data'!J$315:$J$586,255),0))),"")</f>
        <v/>
      </c>
      <c r="G444" s="481" t="str">
        <f t="array" ref="G444">IFERROR(IF(INDEX('Disaggregation Data'!$M$315:$M$586,MATCH(LEFT(X444,255),LEFT('Disaggregation Data'!$J$315:$J$586,255),0))=0,(E444/F444)*100,INDEX('Disaggregation Data'!$M$315:$M$586,MATCH(LEFT(X444,255),LEFT('Disaggregation Data'!J$315:$J$586,255),0))),"")</f>
        <v/>
      </c>
      <c r="H444" s="429" t="str">
        <f t="array" ref="H444">IFERROR(IF(INDEX('Disaggregation Data'!$N$315:$N$586,MATCH(LEFT(X444,255),LEFT('Disaggregation Data'!$J$315:$J$586,255),0))=0,"",INDEX('Disaggregation Data'!$N$315:$N$586,MATCH(LEFT(X444,255),LEFT('Disaggregation Data'!J$315:$J$586,255),0))),"")</f>
        <v/>
      </c>
      <c r="I444" s="510"/>
      <c r="J444" s="510"/>
      <c r="K444" s="510"/>
      <c r="L444" s="510"/>
      <c r="M444" s="510"/>
      <c r="N444" s="510"/>
      <c r="O444" s="510"/>
      <c r="P444" s="510"/>
      <c r="Q444" s="510"/>
      <c r="R444" s="510"/>
      <c r="S444" s="510"/>
      <c r="T444" s="510"/>
      <c r="U444" s="429" t="str">
        <f t="array" ref="U444">IFERROR(IF(INDEX('Disaggregation Data'!$O$315:$O$586,MATCH(LEFT(X444,255),LEFT('Disaggregation Data'!$J$315:$J$586,255),0))=0,"",INDEX('Disaggregation Data'!$O$315:$O$586,MATCH(LEFT(X444,255),LEFT('Disaggregation Data'!J$315:$J$586,255),0))),"")</f>
        <v/>
      </c>
      <c r="V444" s="441" t="str">
        <f t="array" ref="V444">IFERROR(IF(INDEX('Disaggregation Data'!$P$315:$P$586,MATCH(LEFT(X444,255),LEFT('Disaggregation Data'!$J$315:$J$586,255),0))=0,"",INDEX('Disaggregation Data'!$P$315:$P$586,MATCH(LEFT(X444,255),LEFT('Disaggregation Data'!J$315:$J$586,255),0))),"")</f>
        <v/>
      </c>
      <c r="W444" s="511"/>
      <c r="X444" s="511" t="str">
        <f t="shared" si="28"/>
        <v/>
      </c>
      <c r="Y444" s="511">
        <f t="shared" si="29"/>
        <v>47</v>
      </c>
      <c r="Z444" s="511" t="str">
        <f t="shared" si="30"/>
        <v/>
      </c>
      <c r="AA444" s="511" t="b">
        <f t="shared" si="31"/>
        <v>0</v>
      </c>
      <c r="AB444" s="511" t="s">
        <v>1947</v>
      </c>
      <c r="AC444" s="511" t="str">
        <f t="array" ref="AC444">IFERROR(IF(INDEX('Disaggregation Records'!$G$95:$G$183,MATCH(LEFT(Z444,255),LEFT('Disaggregation Records'!$D$95:$D$183,255),0))=0,"",INDEX('Disaggregation Records'!$G$95:$G$183,MATCH(LEFT(Z444,255),LEFT('Disaggregation Records'!$D$95:$D$183,255),0))),"")</f>
        <v/>
      </c>
      <c r="AD444" s="511" t="s">
        <v>765</v>
      </c>
      <c r="AE444" s="219"/>
      <c r="AF444" s="135"/>
      <c r="AG444" s="135"/>
    </row>
    <row r="445" spans="1:33" ht="37.5" customHeight="1">
      <c r="A445" s="406">
        <v>12</v>
      </c>
      <c r="B445" s="423" t="str">
        <f>IFERROR(VLOOKUP(A445,'Coverage Indicators - Section D'!$A$10:$Y$39,25,FALSE),"")</f>
        <v/>
      </c>
      <c r="C445" s="506" t="str">
        <f t="array" ref="C445">IFERROR(IF(INDEX('Disaggregation Records'!$E$95:$E$183,MATCH(LEFT(Z445,255),LEFT('Disaggregation Records'!$D$95:$D$183,255),0))=0,"",INDEX('Disaggregation Records'!$E$95:$E$183,MATCH(LEFT(Z445,255),LEFT('Disaggregation Records'!$D$95:$D$183,255),0))),"")</f>
        <v/>
      </c>
      <c r="D445" s="506" t="str">
        <f t="array" ref="D445">IFERROR(IF(INDEX('Disaggregation Records'!$F$95:$F$183,MATCH(LEFT(Z445,255),LEFT('Disaggregation Records'!$D$95:$D$183,255),0))=0,"",INDEX('Disaggregation Records'!$F$95:$F$183,MATCH(LEFT(Z445,255),LEFT('Disaggregation Records'!$D$95:$D$183,255),0))),"")</f>
        <v/>
      </c>
      <c r="E445" s="425" t="str">
        <f t="array" ref="E445">IFERROR(IF(INDEX('Disaggregation Data'!$K$315:$K$586,MATCH(LEFT(X445,255),LEFT('Disaggregation Data'!$J$315:$J$586,255),0))=0,"",INDEX('Disaggregation Data'!$K$315:$K$586,MATCH(LEFT(X445,255),LEFT('Disaggregation Data'!J$315:$J$586,255),0))),"")</f>
        <v/>
      </c>
      <c r="F445" s="426" t="str">
        <f t="array" ref="F445">IFERROR(IF(INDEX('Disaggregation Data'!$L$315:$L$586,MATCH(LEFT(X445,255),LEFT('Disaggregation Data'!$J$315:$J$586,255),0))=0,"",INDEX('Disaggregation Data'!$L$315:$L$586,MATCH(LEFT(X445,255),LEFT('Disaggregation Data'!J$315:$J$586,255),0))),"")</f>
        <v/>
      </c>
      <c r="G445" s="481" t="str">
        <f t="array" ref="G445">IFERROR(IF(INDEX('Disaggregation Data'!$M$315:$M$586,MATCH(LEFT(X445,255),LEFT('Disaggregation Data'!$J$315:$J$586,255),0))=0,(E445/F445)*100,INDEX('Disaggregation Data'!$M$315:$M$586,MATCH(LEFT(X445,255),LEFT('Disaggregation Data'!J$315:$J$586,255),0))),"")</f>
        <v/>
      </c>
      <c r="H445" s="429" t="str">
        <f t="array" ref="H445">IFERROR(IF(INDEX('Disaggregation Data'!$N$315:$N$586,MATCH(LEFT(X445,255),LEFT('Disaggregation Data'!$J$315:$J$586,255),0))=0,"",INDEX('Disaggregation Data'!$N$315:$N$586,MATCH(LEFT(X445,255),LEFT('Disaggregation Data'!J$315:$J$586,255),0))),"")</f>
        <v/>
      </c>
      <c r="I445" s="510"/>
      <c r="J445" s="510"/>
      <c r="K445" s="510"/>
      <c r="L445" s="510"/>
      <c r="M445" s="510"/>
      <c r="N445" s="510"/>
      <c r="O445" s="510"/>
      <c r="P445" s="510"/>
      <c r="Q445" s="510"/>
      <c r="R445" s="510"/>
      <c r="S445" s="510"/>
      <c r="T445" s="510"/>
      <c r="U445" s="429" t="str">
        <f t="array" ref="U445">IFERROR(IF(INDEX('Disaggregation Data'!$O$315:$O$586,MATCH(LEFT(X445,255),LEFT('Disaggregation Data'!$J$315:$J$586,255),0))=0,"",INDEX('Disaggregation Data'!$O$315:$O$586,MATCH(LEFT(X445,255),LEFT('Disaggregation Data'!J$315:$J$586,255),0))),"")</f>
        <v/>
      </c>
      <c r="V445" s="441" t="str">
        <f t="array" ref="V445">IFERROR(IF(INDEX('Disaggregation Data'!$P$315:$P$586,MATCH(LEFT(X445,255),LEFT('Disaggregation Data'!$J$315:$J$586,255),0))=0,"",INDEX('Disaggregation Data'!$P$315:$P$586,MATCH(LEFT(X445,255),LEFT('Disaggregation Data'!J$315:$J$586,255),0))),"")</f>
        <v/>
      </c>
      <c r="W445" s="511"/>
      <c r="X445" s="511" t="str">
        <f t="shared" si="28"/>
        <v/>
      </c>
      <c r="Y445" s="511">
        <f t="shared" si="29"/>
        <v>48</v>
      </c>
      <c r="Z445" s="511" t="str">
        <f t="shared" si="30"/>
        <v/>
      </c>
      <c r="AA445" s="511" t="b">
        <f t="shared" si="31"/>
        <v>0</v>
      </c>
      <c r="AB445" s="511" t="s">
        <v>1948</v>
      </c>
      <c r="AC445" s="511" t="str">
        <f t="array" ref="AC445">IFERROR(IF(INDEX('Disaggregation Records'!$G$95:$G$183,MATCH(LEFT(Z445,255),LEFT('Disaggregation Records'!$D$95:$D$183,255),0))=0,"",INDEX('Disaggregation Records'!$G$95:$G$183,MATCH(LEFT(Z445,255),LEFT('Disaggregation Records'!$D$95:$D$183,255),0))),"")</f>
        <v/>
      </c>
      <c r="AD445" s="511" t="s">
        <v>765</v>
      </c>
      <c r="AE445" s="219"/>
      <c r="AF445" s="135"/>
      <c r="AG445" s="135"/>
    </row>
    <row r="446" spans="1:33" ht="37.5" customHeight="1">
      <c r="A446" s="406">
        <v>12</v>
      </c>
      <c r="B446" s="423" t="str">
        <f>IFERROR(VLOOKUP(A446,'Coverage Indicators - Section D'!$A$10:$Y$39,25,FALSE),"")</f>
        <v/>
      </c>
      <c r="C446" s="506" t="str">
        <f t="array" ref="C446">IFERROR(IF(INDEX('Disaggregation Records'!$E$95:$E$183,MATCH(LEFT(Z446,255),LEFT('Disaggregation Records'!$D$95:$D$183,255),0))=0,"",INDEX('Disaggregation Records'!$E$95:$E$183,MATCH(LEFT(Z446,255),LEFT('Disaggregation Records'!$D$95:$D$183,255),0))),"")</f>
        <v/>
      </c>
      <c r="D446" s="506" t="str">
        <f t="array" ref="D446">IFERROR(IF(INDEX('Disaggregation Records'!$F$95:$F$183,MATCH(LEFT(Z446,255),LEFT('Disaggregation Records'!$D$95:$D$183,255),0))=0,"",INDEX('Disaggregation Records'!$F$95:$F$183,MATCH(LEFT(Z446,255),LEFT('Disaggregation Records'!$D$95:$D$183,255),0))),"")</f>
        <v/>
      </c>
      <c r="E446" s="425" t="str">
        <f t="array" ref="E446">IFERROR(IF(INDEX('Disaggregation Data'!$K$315:$K$586,MATCH(LEFT(X446,255),LEFT('Disaggregation Data'!$J$315:$J$586,255),0))=0,"",INDEX('Disaggregation Data'!$K$315:$K$586,MATCH(LEFT(X446,255),LEFT('Disaggregation Data'!J$315:$J$586,255),0))),"")</f>
        <v/>
      </c>
      <c r="F446" s="426" t="str">
        <f t="array" ref="F446">IFERROR(IF(INDEX('Disaggregation Data'!$L$315:$L$586,MATCH(LEFT(X446,255),LEFT('Disaggregation Data'!$J$315:$J$586,255),0))=0,"",INDEX('Disaggregation Data'!$L$315:$L$586,MATCH(LEFT(X446,255),LEFT('Disaggregation Data'!J$315:$J$586,255),0))),"")</f>
        <v/>
      </c>
      <c r="G446" s="481" t="str">
        <f t="array" ref="G446">IFERROR(IF(INDEX('Disaggregation Data'!$M$315:$M$586,MATCH(LEFT(X446,255),LEFT('Disaggregation Data'!$J$315:$J$586,255),0))=0,(E446/F446)*100,INDEX('Disaggregation Data'!$M$315:$M$586,MATCH(LEFT(X446,255),LEFT('Disaggregation Data'!J$315:$J$586,255),0))),"")</f>
        <v/>
      </c>
      <c r="H446" s="429" t="str">
        <f t="array" ref="H446">IFERROR(IF(INDEX('Disaggregation Data'!$N$315:$N$586,MATCH(LEFT(X446,255),LEFT('Disaggregation Data'!$J$315:$J$586,255),0))=0,"",INDEX('Disaggregation Data'!$N$315:$N$586,MATCH(LEFT(X446,255),LEFT('Disaggregation Data'!J$315:$J$586,255),0))),"")</f>
        <v/>
      </c>
      <c r="I446" s="510"/>
      <c r="J446" s="510"/>
      <c r="K446" s="510"/>
      <c r="L446" s="510"/>
      <c r="M446" s="510"/>
      <c r="N446" s="510"/>
      <c r="O446" s="510"/>
      <c r="P446" s="510"/>
      <c r="Q446" s="510"/>
      <c r="R446" s="510"/>
      <c r="S446" s="510"/>
      <c r="T446" s="510"/>
      <c r="U446" s="429" t="str">
        <f t="array" ref="U446">IFERROR(IF(INDEX('Disaggregation Data'!$O$315:$O$586,MATCH(LEFT(X446,255),LEFT('Disaggregation Data'!$J$315:$J$586,255),0))=0,"",INDEX('Disaggregation Data'!$O$315:$O$586,MATCH(LEFT(X446,255),LEFT('Disaggregation Data'!J$315:$J$586,255),0))),"")</f>
        <v/>
      </c>
      <c r="V446" s="441" t="str">
        <f t="array" ref="V446">IFERROR(IF(INDEX('Disaggregation Data'!$P$315:$P$586,MATCH(LEFT(X446,255),LEFT('Disaggregation Data'!$J$315:$J$586,255),0))=0,"",INDEX('Disaggregation Data'!$P$315:$P$586,MATCH(LEFT(X446,255),LEFT('Disaggregation Data'!J$315:$J$586,255),0))),"")</f>
        <v/>
      </c>
      <c r="W446" s="511"/>
      <c r="X446" s="511" t="str">
        <f t="shared" si="28"/>
        <v/>
      </c>
      <c r="Y446" s="511">
        <f t="shared" si="29"/>
        <v>49</v>
      </c>
      <c r="Z446" s="511" t="str">
        <f t="shared" si="30"/>
        <v/>
      </c>
      <c r="AA446" s="511" t="b">
        <f t="shared" si="31"/>
        <v>0</v>
      </c>
      <c r="AB446" s="511" t="s">
        <v>1949</v>
      </c>
      <c r="AC446" s="511" t="str">
        <f t="array" ref="AC446">IFERROR(IF(INDEX('Disaggregation Records'!$G$95:$G$183,MATCH(LEFT(Z446,255),LEFT('Disaggregation Records'!$D$95:$D$183,255),0))=0,"",INDEX('Disaggregation Records'!$G$95:$G$183,MATCH(LEFT(Z446,255),LEFT('Disaggregation Records'!$D$95:$D$183,255),0))),"")</f>
        <v/>
      </c>
      <c r="AD446" s="511" t="s">
        <v>765</v>
      </c>
      <c r="AE446" s="219"/>
      <c r="AF446" s="135"/>
      <c r="AG446" s="135"/>
    </row>
    <row r="447" spans="1:33" ht="37.5" customHeight="1">
      <c r="A447" s="406">
        <v>13</v>
      </c>
      <c r="B447" s="423" t="str">
        <f>IFERROR(VLOOKUP(A447,'Coverage Indicators - Section D'!$A$10:$Y$39,25,FALSE),"")</f>
        <v>MDR TB-2(M): Number of TB cases with RR-TB and/or MDR-TB notified</v>
      </c>
      <c r="C447" s="506" t="str">
        <f t="array" ref="C447">IFERROR(IF(INDEX('Disaggregation Records'!$E$95:$E$183,MATCH(LEFT(Z447,255),LEFT('Disaggregation Records'!$D$95:$D$183,255),0))=0,"",INDEX('Disaggregation Records'!$E$95:$E$183,MATCH(LEFT(Z447,255),LEFT('Disaggregation Records'!$D$95:$D$183,255),0))),"")</f>
        <v>Age</v>
      </c>
      <c r="D447" s="506" t="str">
        <f t="array" ref="D447">IFERROR(IF(INDEX('Disaggregation Records'!$F$95:$F$183,MATCH(LEFT(Z447,255),LEFT('Disaggregation Records'!$D$95:$D$183,255),0))=0,"",INDEX('Disaggregation Records'!$F$95:$F$183,MATCH(LEFT(Z447,255),LEFT('Disaggregation Records'!$D$95:$D$183,255),0))),"")</f>
        <v>U15</v>
      </c>
      <c r="E447" s="425" t="str">
        <f t="array" ref="E447">IFERROR(IF(INDEX('Disaggregation Data'!$K$315:$K$586,MATCH(LEFT(X447,255),LEFT('Disaggregation Data'!$J$315:$J$586,255),0))=0,"",INDEX('Disaggregation Data'!$K$315:$K$586,MATCH(LEFT(X447,255),LEFT('Disaggregation Data'!J$315:$J$586,255),0))),"")</f>
        <v/>
      </c>
      <c r="F447" s="426" t="str">
        <f t="array" ref="F447">IFERROR(IF(INDEX('Disaggregation Data'!$L$315:$L$586,MATCH(LEFT(X447,255),LEFT('Disaggregation Data'!$J$315:$J$586,255),0))=0,"",INDEX('Disaggregation Data'!$L$315:$L$586,MATCH(LEFT(X447,255),LEFT('Disaggregation Data'!J$315:$J$586,255),0))),"")</f>
        <v/>
      </c>
      <c r="G447" s="481" t="str">
        <f t="array" ref="G447">IFERROR(IF(INDEX('Disaggregation Data'!$M$315:$M$586,MATCH(LEFT(X447,255),LEFT('Disaggregation Data'!$J$315:$J$586,255),0))=0,(E447/F447)*100,INDEX('Disaggregation Data'!$M$315:$M$586,MATCH(LEFT(X447,255),LEFT('Disaggregation Data'!J$315:$J$586,255),0))),"")</f>
        <v/>
      </c>
      <c r="H447" s="429" t="str">
        <f t="array" ref="H447">IFERROR(IF(INDEX('Disaggregation Data'!$N$315:$N$586,MATCH(LEFT(X447,255),LEFT('Disaggregation Data'!$J$315:$J$586,255),0))=0,"",INDEX('Disaggregation Data'!$N$315:$N$586,MATCH(LEFT(X447,255),LEFT('Disaggregation Data'!J$315:$J$586,255),0))),"")</f>
        <v/>
      </c>
      <c r="I447" s="510"/>
      <c r="J447" s="510"/>
      <c r="K447" s="510"/>
      <c r="L447" s="510"/>
      <c r="M447" s="510"/>
      <c r="N447" s="510"/>
      <c r="O447" s="510"/>
      <c r="P447" s="510"/>
      <c r="Q447" s="510"/>
      <c r="R447" s="510"/>
      <c r="S447" s="510"/>
      <c r="T447" s="510"/>
      <c r="U447" s="429" t="str">
        <f t="array" ref="U447">IFERROR(IF(INDEX('Disaggregation Data'!$O$315:$O$586,MATCH(LEFT(X447,255),LEFT('Disaggregation Data'!$J$315:$J$586,255),0))=0,"",INDEX('Disaggregation Data'!$O$315:$O$586,MATCH(LEFT(X447,255),LEFT('Disaggregation Data'!J$315:$J$586,255),0))),"")</f>
        <v/>
      </c>
      <c r="V447" s="441" t="str">
        <f t="array" ref="V447">IFERROR(IF(INDEX('Disaggregation Data'!$P$315:$P$586,MATCH(LEFT(X447,255),LEFT('Disaggregation Data'!$J$315:$J$586,255),0))=0,"",INDEX('Disaggregation Data'!$P$315:$P$586,MATCH(LEFT(X447,255),LEFT('Disaggregation Data'!J$315:$J$586,255),0))),"")</f>
        <v/>
      </c>
      <c r="W447" s="511"/>
      <c r="X447" s="511" t="str">
        <f t="shared" si="28"/>
        <v>MDR TB-2(M): Number of TB cases with RR-TB and/or MDR-TB notifiedAgeU15</v>
      </c>
      <c r="Y447" s="511">
        <f t="shared" si="29"/>
        <v>0</v>
      </c>
      <c r="Z447" s="511" t="str">
        <f t="shared" si="30"/>
        <v>MDR TB-2(M): Number of TB cases with RR-TB and/or MDR-TB notified-0</v>
      </c>
      <c r="AA447" s="511" t="b">
        <f t="shared" si="31"/>
        <v>1</v>
      </c>
      <c r="AB447" s="511" t="s">
        <v>1950</v>
      </c>
      <c r="AC447" s="511" t="str">
        <f t="array" ref="AC447">IFERROR(IF(INDEX('Disaggregation Records'!$G$95:$G$183,MATCH(LEFT(Z447,255),LEFT('Disaggregation Records'!$D$95:$D$183,255),0))=0,"",INDEX('Disaggregation Records'!$G$95:$G$183,MATCH(LEFT(Z447,255),LEFT('Disaggregation Records'!$D$95:$D$183,255),0))),"")</f>
        <v>a1L36000000zoNGEAY</v>
      </c>
      <c r="AD447" s="511" t="s">
        <v>768</v>
      </c>
      <c r="AE447" s="219"/>
      <c r="AF447" s="135"/>
      <c r="AG447" s="135"/>
    </row>
    <row r="448" spans="1:33" ht="37.5" customHeight="1">
      <c r="A448" s="406">
        <v>13</v>
      </c>
      <c r="B448" s="423" t="str">
        <f>IFERROR(VLOOKUP(A448,'Coverage Indicators - Section D'!$A$10:$Y$39,25,FALSE),"")</f>
        <v>MDR TB-2(M): Number of TB cases with RR-TB and/or MDR-TB notified</v>
      </c>
      <c r="C448" s="506" t="str">
        <f t="array" ref="C448">IFERROR(IF(INDEX('Disaggregation Records'!$E$95:$E$183,MATCH(LEFT(Z448,255),LEFT('Disaggregation Records'!$D$95:$D$183,255),0))=0,"",INDEX('Disaggregation Records'!$E$95:$E$183,MATCH(LEFT(Z448,255),LEFT('Disaggregation Records'!$D$95:$D$183,255),0))),"")</f>
        <v>Age</v>
      </c>
      <c r="D448" s="506" t="str">
        <f t="array" ref="D448">IFERROR(IF(INDEX('Disaggregation Records'!$F$95:$F$183,MATCH(LEFT(Z448,255),LEFT('Disaggregation Records'!$D$95:$D$183,255),0))=0,"",INDEX('Disaggregation Records'!$F$95:$F$183,MATCH(LEFT(Z448,255),LEFT('Disaggregation Records'!$D$95:$D$183,255),0))),"")</f>
        <v>15+</v>
      </c>
      <c r="E448" s="425" t="str">
        <f t="array" ref="E448">IFERROR(IF(INDEX('Disaggregation Data'!$K$315:$K$586,MATCH(LEFT(X448,255),LEFT('Disaggregation Data'!$J$315:$J$586,255),0))=0,"",INDEX('Disaggregation Data'!$K$315:$K$586,MATCH(LEFT(X448,255),LEFT('Disaggregation Data'!J$315:$J$586,255),0))),"")</f>
        <v/>
      </c>
      <c r="F448" s="426" t="str">
        <f t="array" ref="F448">IFERROR(IF(INDEX('Disaggregation Data'!$L$315:$L$586,MATCH(LEFT(X448,255),LEFT('Disaggregation Data'!$J$315:$J$586,255),0))=0,"",INDEX('Disaggregation Data'!$L$315:$L$586,MATCH(LEFT(X448,255),LEFT('Disaggregation Data'!J$315:$J$586,255),0))),"")</f>
        <v/>
      </c>
      <c r="G448" s="481" t="str">
        <f t="array" ref="G448">IFERROR(IF(INDEX('Disaggregation Data'!$M$315:$M$586,MATCH(LEFT(X448,255),LEFT('Disaggregation Data'!$J$315:$J$586,255),0))=0,(E448/F448)*100,INDEX('Disaggregation Data'!$M$315:$M$586,MATCH(LEFT(X448,255),LEFT('Disaggregation Data'!J$315:$J$586,255),0))),"")</f>
        <v/>
      </c>
      <c r="H448" s="429" t="str">
        <f t="array" ref="H448">IFERROR(IF(INDEX('Disaggregation Data'!$N$315:$N$586,MATCH(LEFT(X448,255),LEFT('Disaggregation Data'!$J$315:$J$586,255),0))=0,"",INDEX('Disaggregation Data'!$N$315:$N$586,MATCH(LEFT(X448,255),LEFT('Disaggregation Data'!J$315:$J$586,255),0))),"")</f>
        <v/>
      </c>
      <c r="I448" s="510"/>
      <c r="J448" s="510"/>
      <c r="K448" s="510"/>
      <c r="L448" s="510"/>
      <c r="M448" s="510"/>
      <c r="N448" s="510"/>
      <c r="O448" s="510"/>
      <c r="P448" s="510"/>
      <c r="Q448" s="510"/>
      <c r="R448" s="510"/>
      <c r="S448" s="510"/>
      <c r="T448" s="510"/>
      <c r="U448" s="429" t="str">
        <f t="array" ref="U448">IFERROR(IF(INDEX('Disaggregation Data'!$O$315:$O$586,MATCH(LEFT(X448,255),LEFT('Disaggregation Data'!$J$315:$J$586,255),0))=0,"",INDEX('Disaggregation Data'!$O$315:$O$586,MATCH(LEFT(X448,255),LEFT('Disaggregation Data'!J$315:$J$586,255),0))),"")</f>
        <v/>
      </c>
      <c r="V448" s="441" t="str">
        <f t="array" ref="V448">IFERROR(IF(INDEX('Disaggregation Data'!$P$315:$P$586,MATCH(LEFT(X448,255),LEFT('Disaggregation Data'!$J$315:$J$586,255),0))=0,"",INDEX('Disaggregation Data'!$P$315:$P$586,MATCH(LEFT(X448,255),LEFT('Disaggregation Data'!J$315:$J$586,255),0))),"")</f>
        <v/>
      </c>
      <c r="W448" s="511"/>
      <c r="X448" s="511" t="str">
        <f t="shared" si="28"/>
        <v>MDR TB-2(M): Number of TB cases with RR-TB and/or MDR-TB notifiedAge15+</v>
      </c>
      <c r="Y448" s="511">
        <f t="shared" si="29"/>
        <v>1</v>
      </c>
      <c r="Z448" s="511" t="str">
        <f t="shared" si="30"/>
        <v>MDR TB-2(M): Number of TB cases with RR-TB and/or MDR-TB notified-1</v>
      </c>
      <c r="AA448" s="511" t="b">
        <f t="shared" si="31"/>
        <v>1</v>
      </c>
      <c r="AB448" s="511" t="s">
        <v>1951</v>
      </c>
      <c r="AC448" s="511" t="str">
        <f t="array" ref="AC448">IFERROR(IF(INDEX('Disaggregation Records'!$G$95:$G$183,MATCH(LEFT(Z448,255),LEFT('Disaggregation Records'!$D$95:$D$183,255),0))=0,"",INDEX('Disaggregation Records'!$G$95:$G$183,MATCH(LEFT(Z448,255),LEFT('Disaggregation Records'!$D$95:$D$183,255),0))),"")</f>
        <v>a1L36000000zoNHEAY</v>
      </c>
      <c r="AD448" s="511" t="s">
        <v>768</v>
      </c>
      <c r="AE448" s="219"/>
      <c r="AF448" s="135"/>
      <c r="AG448" s="135"/>
    </row>
    <row r="449" spans="1:33" ht="37.5" customHeight="1">
      <c r="A449" s="406">
        <v>13</v>
      </c>
      <c r="B449" s="423" t="str">
        <f>IFERROR(VLOOKUP(A449,'Coverage Indicators - Section D'!$A$10:$Y$39,25,FALSE),"")</f>
        <v>MDR TB-2(M): Number of TB cases with RR-TB and/or MDR-TB notified</v>
      </c>
      <c r="C449" s="506" t="str">
        <f t="array" ref="C449">IFERROR(IF(INDEX('Disaggregation Records'!$E$95:$E$183,MATCH(LEFT(Z449,255),LEFT('Disaggregation Records'!$D$95:$D$183,255),0))=0,"",INDEX('Disaggregation Records'!$E$95:$E$183,MATCH(LEFT(Z449,255),LEFT('Disaggregation Records'!$D$95:$D$183,255),0))),"")</f>
        <v>Gender</v>
      </c>
      <c r="D449" s="506" t="str">
        <f t="array" ref="D449">IFERROR(IF(INDEX('Disaggregation Records'!$F$95:$F$183,MATCH(LEFT(Z449,255),LEFT('Disaggregation Records'!$D$95:$D$183,255),0))=0,"",INDEX('Disaggregation Records'!$F$95:$F$183,MATCH(LEFT(Z449,255),LEFT('Disaggregation Records'!$D$95:$D$183,255),0))),"")</f>
        <v>Male</v>
      </c>
      <c r="E449" s="425" t="str">
        <f t="array" ref="E449">IFERROR(IF(INDEX('Disaggregation Data'!$K$315:$K$586,MATCH(LEFT(X449,255),LEFT('Disaggregation Data'!$J$315:$J$586,255),0))=0,"",INDEX('Disaggregation Data'!$K$315:$K$586,MATCH(LEFT(X449,255),LEFT('Disaggregation Data'!J$315:$J$586,255),0))),"")</f>
        <v/>
      </c>
      <c r="F449" s="426" t="str">
        <f t="array" ref="F449">IFERROR(IF(INDEX('Disaggregation Data'!$L$315:$L$586,MATCH(LEFT(X449,255),LEFT('Disaggregation Data'!$J$315:$J$586,255),0))=0,"",INDEX('Disaggregation Data'!$L$315:$L$586,MATCH(LEFT(X449,255),LEFT('Disaggregation Data'!J$315:$J$586,255),0))),"")</f>
        <v/>
      </c>
      <c r="G449" s="481" t="str">
        <f t="array" ref="G449">IFERROR(IF(INDEX('Disaggregation Data'!$M$315:$M$586,MATCH(LEFT(X449,255),LEFT('Disaggregation Data'!$J$315:$J$586,255),0))=0,(E449/F449)*100,INDEX('Disaggregation Data'!$M$315:$M$586,MATCH(LEFT(X449,255),LEFT('Disaggregation Data'!J$315:$J$586,255),0))),"")</f>
        <v/>
      </c>
      <c r="H449" s="429" t="str">
        <f t="array" ref="H449">IFERROR(IF(INDEX('Disaggregation Data'!$N$315:$N$586,MATCH(LEFT(X449,255),LEFT('Disaggregation Data'!$J$315:$J$586,255),0))=0,"",INDEX('Disaggregation Data'!$N$315:$N$586,MATCH(LEFT(X449,255),LEFT('Disaggregation Data'!J$315:$J$586,255),0))),"")</f>
        <v/>
      </c>
      <c r="I449" s="510"/>
      <c r="J449" s="510"/>
      <c r="K449" s="510"/>
      <c r="L449" s="510"/>
      <c r="M449" s="510"/>
      <c r="N449" s="510"/>
      <c r="O449" s="510"/>
      <c r="P449" s="510"/>
      <c r="Q449" s="510"/>
      <c r="R449" s="510"/>
      <c r="S449" s="510"/>
      <c r="T449" s="510"/>
      <c r="U449" s="429" t="str">
        <f t="array" ref="U449">IFERROR(IF(INDEX('Disaggregation Data'!$O$315:$O$586,MATCH(LEFT(X449,255),LEFT('Disaggregation Data'!$J$315:$J$586,255),0))=0,"",INDEX('Disaggregation Data'!$O$315:$O$586,MATCH(LEFT(X449,255),LEFT('Disaggregation Data'!J$315:$J$586,255),0))),"")</f>
        <v/>
      </c>
      <c r="V449" s="441" t="str">
        <f t="array" ref="V449">IFERROR(IF(INDEX('Disaggregation Data'!$P$315:$P$586,MATCH(LEFT(X449,255),LEFT('Disaggregation Data'!$J$315:$J$586,255),0))=0,"",INDEX('Disaggregation Data'!$P$315:$P$586,MATCH(LEFT(X449,255),LEFT('Disaggregation Data'!J$315:$J$586,255),0))),"")</f>
        <v/>
      </c>
      <c r="W449" s="511"/>
      <c r="X449" s="511" t="str">
        <f t="shared" si="28"/>
        <v>MDR TB-2(M): Number of TB cases with RR-TB and/or MDR-TB notifiedGenderMale</v>
      </c>
      <c r="Y449" s="511">
        <f t="shared" si="29"/>
        <v>2</v>
      </c>
      <c r="Z449" s="511" t="str">
        <f t="shared" si="30"/>
        <v>MDR TB-2(M): Number of TB cases with RR-TB and/or MDR-TB notified-2</v>
      </c>
      <c r="AA449" s="511" t="b">
        <f t="shared" si="31"/>
        <v>1</v>
      </c>
      <c r="AB449" s="511" t="s">
        <v>1952</v>
      </c>
      <c r="AC449" s="511" t="str">
        <f t="array" ref="AC449">IFERROR(IF(INDEX('Disaggregation Records'!$G$95:$G$183,MATCH(LEFT(Z449,255),LEFT('Disaggregation Records'!$D$95:$D$183,255),0))=0,"",INDEX('Disaggregation Records'!$G$95:$G$183,MATCH(LEFT(Z449,255),LEFT('Disaggregation Records'!$D$95:$D$183,255),0))),"")</f>
        <v>a1L36000000zoNEEAY</v>
      </c>
      <c r="AD449" s="511" t="s">
        <v>768</v>
      </c>
      <c r="AE449" s="219"/>
      <c r="AF449" s="135"/>
      <c r="AG449" s="135"/>
    </row>
    <row r="450" spans="1:33" ht="37.5" customHeight="1">
      <c r="A450" s="406">
        <v>13</v>
      </c>
      <c r="B450" s="423" t="str">
        <f>IFERROR(VLOOKUP(A450,'Coverage Indicators - Section D'!$A$10:$Y$39,25,FALSE),"")</f>
        <v>MDR TB-2(M): Number of TB cases with RR-TB and/or MDR-TB notified</v>
      </c>
      <c r="C450" s="506" t="str">
        <f t="array" ref="C450">IFERROR(IF(INDEX('Disaggregation Records'!$E$95:$E$183,MATCH(LEFT(Z450,255),LEFT('Disaggregation Records'!$D$95:$D$183,255),0))=0,"",INDEX('Disaggregation Records'!$E$95:$E$183,MATCH(LEFT(Z450,255),LEFT('Disaggregation Records'!$D$95:$D$183,255),0))),"")</f>
        <v>Gender</v>
      </c>
      <c r="D450" s="506" t="str">
        <f t="array" ref="D450">IFERROR(IF(INDEX('Disaggregation Records'!$F$95:$F$183,MATCH(LEFT(Z450,255),LEFT('Disaggregation Records'!$D$95:$D$183,255),0))=0,"",INDEX('Disaggregation Records'!$F$95:$F$183,MATCH(LEFT(Z450,255),LEFT('Disaggregation Records'!$D$95:$D$183,255),0))),"")</f>
        <v>Female</v>
      </c>
      <c r="E450" s="425" t="str">
        <f t="array" ref="E450">IFERROR(IF(INDEX('Disaggregation Data'!$K$315:$K$586,MATCH(LEFT(X450,255),LEFT('Disaggregation Data'!$J$315:$J$586,255),0))=0,"",INDEX('Disaggregation Data'!$K$315:$K$586,MATCH(LEFT(X450,255),LEFT('Disaggregation Data'!J$315:$J$586,255),0))),"")</f>
        <v/>
      </c>
      <c r="F450" s="426" t="str">
        <f t="array" ref="F450">IFERROR(IF(INDEX('Disaggregation Data'!$L$315:$L$586,MATCH(LEFT(X450,255),LEFT('Disaggregation Data'!$J$315:$J$586,255),0))=0,"",INDEX('Disaggregation Data'!$L$315:$L$586,MATCH(LEFT(X450,255),LEFT('Disaggregation Data'!J$315:$J$586,255),0))),"")</f>
        <v/>
      </c>
      <c r="G450" s="481" t="str">
        <f t="array" ref="G450">IFERROR(IF(INDEX('Disaggregation Data'!$M$315:$M$586,MATCH(LEFT(X450,255),LEFT('Disaggregation Data'!$J$315:$J$586,255),0))=0,(E450/F450)*100,INDEX('Disaggregation Data'!$M$315:$M$586,MATCH(LEFT(X450,255),LEFT('Disaggregation Data'!J$315:$J$586,255),0))),"")</f>
        <v/>
      </c>
      <c r="H450" s="429" t="str">
        <f t="array" ref="H450">IFERROR(IF(INDEX('Disaggregation Data'!$N$315:$N$586,MATCH(LEFT(X450,255),LEFT('Disaggregation Data'!$J$315:$J$586,255),0))=0,"",INDEX('Disaggregation Data'!$N$315:$N$586,MATCH(LEFT(X450,255),LEFT('Disaggregation Data'!J$315:$J$586,255),0))),"")</f>
        <v/>
      </c>
      <c r="I450" s="510"/>
      <c r="J450" s="510"/>
      <c r="K450" s="510"/>
      <c r="L450" s="510"/>
      <c r="M450" s="510"/>
      <c r="N450" s="510"/>
      <c r="O450" s="510"/>
      <c r="P450" s="510"/>
      <c r="Q450" s="510"/>
      <c r="R450" s="510"/>
      <c r="S450" s="510"/>
      <c r="T450" s="510"/>
      <c r="U450" s="429" t="str">
        <f t="array" ref="U450">IFERROR(IF(INDEX('Disaggregation Data'!$O$315:$O$586,MATCH(LEFT(X450,255),LEFT('Disaggregation Data'!$J$315:$J$586,255),0))=0,"",INDEX('Disaggregation Data'!$O$315:$O$586,MATCH(LEFT(X450,255),LEFT('Disaggregation Data'!J$315:$J$586,255),0))),"")</f>
        <v/>
      </c>
      <c r="V450" s="441" t="str">
        <f t="array" ref="V450">IFERROR(IF(INDEX('Disaggregation Data'!$P$315:$P$586,MATCH(LEFT(X450,255),LEFT('Disaggregation Data'!$J$315:$J$586,255),0))=0,"",INDEX('Disaggregation Data'!$P$315:$P$586,MATCH(LEFT(X450,255),LEFT('Disaggregation Data'!J$315:$J$586,255),0))),"")</f>
        <v/>
      </c>
      <c r="W450" s="511"/>
      <c r="X450" s="511" t="str">
        <f t="shared" si="28"/>
        <v>MDR TB-2(M): Number of TB cases with RR-TB and/or MDR-TB notifiedGenderFemale</v>
      </c>
      <c r="Y450" s="511">
        <f t="shared" si="29"/>
        <v>3</v>
      </c>
      <c r="Z450" s="511" t="str">
        <f t="shared" si="30"/>
        <v>MDR TB-2(M): Number of TB cases with RR-TB and/or MDR-TB notified-3</v>
      </c>
      <c r="AA450" s="511" t="b">
        <f t="shared" si="31"/>
        <v>1</v>
      </c>
      <c r="AB450" s="511" t="s">
        <v>1953</v>
      </c>
      <c r="AC450" s="511" t="str">
        <f t="array" ref="AC450">IFERROR(IF(INDEX('Disaggregation Records'!$G$95:$G$183,MATCH(LEFT(Z450,255),LEFT('Disaggregation Records'!$D$95:$D$183,255),0))=0,"",INDEX('Disaggregation Records'!$G$95:$G$183,MATCH(LEFT(Z450,255),LEFT('Disaggregation Records'!$D$95:$D$183,255),0))),"")</f>
        <v>a1L36000000zoNFEAY</v>
      </c>
      <c r="AD450" s="511" t="s">
        <v>768</v>
      </c>
      <c r="AE450" s="219"/>
      <c r="AF450" s="135"/>
      <c r="AG450" s="135"/>
    </row>
    <row r="451" spans="1:33" ht="37.5" customHeight="1">
      <c r="A451" s="406">
        <v>13</v>
      </c>
      <c r="B451" s="423" t="str">
        <f>IFERROR(VLOOKUP(A451,'Coverage Indicators - Section D'!$A$10:$Y$39,25,FALSE),"")</f>
        <v>MDR TB-2(M): Number of TB cases with RR-TB and/or MDR-TB notified</v>
      </c>
      <c r="C451" s="506" t="str">
        <f t="array" ref="C451">IFERROR(IF(INDEX('Disaggregation Records'!$E$95:$E$183,MATCH(LEFT(Z451,255),LEFT('Disaggregation Records'!$D$95:$D$183,255),0))=0,"",INDEX('Disaggregation Records'!$E$95:$E$183,MATCH(LEFT(Z451,255),LEFT('Disaggregation Records'!$D$95:$D$183,255),0))),"")</f>
        <v/>
      </c>
      <c r="D451" s="506" t="str">
        <f t="array" ref="D451">IFERROR(IF(INDEX('Disaggregation Records'!$F$95:$F$183,MATCH(LEFT(Z451,255),LEFT('Disaggregation Records'!$D$95:$D$183,255),0))=0,"",INDEX('Disaggregation Records'!$F$95:$F$183,MATCH(LEFT(Z451,255),LEFT('Disaggregation Records'!$D$95:$D$183,255),0))),"")</f>
        <v/>
      </c>
      <c r="E451" s="425" t="str">
        <f t="array" ref="E451">IFERROR(IF(INDEX('Disaggregation Data'!$K$315:$K$586,MATCH(LEFT(X451,255),LEFT('Disaggregation Data'!$J$315:$J$586,255),0))=0,"",INDEX('Disaggregation Data'!$K$315:$K$586,MATCH(LEFT(X451,255),LEFT('Disaggregation Data'!J$315:$J$586,255),0))),"")</f>
        <v/>
      </c>
      <c r="F451" s="426" t="str">
        <f t="array" ref="F451">IFERROR(IF(INDEX('Disaggregation Data'!$L$315:$L$586,MATCH(LEFT(X451,255),LEFT('Disaggregation Data'!$J$315:$J$586,255),0))=0,"",INDEX('Disaggregation Data'!$L$315:$L$586,MATCH(LEFT(X451,255),LEFT('Disaggregation Data'!J$315:$J$586,255),0))),"")</f>
        <v/>
      </c>
      <c r="G451" s="481" t="str">
        <f t="array" ref="G451">IFERROR(IF(INDEX('Disaggregation Data'!$M$315:$M$586,MATCH(LEFT(X451,255),LEFT('Disaggregation Data'!$J$315:$J$586,255),0))=0,(E451/F451)*100,INDEX('Disaggregation Data'!$M$315:$M$586,MATCH(LEFT(X451,255),LEFT('Disaggregation Data'!J$315:$J$586,255),0))),"")</f>
        <v/>
      </c>
      <c r="H451" s="429" t="str">
        <f t="array" ref="H451">IFERROR(IF(INDEX('Disaggregation Data'!$N$315:$N$586,MATCH(LEFT(X451,255),LEFT('Disaggregation Data'!$J$315:$J$586,255),0))=0,"",INDEX('Disaggregation Data'!$N$315:$N$586,MATCH(LEFT(X451,255),LEFT('Disaggregation Data'!J$315:$J$586,255),0))),"")</f>
        <v/>
      </c>
      <c r="I451" s="510"/>
      <c r="J451" s="510"/>
      <c r="K451" s="510"/>
      <c r="L451" s="510"/>
      <c r="M451" s="510"/>
      <c r="N451" s="510"/>
      <c r="O451" s="510"/>
      <c r="P451" s="510"/>
      <c r="Q451" s="510"/>
      <c r="R451" s="510"/>
      <c r="S451" s="510"/>
      <c r="T451" s="510"/>
      <c r="U451" s="429" t="str">
        <f t="array" ref="U451">IFERROR(IF(INDEX('Disaggregation Data'!$O$315:$O$586,MATCH(LEFT(X451,255),LEFT('Disaggregation Data'!$J$315:$J$586,255),0))=0,"",INDEX('Disaggregation Data'!$O$315:$O$586,MATCH(LEFT(X451,255),LEFT('Disaggregation Data'!J$315:$J$586,255),0))),"")</f>
        <v/>
      </c>
      <c r="V451" s="441" t="str">
        <f t="array" ref="V451">IFERROR(IF(INDEX('Disaggregation Data'!$P$315:$P$586,MATCH(LEFT(X451,255),LEFT('Disaggregation Data'!$J$315:$J$586,255),0))=0,"",INDEX('Disaggregation Data'!$P$315:$P$586,MATCH(LEFT(X451,255),LEFT('Disaggregation Data'!J$315:$J$586,255),0))),"")</f>
        <v/>
      </c>
      <c r="W451" s="511"/>
      <c r="X451" s="511" t="str">
        <f t="shared" si="28"/>
        <v>MDR TB-2(M): Number of TB cases with RR-TB and/or MDR-TB notified</v>
      </c>
      <c r="Y451" s="511">
        <f t="shared" si="29"/>
        <v>4</v>
      </c>
      <c r="Z451" s="511" t="str">
        <f t="shared" si="30"/>
        <v>MDR TB-2(M): Number of TB cases with RR-TB and/or MDR-TB notified-4</v>
      </c>
      <c r="AA451" s="511" t="b">
        <f t="shared" si="31"/>
        <v>1</v>
      </c>
      <c r="AB451" s="511" t="s">
        <v>1954</v>
      </c>
      <c r="AC451" s="511" t="str">
        <f t="array" ref="AC451">IFERROR(IF(INDEX('Disaggregation Records'!$G$95:$G$183,MATCH(LEFT(Z451,255),LEFT('Disaggregation Records'!$D$95:$D$183,255),0))=0,"",INDEX('Disaggregation Records'!$G$95:$G$183,MATCH(LEFT(Z451,255),LEFT('Disaggregation Records'!$D$95:$D$183,255),0))),"")</f>
        <v/>
      </c>
      <c r="AD451" s="511" t="s">
        <v>768</v>
      </c>
      <c r="AE451" s="219"/>
      <c r="AF451" s="135"/>
      <c r="AG451" s="135"/>
    </row>
    <row r="452" spans="1:33" ht="37.5" customHeight="1">
      <c r="A452" s="406">
        <v>13</v>
      </c>
      <c r="B452" s="423" t="str">
        <f>IFERROR(VLOOKUP(A452,'Coverage Indicators - Section D'!$A$10:$Y$39,25,FALSE),"")</f>
        <v>MDR TB-2(M): Number of TB cases with RR-TB and/or MDR-TB notified</v>
      </c>
      <c r="C452" s="506" t="str">
        <f t="array" ref="C452">IFERROR(IF(INDEX('Disaggregation Records'!$E$95:$E$183,MATCH(LEFT(Z452,255),LEFT('Disaggregation Records'!$D$95:$D$183,255),0))=0,"",INDEX('Disaggregation Records'!$E$95:$E$183,MATCH(LEFT(Z452,255),LEFT('Disaggregation Records'!$D$95:$D$183,255),0))),"")</f>
        <v/>
      </c>
      <c r="D452" s="506" t="str">
        <f t="array" ref="D452">IFERROR(IF(INDEX('Disaggregation Records'!$F$95:$F$183,MATCH(LEFT(Z452,255),LEFT('Disaggregation Records'!$D$95:$D$183,255),0))=0,"",INDEX('Disaggregation Records'!$F$95:$F$183,MATCH(LEFT(Z452,255),LEFT('Disaggregation Records'!$D$95:$D$183,255),0))),"")</f>
        <v/>
      </c>
      <c r="E452" s="425" t="str">
        <f t="array" ref="E452">IFERROR(IF(INDEX('Disaggregation Data'!$K$315:$K$586,MATCH(LEFT(X452,255),LEFT('Disaggregation Data'!$J$315:$J$586,255),0))=0,"",INDEX('Disaggregation Data'!$K$315:$K$586,MATCH(LEFT(X452,255),LEFT('Disaggregation Data'!J$315:$J$586,255),0))),"")</f>
        <v/>
      </c>
      <c r="F452" s="426" t="str">
        <f t="array" ref="F452">IFERROR(IF(INDEX('Disaggregation Data'!$L$315:$L$586,MATCH(LEFT(X452,255),LEFT('Disaggregation Data'!$J$315:$J$586,255),0))=0,"",INDEX('Disaggregation Data'!$L$315:$L$586,MATCH(LEFT(X452,255),LEFT('Disaggregation Data'!J$315:$J$586,255),0))),"")</f>
        <v/>
      </c>
      <c r="G452" s="481" t="str">
        <f t="array" ref="G452">IFERROR(IF(INDEX('Disaggregation Data'!$M$315:$M$586,MATCH(LEFT(X452,255),LEFT('Disaggregation Data'!$J$315:$J$586,255),0))=0,(E452/F452)*100,INDEX('Disaggregation Data'!$M$315:$M$586,MATCH(LEFT(X452,255),LEFT('Disaggregation Data'!J$315:$J$586,255),0))),"")</f>
        <v/>
      </c>
      <c r="H452" s="429" t="str">
        <f t="array" ref="H452">IFERROR(IF(INDEX('Disaggregation Data'!$N$315:$N$586,MATCH(LEFT(X452,255),LEFT('Disaggregation Data'!$J$315:$J$586,255),0))=0,"",INDEX('Disaggregation Data'!$N$315:$N$586,MATCH(LEFT(X452,255),LEFT('Disaggregation Data'!J$315:$J$586,255),0))),"")</f>
        <v/>
      </c>
      <c r="I452" s="510"/>
      <c r="J452" s="510"/>
      <c r="K452" s="510"/>
      <c r="L452" s="510"/>
      <c r="M452" s="510"/>
      <c r="N452" s="510"/>
      <c r="O452" s="510"/>
      <c r="P452" s="510"/>
      <c r="Q452" s="510"/>
      <c r="R452" s="510"/>
      <c r="S452" s="510"/>
      <c r="T452" s="510"/>
      <c r="U452" s="429" t="str">
        <f t="array" ref="U452">IFERROR(IF(INDEX('Disaggregation Data'!$O$315:$O$586,MATCH(LEFT(X452,255),LEFT('Disaggregation Data'!$J$315:$J$586,255),0))=0,"",INDEX('Disaggregation Data'!$O$315:$O$586,MATCH(LEFT(X452,255),LEFT('Disaggregation Data'!J$315:$J$586,255),0))),"")</f>
        <v/>
      </c>
      <c r="V452" s="441" t="str">
        <f t="array" ref="V452">IFERROR(IF(INDEX('Disaggregation Data'!$P$315:$P$586,MATCH(LEFT(X452,255),LEFT('Disaggregation Data'!$J$315:$J$586,255),0))=0,"",INDEX('Disaggregation Data'!$P$315:$P$586,MATCH(LEFT(X452,255),LEFT('Disaggregation Data'!J$315:$J$586,255),0))),"")</f>
        <v/>
      </c>
      <c r="W452" s="511"/>
      <c r="X452" s="511" t="str">
        <f t="shared" si="28"/>
        <v>MDR TB-2(M): Number of TB cases with RR-TB and/or MDR-TB notified</v>
      </c>
      <c r="Y452" s="511">
        <f t="shared" si="29"/>
        <v>5</v>
      </c>
      <c r="Z452" s="511" t="str">
        <f t="shared" si="30"/>
        <v>MDR TB-2(M): Number of TB cases with RR-TB and/or MDR-TB notified-5</v>
      </c>
      <c r="AA452" s="511" t="b">
        <f t="shared" si="31"/>
        <v>1</v>
      </c>
      <c r="AB452" s="511" t="s">
        <v>1955</v>
      </c>
      <c r="AC452" s="511" t="str">
        <f t="array" ref="AC452">IFERROR(IF(INDEX('Disaggregation Records'!$G$95:$G$183,MATCH(LEFT(Z452,255),LEFT('Disaggregation Records'!$D$95:$D$183,255),0))=0,"",INDEX('Disaggregation Records'!$G$95:$G$183,MATCH(LEFT(Z452,255),LEFT('Disaggregation Records'!$D$95:$D$183,255),0))),"")</f>
        <v/>
      </c>
      <c r="AD452" s="511" t="s">
        <v>768</v>
      </c>
      <c r="AE452" s="219"/>
      <c r="AF452" s="135"/>
      <c r="AG452" s="135"/>
    </row>
    <row r="453" spans="1:33" ht="37.5" customHeight="1">
      <c r="A453" s="406">
        <v>13</v>
      </c>
      <c r="B453" s="423" t="str">
        <f>IFERROR(VLOOKUP(A453,'Coverage Indicators - Section D'!$A$10:$Y$39,25,FALSE),"")</f>
        <v>MDR TB-2(M): Number of TB cases with RR-TB and/or MDR-TB notified</v>
      </c>
      <c r="C453" s="506" t="str">
        <f t="array" ref="C453">IFERROR(IF(INDEX('Disaggregation Records'!$E$95:$E$183,MATCH(LEFT(Z453,255),LEFT('Disaggregation Records'!$D$95:$D$183,255),0))=0,"",INDEX('Disaggregation Records'!$E$95:$E$183,MATCH(LEFT(Z453,255),LEFT('Disaggregation Records'!$D$95:$D$183,255),0))),"")</f>
        <v/>
      </c>
      <c r="D453" s="506" t="str">
        <f t="array" ref="D453">IFERROR(IF(INDEX('Disaggregation Records'!$F$95:$F$183,MATCH(LEFT(Z453,255),LEFT('Disaggregation Records'!$D$95:$D$183,255),0))=0,"",INDEX('Disaggregation Records'!$F$95:$F$183,MATCH(LEFT(Z453,255),LEFT('Disaggregation Records'!$D$95:$D$183,255),0))),"")</f>
        <v/>
      </c>
      <c r="E453" s="425" t="str">
        <f t="array" ref="E453">IFERROR(IF(INDEX('Disaggregation Data'!$K$315:$K$586,MATCH(LEFT(X453,255),LEFT('Disaggregation Data'!$J$315:$J$586,255),0))=0,"",INDEX('Disaggregation Data'!$K$315:$K$586,MATCH(LEFT(X453,255),LEFT('Disaggregation Data'!J$315:$J$586,255),0))),"")</f>
        <v/>
      </c>
      <c r="F453" s="426" t="str">
        <f t="array" ref="F453">IFERROR(IF(INDEX('Disaggregation Data'!$L$315:$L$586,MATCH(LEFT(X453,255),LEFT('Disaggregation Data'!$J$315:$J$586,255),0))=0,"",INDEX('Disaggregation Data'!$L$315:$L$586,MATCH(LEFT(X453,255),LEFT('Disaggregation Data'!J$315:$J$586,255),0))),"")</f>
        <v/>
      </c>
      <c r="G453" s="481" t="str">
        <f t="array" ref="G453">IFERROR(IF(INDEX('Disaggregation Data'!$M$315:$M$586,MATCH(LEFT(X453,255),LEFT('Disaggregation Data'!$J$315:$J$586,255),0))=0,(E453/F453)*100,INDEX('Disaggregation Data'!$M$315:$M$586,MATCH(LEFT(X453,255),LEFT('Disaggregation Data'!J$315:$J$586,255),0))),"")</f>
        <v/>
      </c>
      <c r="H453" s="429" t="str">
        <f t="array" ref="H453">IFERROR(IF(INDEX('Disaggregation Data'!$N$315:$N$586,MATCH(LEFT(X453,255),LEFT('Disaggregation Data'!$J$315:$J$586,255),0))=0,"",INDEX('Disaggregation Data'!$N$315:$N$586,MATCH(LEFT(X453,255),LEFT('Disaggregation Data'!J$315:$J$586,255),0))),"")</f>
        <v/>
      </c>
      <c r="I453" s="510"/>
      <c r="J453" s="510"/>
      <c r="K453" s="510"/>
      <c r="L453" s="510"/>
      <c r="M453" s="510"/>
      <c r="N453" s="510"/>
      <c r="O453" s="510"/>
      <c r="P453" s="510"/>
      <c r="Q453" s="510"/>
      <c r="R453" s="510"/>
      <c r="S453" s="510"/>
      <c r="T453" s="510"/>
      <c r="U453" s="429" t="str">
        <f t="array" ref="U453">IFERROR(IF(INDEX('Disaggregation Data'!$O$315:$O$586,MATCH(LEFT(X453,255),LEFT('Disaggregation Data'!$J$315:$J$586,255),0))=0,"",INDEX('Disaggregation Data'!$O$315:$O$586,MATCH(LEFT(X453,255),LEFT('Disaggregation Data'!J$315:$J$586,255),0))),"")</f>
        <v/>
      </c>
      <c r="V453" s="441" t="str">
        <f t="array" ref="V453">IFERROR(IF(INDEX('Disaggregation Data'!$P$315:$P$586,MATCH(LEFT(X453,255),LEFT('Disaggregation Data'!$J$315:$J$586,255),0))=0,"",INDEX('Disaggregation Data'!$P$315:$P$586,MATCH(LEFT(X453,255),LEFT('Disaggregation Data'!J$315:$J$586,255),0))),"")</f>
        <v/>
      </c>
      <c r="W453" s="511"/>
      <c r="X453" s="511" t="str">
        <f t="shared" si="28"/>
        <v>MDR TB-2(M): Number of TB cases with RR-TB and/or MDR-TB notified</v>
      </c>
      <c r="Y453" s="511">
        <f t="shared" si="29"/>
        <v>6</v>
      </c>
      <c r="Z453" s="511" t="str">
        <f t="shared" si="30"/>
        <v>MDR TB-2(M): Number of TB cases with RR-TB and/or MDR-TB notified-6</v>
      </c>
      <c r="AA453" s="511" t="b">
        <f t="shared" si="31"/>
        <v>1</v>
      </c>
      <c r="AB453" s="511" t="s">
        <v>1956</v>
      </c>
      <c r="AC453" s="511" t="str">
        <f t="array" ref="AC453">IFERROR(IF(INDEX('Disaggregation Records'!$G$95:$G$183,MATCH(LEFT(Z453,255),LEFT('Disaggregation Records'!$D$95:$D$183,255),0))=0,"",INDEX('Disaggregation Records'!$G$95:$G$183,MATCH(LEFT(Z453,255),LEFT('Disaggregation Records'!$D$95:$D$183,255),0))),"")</f>
        <v/>
      </c>
      <c r="AD453" s="511" t="s">
        <v>768</v>
      </c>
      <c r="AE453" s="219"/>
      <c r="AF453" s="135"/>
      <c r="AG453" s="135"/>
    </row>
    <row r="454" spans="1:33" ht="37.5" customHeight="1">
      <c r="A454" s="406">
        <v>13</v>
      </c>
      <c r="B454" s="423" t="str">
        <f>IFERROR(VLOOKUP(A454,'Coverage Indicators - Section D'!$A$10:$Y$39,25,FALSE),"")</f>
        <v>MDR TB-2(M): Number of TB cases with RR-TB and/or MDR-TB notified</v>
      </c>
      <c r="C454" s="506" t="str">
        <f t="array" ref="C454">IFERROR(IF(INDEX('Disaggregation Records'!$E$95:$E$183,MATCH(LEFT(Z454,255),LEFT('Disaggregation Records'!$D$95:$D$183,255),0))=0,"",INDEX('Disaggregation Records'!$E$95:$E$183,MATCH(LEFT(Z454,255),LEFT('Disaggregation Records'!$D$95:$D$183,255),0))),"")</f>
        <v/>
      </c>
      <c r="D454" s="506" t="str">
        <f t="array" ref="D454">IFERROR(IF(INDEX('Disaggregation Records'!$F$95:$F$183,MATCH(LEFT(Z454,255),LEFT('Disaggregation Records'!$D$95:$D$183,255),0))=0,"",INDEX('Disaggregation Records'!$F$95:$F$183,MATCH(LEFT(Z454,255),LEFT('Disaggregation Records'!$D$95:$D$183,255),0))),"")</f>
        <v/>
      </c>
      <c r="E454" s="425" t="str">
        <f t="array" ref="E454">IFERROR(IF(INDEX('Disaggregation Data'!$K$315:$K$586,MATCH(LEFT(X454,255),LEFT('Disaggregation Data'!$J$315:$J$586,255),0))=0,"",INDEX('Disaggregation Data'!$K$315:$K$586,MATCH(LEFT(X454,255),LEFT('Disaggregation Data'!J$315:$J$586,255),0))),"")</f>
        <v/>
      </c>
      <c r="F454" s="426" t="str">
        <f t="array" ref="F454">IFERROR(IF(INDEX('Disaggregation Data'!$L$315:$L$586,MATCH(LEFT(X454,255),LEFT('Disaggregation Data'!$J$315:$J$586,255),0))=0,"",INDEX('Disaggregation Data'!$L$315:$L$586,MATCH(LEFT(X454,255),LEFT('Disaggregation Data'!J$315:$J$586,255),0))),"")</f>
        <v/>
      </c>
      <c r="G454" s="481" t="str">
        <f t="array" ref="G454">IFERROR(IF(INDEX('Disaggregation Data'!$M$315:$M$586,MATCH(LEFT(X454,255),LEFT('Disaggregation Data'!$J$315:$J$586,255),0))=0,(E454/F454)*100,INDEX('Disaggregation Data'!$M$315:$M$586,MATCH(LEFT(X454,255),LEFT('Disaggregation Data'!J$315:$J$586,255),0))),"")</f>
        <v/>
      </c>
      <c r="H454" s="429" t="str">
        <f t="array" ref="H454">IFERROR(IF(INDEX('Disaggregation Data'!$N$315:$N$586,MATCH(LEFT(X454,255),LEFT('Disaggregation Data'!$J$315:$J$586,255),0))=0,"",INDEX('Disaggregation Data'!$N$315:$N$586,MATCH(LEFT(X454,255),LEFT('Disaggregation Data'!J$315:$J$586,255),0))),"")</f>
        <v/>
      </c>
      <c r="I454" s="510"/>
      <c r="J454" s="510"/>
      <c r="K454" s="510"/>
      <c r="L454" s="510"/>
      <c r="M454" s="510"/>
      <c r="N454" s="510"/>
      <c r="O454" s="510"/>
      <c r="P454" s="510"/>
      <c r="Q454" s="510"/>
      <c r="R454" s="510"/>
      <c r="S454" s="510"/>
      <c r="T454" s="510"/>
      <c r="U454" s="429" t="str">
        <f t="array" ref="U454">IFERROR(IF(INDEX('Disaggregation Data'!$O$315:$O$586,MATCH(LEFT(X454,255),LEFT('Disaggregation Data'!$J$315:$J$586,255),0))=0,"",INDEX('Disaggregation Data'!$O$315:$O$586,MATCH(LEFT(X454,255),LEFT('Disaggregation Data'!J$315:$J$586,255),0))),"")</f>
        <v/>
      </c>
      <c r="V454" s="441" t="str">
        <f t="array" ref="V454">IFERROR(IF(INDEX('Disaggregation Data'!$P$315:$P$586,MATCH(LEFT(X454,255),LEFT('Disaggregation Data'!$J$315:$J$586,255),0))=0,"",INDEX('Disaggregation Data'!$P$315:$P$586,MATCH(LEFT(X454,255),LEFT('Disaggregation Data'!J$315:$J$586,255),0))),"")</f>
        <v/>
      </c>
      <c r="W454" s="511"/>
      <c r="X454" s="511" t="str">
        <f t="shared" si="28"/>
        <v>MDR TB-2(M): Number of TB cases with RR-TB and/or MDR-TB notified</v>
      </c>
      <c r="Y454" s="511">
        <f t="shared" si="29"/>
        <v>7</v>
      </c>
      <c r="Z454" s="511" t="str">
        <f t="shared" si="30"/>
        <v>MDR TB-2(M): Number of TB cases with RR-TB and/or MDR-TB notified-7</v>
      </c>
      <c r="AA454" s="511" t="b">
        <f t="shared" si="31"/>
        <v>1</v>
      </c>
      <c r="AB454" s="511" t="s">
        <v>1957</v>
      </c>
      <c r="AC454" s="511" t="str">
        <f t="array" ref="AC454">IFERROR(IF(INDEX('Disaggregation Records'!$G$95:$G$183,MATCH(LEFT(Z454,255),LEFT('Disaggregation Records'!$D$95:$D$183,255),0))=0,"",INDEX('Disaggregation Records'!$G$95:$G$183,MATCH(LEFT(Z454,255),LEFT('Disaggregation Records'!$D$95:$D$183,255),0))),"")</f>
        <v/>
      </c>
      <c r="AD454" s="511" t="s">
        <v>768</v>
      </c>
      <c r="AE454" s="219"/>
      <c r="AF454" s="135"/>
      <c r="AG454" s="135"/>
    </row>
    <row r="455" spans="1:33" ht="37.5" customHeight="1">
      <c r="A455" s="406">
        <v>13</v>
      </c>
      <c r="B455" s="423" t="str">
        <f>IFERROR(VLOOKUP(A455,'Coverage Indicators - Section D'!$A$10:$Y$39,25,FALSE),"")</f>
        <v>MDR TB-2(M): Number of TB cases with RR-TB and/or MDR-TB notified</v>
      </c>
      <c r="C455" s="506" t="str">
        <f t="array" ref="C455">IFERROR(IF(INDEX('Disaggregation Records'!$E$95:$E$183,MATCH(LEFT(Z455,255),LEFT('Disaggregation Records'!$D$95:$D$183,255),0))=0,"",INDEX('Disaggregation Records'!$E$95:$E$183,MATCH(LEFT(Z455,255),LEFT('Disaggregation Records'!$D$95:$D$183,255),0))),"")</f>
        <v/>
      </c>
      <c r="D455" s="506" t="str">
        <f t="array" ref="D455">IFERROR(IF(INDEX('Disaggregation Records'!$F$95:$F$183,MATCH(LEFT(Z455,255),LEFT('Disaggregation Records'!$D$95:$D$183,255),0))=0,"",INDEX('Disaggregation Records'!$F$95:$F$183,MATCH(LEFT(Z455,255),LEFT('Disaggregation Records'!$D$95:$D$183,255),0))),"")</f>
        <v/>
      </c>
      <c r="E455" s="425" t="str">
        <f t="array" ref="E455">IFERROR(IF(INDEX('Disaggregation Data'!$K$315:$K$586,MATCH(LEFT(X455,255),LEFT('Disaggregation Data'!$J$315:$J$586,255),0))=0,"",INDEX('Disaggregation Data'!$K$315:$K$586,MATCH(LEFT(X455,255),LEFT('Disaggregation Data'!J$315:$J$586,255),0))),"")</f>
        <v/>
      </c>
      <c r="F455" s="426" t="str">
        <f t="array" ref="F455">IFERROR(IF(INDEX('Disaggregation Data'!$L$315:$L$586,MATCH(LEFT(X455,255),LEFT('Disaggregation Data'!$J$315:$J$586,255),0))=0,"",INDEX('Disaggregation Data'!$L$315:$L$586,MATCH(LEFT(X455,255),LEFT('Disaggregation Data'!J$315:$J$586,255),0))),"")</f>
        <v/>
      </c>
      <c r="G455" s="481" t="str">
        <f t="array" ref="G455">IFERROR(IF(INDEX('Disaggregation Data'!$M$315:$M$586,MATCH(LEFT(X455,255),LEFT('Disaggregation Data'!$J$315:$J$586,255),0))=0,(E455/F455)*100,INDEX('Disaggregation Data'!$M$315:$M$586,MATCH(LEFT(X455,255),LEFT('Disaggregation Data'!J$315:$J$586,255),0))),"")</f>
        <v/>
      </c>
      <c r="H455" s="429" t="str">
        <f t="array" ref="H455">IFERROR(IF(INDEX('Disaggregation Data'!$N$315:$N$586,MATCH(LEFT(X455,255),LEFT('Disaggregation Data'!$J$315:$J$586,255),0))=0,"",INDEX('Disaggregation Data'!$N$315:$N$586,MATCH(LEFT(X455,255),LEFT('Disaggregation Data'!J$315:$J$586,255),0))),"")</f>
        <v/>
      </c>
      <c r="I455" s="510"/>
      <c r="J455" s="510"/>
      <c r="K455" s="510"/>
      <c r="L455" s="510"/>
      <c r="M455" s="510"/>
      <c r="N455" s="510"/>
      <c r="O455" s="510"/>
      <c r="P455" s="510"/>
      <c r="Q455" s="510"/>
      <c r="R455" s="510"/>
      <c r="S455" s="510"/>
      <c r="T455" s="510"/>
      <c r="U455" s="429" t="str">
        <f t="array" ref="U455">IFERROR(IF(INDEX('Disaggregation Data'!$O$315:$O$586,MATCH(LEFT(X455,255),LEFT('Disaggregation Data'!$J$315:$J$586,255),0))=0,"",INDEX('Disaggregation Data'!$O$315:$O$586,MATCH(LEFT(X455,255),LEFT('Disaggregation Data'!J$315:$J$586,255),0))),"")</f>
        <v/>
      </c>
      <c r="V455" s="441" t="str">
        <f t="array" ref="V455">IFERROR(IF(INDEX('Disaggregation Data'!$P$315:$P$586,MATCH(LEFT(X455,255),LEFT('Disaggregation Data'!$J$315:$J$586,255),0))=0,"",INDEX('Disaggregation Data'!$P$315:$P$586,MATCH(LEFT(X455,255),LEFT('Disaggregation Data'!J$315:$J$586,255),0))),"")</f>
        <v/>
      </c>
      <c r="W455" s="511"/>
      <c r="X455" s="511" t="str">
        <f t="shared" ref="X455:X518" si="32">IF(B455&lt;&gt;"",B455&amp;C455&amp;D455,"")</f>
        <v>MDR TB-2(M): Number of TB cases with RR-TB and/or MDR-TB notified</v>
      </c>
      <c r="Y455" s="511">
        <f t="shared" ref="Y455:Y518" si="33">IF(B455=B454,Y454+1,0)</f>
        <v>8</v>
      </c>
      <c r="Z455" s="511" t="str">
        <f t="shared" ref="Z455:Z518" si="34">IF(B455&lt;&gt;"",B455&amp;"-"&amp;Y455,"")</f>
        <v>MDR TB-2(M): Number of TB cases with RR-TB and/or MDR-TB notified-8</v>
      </c>
      <c r="AA455" s="511" t="b">
        <f t="shared" ref="AA455:AA518" si="35">IFERROR(IF(B455&lt;&gt;"",TRUE,FALSE),"")</f>
        <v>1</v>
      </c>
      <c r="AB455" s="511" t="s">
        <v>1958</v>
      </c>
      <c r="AC455" s="511" t="str">
        <f t="array" ref="AC455">IFERROR(IF(INDEX('Disaggregation Records'!$G$95:$G$183,MATCH(LEFT(Z455,255),LEFT('Disaggregation Records'!$D$95:$D$183,255),0))=0,"",INDEX('Disaggregation Records'!$G$95:$G$183,MATCH(LEFT(Z455,255),LEFT('Disaggregation Records'!$D$95:$D$183,255),0))),"")</f>
        <v/>
      </c>
      <c r="AD455" s="511" t="s">
        <v>768</v>
      </c>
      <c r="AE455" s="219"/>
      <c r="AF455" s="135"/>
      <c r="AG455" s="135"/>
    </row>
    <row r="456" spans="1:33" ht="37.5" customHeight="1">
      <c r="A456" s="406">
        <v>13</v>
      </c>
      <c r="B456" s="423" t="str">
        <f>IFERROR(VLOOKUP(A456,'Coverage Indicators - Section D'!$A$10:$Y$39,25,FALSE),"")</f>
        <v>MDR TB-2(M): Number of TB cases with RR-TB and/or MDR-TB notified</v>
      </c>
      <c r="C456" s="506" t="str">
        <f t="array" ref="C456">IFERROR(IF(INDEX('Disaggregation Records'!$E$95:$E$183,MATCH(LEFT(Z456,255),LEFT('Disaggregation Records'!$D$95:$D$183,255),0))=0,"",INDEX('Disaggregation Records'!$E$95:$E$183,MATCH(LEFT(Z456,255),LEFT('Disaggregation Records'!$D$95:$D$183,255),0))),"")</f>
        <v/>
      </c>
      <c r="D456" s="506" t="str">
        <f t="array" ref="D456">IFERROR(IF(INDEX('Disaggregation Records'!$F$95:$F$183,MATCH(LEFT(Z456,255),LEFT('Disaggregation Records'!$D$95:$D$183,255),0))=0,"",INDEX('Disaggregation Records'!$F$95:$F$183,MATCH(LEFT(Z456,255),LEFT('Disaggregation Records'!$D$95:$D$183,255),0))),"")</f>
        <v/>
      </c>
      <c r="E456" s="425" t="str">
        <f t="array" ref="E456">IFERROR(IF(INDEX('Disaggregation Data'!$K$315:$K$586,MATCH(LEFT(X456,255),LEFT('Disaggregation Data'!$J$315:$J$586,255),0))=0,"",INDEX('Disaggregation Data'!$K$315:$K$586,MATCH(LEFT(X456,255),LEFT('Disaggregation Data'!J$315:$J$586,255),0))),"")</f>
        <v/>
      </c>
      <c r="F456" s="426" t="str">
        <f t="array" ref="F456">IFERROR(IF(INDEX('Disaggregation Data'!$L$315:$L$586,MATCH(LEFT(X456,255),LEFT('Disaggregation Data'!$J$315:$J$586,255),0))=0,"",INDEX('Disaggregation Data'!$L$315:$L$586,MATCH(LEFT(X456,255),LEFT('Disaggregation Data'!J$315:$J$586,255),0))),"")</f>
        <v/>
      </c>
      <c r="G456" s="481" t="str">
        <f t="array" ref="G456">IFERROR(IF(INDEX('Disaggregation Data'!$M$315:$M$586,MATCH(LEFT(X456,255),LEFT('Disaggregation Data'!$J$315:$J$586,255),0))=0,(E456/F456)*100,INDEX('Disaggregation Data'!$M$315:$M$586,MATCH(LEFT(X456,255),LEFT('Disaggregation Data'!J$315:$J$586,255),0))),"")</f>
        <v/>
      </c>
      <c r="H456" s="429" t="str">
        <f t="array" ref="H456">IFERROR(IF(INDEX('Disaggregation Data'!$N$315:$N$586,MATCH(LEFT(X456,255),LEFT('Disaggregation Data'!$J$315:$J$586,255),0))=0,"",INDEX('Disaggregation Data'!$N$315:$N$586,MATCH(LEFT(X456,255),LEFT('Disaggregation Data'!J$315:$J$586,255),0))),"")</f>
        <v/>
      </c>
      <c r="I456" s="510"/>
      <c r="J456" s="510"/>
      <c r="K456" s="510"/>
      <c r="L456" s="510"/>
      <c r="M456" s="510"/>
      <c r="N456" s="510"/>
      <c r="O456" s="510"/>
      <c r="P456" s="510"/>
      <c r="Q456" s="510"/>
      <c r="R456" s="510"/>
      <c r="S456" s="510"/>
      <c r="T456" s="510"/>
      <c r="U456" s="429" t="str">
        <f t="array" ref="U456">IFERROR(IF(INDEX('Disaggregation Data'!$O$315:$O$586,MATCH(LEFT(X456,255),LEFT('Disaggregation Data'!$J$315:$J$586,255),0))=0,"",INDEX('Disaggregation Data'!$O$315:$O$586,MATCH(LEFT(X456,255),LEFT('Disaggregation Data'!J$315:$J$586,255),0))),"")</f>
        <v/>
      </c>
      <c r="V456" s="441" t="str">
        <f t="array" ref="V456">IFERROR(IF(INDEX('Disaggregation Data'!$P$315:$P$586,MATCH(LEFT(X456,255),LEFT('Disaggregation Data'!$J$315:$J$586,255),0))=0,"",INDEX('Disaggregation Data'!$P$315:$P$586,MATCH(LEFT(X456,255),LEFT('Disaggregation Data'!J$315:$J$586,255),0))),"")</f>
        <v/>
      </c>
      <c r="W456" s="511"/>
      <c r="X456" s="511" t="str">
        <f t="shared" si="32"/>
        <v>MDR TB-2(M): Number of TB cases with RR-TB and/or MDR-TB notified</v>
      </c>
      <c r="Y456" s="511">
        <f t="shared" si="33"/>
        <v>9</v>
      </c>
      <c r="Z456" s="511" t="str">
        <f t="shared" si="34"/>
        <v>MDR TB-2(M): Number of TB cases with RR-TB and/or MDR-TB notified-9</v>
      </c>
      <c r="AA456" s="511" t="b">
        <f t="shared" si="35"/>
        <v>1</v>
      </c>
      <c r="AB456" s="511" t="s">
        <v>1959</v>
      </c>
      <c r="AC456" s="511" t="str">
        <f t="array" ref="AC456">IFERROR(IF(INDEX('Disaggregation Records'!$G$95:$G$183,MATCH(LEFT(Z456,255),LEFT('Disaggregation Records'!$D$95:$D$183,255),0))=0,"",INDEX('Disaggregation Records'!$G$95:$G$183,MATCH(LEFT(Z456,255),LEFT('Disaggregation Records'!$D$95:$D$183,255),0))),"")</f>
        <v/>
      </c>
      <c r="AD456" s="511" t="s">
        <v>768</v>
      </c>
      <c r="AE456" s="219"/>
      <c r="AF456" s="135"/>
      <c r="AG456" s="135"/>
    </row>
    <row r="457" spans="1:33" ht="37.5" customHeight="1">
      <c r="A457" s="406">
        <v>14</v>
      </c>
      <c r="B457" s="423" t="str">
        <f>IFERROR(VLOOKUP(A457,'Coverage Indicators - Section D'!$A$10:$Y$39,25,FALSE),"")</f>
        <v>MDR TB-3(M): Number of cases with RR-TB and/or MDR-TB that began second-line treatment</v>
      </c>
      <c r="C457" s="506" t="str">
        <f t="array" ref="C457">IFERROR(IF(INDEX('Disaggregation Records'!$E$95:$E$183,MATCH(LEFT(Z457,255),LEFT('Disaggregation Records'!$D$95:$D$183,255),0))=0,"",INDEX('Disaggregation Records'!$E$95:$E$183,MATCH(LEFT(Z457,255),LEFT('Disaggregation Records'!$D$95:$D$183,255),0))),"")</f>
        <v>Age</v>
      </c>
      <c r="D457" s="506" t="str">
        <f t="array" ref="D457">IFERROR(IF(INDEX('Disaggregation Records'!$F$95:$F$183,MATCH(LEFT(Z457,255),LEFT('Disaggregation Records'!$D$95:$D$183,255),0))=0,"",INDEX('Disaggregation Records'!$F$95:$F$183,MATCH(LEFT(Z457,255),LEFT('Disaggregation Records'!$D$95:$D$183,255),0))),"")</f>
        <v>U15</v>
      </c>
      <c r="E457" s="425" t="str">
        <f t="array" ref="E457">IFERROR(IF(INDEX('Disaggregation Data'!$K$315:$K$586,MATCH(LEFT(X457,255),LEFT('Disaggregation Data'!$J$315:$J$586,255),0))=0,"",INDEX('Disaggregation Data'!$K$315:$K$586,MATCH(LEFT(X457,255),LEFT('Disaggregation Data'!J$315:$J$586,255),0))),"")</f>
        <v/>
      </c>
      <c r="F457" s="426" t="str">
        <f t="array" ref="F457">IFERROR(IF(INDEX('Disaggregation Data'!$L$315:$L$586,MATCH(LEFT(X457,255),LEFT('Disaggregation Data'!$J$315:$J$586,255),0))=0,"",INDEX('Disaggregation Data'!$L$315:$L$586,MATCH(LEFT(X457,255),LEFT('Disaggregation Data'!J$315:$J$586,255),0))),"")</f>
        <v/>
      </c>
      <c r="G457" s="481" t="str">
        <f t="array" ref="G457">IFERROR(IF(INDEX('Disaggregation Data'!$M$315:$M$586,MATCH(LEFT(X457,255),LEFT('Disaggregation Data'!$J$315:$J$586,255),0))=0,(E457/F457)*100,INDEX('Disaggregation Data'!$M$315:$M$586,MATCH(LEFT(X457,255),LEFT('Disaggregation Data'!J$315:$J$586,255),0))),"")</f>
        <v/>
      </c>
      <c r="H457" s="429" t="str">
        <f t="array" ref="H457">IFERROR(IF(INDEX('Disaggregation Data'!$N$315:$N$586,MATCH(LEFT(X457,255),LEFT('Disaggregation Data'!$J$315:$J$586,255),0))=0,"",INDEX('Disaggregation Data'!$N$315:$N$586,MATCH(LEFT(X457,255),LEFT('Disaggregation Data'!J$315:$J$586,255),0))),"")</f>
        <v/>
      </c>
      <c r="I457" s="510"/>
      <c r="J457" s="510"/>
      <c r="K457" s="510"/>
      <c r="L457" s="510"/>
      <c r="M457" s="510"/>
      <c r="N457" s="510"/>
      <c r="O457" s="510"/>
      <c r="P457" s="510"/>
      <c r="Q457" s="510"/>
      <c r="R457" s="510"/>
      <c r="S457" s="510"/>
      <c r="T457" s="510"/>
      <c r="U457" s="429" t="str">
        <f t="array" ref="U457">IFERROR(IF(INDEX('Disaggregation Data'!$O$315:$O$586,MATCH(LEFT(X457,255),LEFT('Disaggregation Data'!$J$315:$J$586,255),0))=0,"",INDEX('Disaggregation Data'!$O$315:$O$586,MATCH(LEFT(X457,255),LEFT('Disaggregation Data'!J$315:$J$586,255),0))),"")</f>
        <v/>
      </c>
      <c r="V457" s="441" t="str">
        <f t="array" ref="V457">IFERROR(IF(INDEX('Disaggregation Data'!$P$315:$P$586,MATCH(LEFT(X457,255),LEFT('Disaggregation Data'!$J$315:$J$586,255),0))=0,"",INDEX('Disaggregation Data'!$P$315:$P$586,MATCH(LEFT(X457,255),LEFT('Disaggregation Data'!J$315:$J$586,255),0))),"")</f>
        <v/>
      </c>
      <c r="W457" s="511"/>
      <c r="X457" s="511" t="str">
        <f t="shared" si="32"/>
        <v>MDR TB-3(M): Number of cases with RR-TB and/or MDR-TB that began second-line treatmentAgeU15</v>
      </c>
      <c r="Y457" s="511">
        <f t="shared" si="33"/>
        <v>0</v>
      </c>
      <c r="Z457" s="511" t="str">
        <f t="shared" si="34"/>
        <v>MDR TB-3(M): Number of cases with RR-TB and/or MDR-TB that began second-line treatment-0</v>
      </c>
      <c r="AA457" s="511" t="b">
        <f t="shared" si="35"/>
        <v>1</v>
      </c>
      <c r="AB457" s="511" t="s">
        <v>1960</v>
      </c>
      <c r="AC457" s="511" t="str">
        <f t="array" ref="AC457">IFERROR(IF(INDEX('Disaggregation Records'!$G$95:$G$183,MATCH(LEFT(Z457,255),LEFT('Disaggregation Records'!$D$95:$D$183,255),0))=0,"",INDEX('Disaggregation Records'!$G$95:$G$183,MATCH(LEFT(Z457,255),LEFT('Disaggregation Records'!$D$95:$D$183,255),0))),"")</f>
        <v>a1L36000000zoNKEAY</v>
      </c>
      <c r="AD457" s="511" t="s">
        <v>771</v>
      </c>
      <c r="AE457" s="219"/>
      <c r="AF457" s="135"/>
      <c r="AG457" s="135"/>
    </row>
    <row r="458" spans="1:33" ht="37.5" customHeight="1">
      <c r="A458" s="406">
        <v>14</v>
      </c>
      <c r="B458" s="423" t="str">
        <f>IFERROR(VLOOKUP(A458,'Coverage Indicators - Section D'!$A$10:$Y$39,25,FALSE),"")</f>
        <v>MDR TB-3(M): Number of cases with RR-TB and/or MDR-TB that began second-line treatment</v>
      </c>
      <c r="C458" s="506" t="str">
        <f t="array" ref="C458">IFERROR(IF(INDEX('Disaggregation Records'!$E$95:$E$183,MATCH(LEFT(Z458,255),LEFT('Disaggregation Records'!$D$95:$D$183,255),0))=0,"",INDEX('Disaggregation Records'!$E$95:$E$183,MATCH(LEFT(Z458,255),LEFT('Disaggregation Records'!$D$95:$D$183,255),0))),"")</f>
        <v>Age</v>
      </c>
      <c r="D458" s="506" t="str">
        <f t="array" ref="D458">IFERROR(IF(INDEX('Disaggregation Records'!$F$95:$F$183,MATCH(LEFT(Z458,255),LEFT('Disaggregation Records'!$D$95:$D$183,255),0))=0,"",INDEX('Disaggregation Records'!$F$95:$F$183,MATCH(LEFT(Z458,255),LEFT('Disaggregation Records'!$D$95:$D$183,255),0))),"")</f>
        <v>15+</v>
      </c>
      <c r="E458" s="425" t="str">
        <f t="array" ref="E458">IFERROR(IF(INDEX('Disaggregation Data'!$K$315:$K$586,MATCH(LEFT(X458,255),LEFT('Disaggregation Data'!$J$315:$J$586,255),0))=0,"",INDEX('Disaggregation Data'!$K$315:$K$586,MATCH(LEFT(X458,255),LEFT('Disaggregation Data'!J$315:$J$586,255),0))),"")</f>
        <v/>
      </c>
      <c r="F458" s="426" t="str">
        <f t="array" ref="F458">IFERROR(IF(INDEX('Disaggregation Data'!$L$315:$L$586,MATCH(LEFT(X458,255),LEFT('Disaggregation Data'!$J$315:$J$586,255),0))=0,"",INDEX('Disaggregation Data'!$L$315:$L$586,MATCH(LEFT(X458,255),LEFT('Disaggregation Data'!J$315:$J$586,255),0))),"")</f>
        <v/>
      </c>
      <c r="G458" s="481" t="str">
        <f t="array" ref="G458">IFERROR(IF(INDEX('Disaggregation Data'!$M$315:$M$586,MATCH(LEFT(X458,255),LEFT('Disaggregation Data'!$J$315:$J$586,255),0))=0,(E458/F458)*100,INDEX('Disaggregation Data'!$M$315:$M$586,MATCH(LEFT(X458,255),LEFT('Disaggregation Data'!J$315:$J$586,255),0))),"")</f>
        <v/>
      </c>
      <c r="H458" s="429" t="str">
        <f t="array" ref="H458">IFERROR(IF(INDEX('Disaggregation Data'!$N$315:$N$586,MATCH(LEFT(X458,255),LEFT('Disaggregation Data'!$J$315:$J$586,255),0))=0,"",INDEX('Disaggregation Data'!$N$315:$N$586,MATCH(LEFT(X458,255),LEFT('Disaggregation Data'!J$315:$J$586,255),0))),"")</f>
        <v/>
      </c>
      <c r="I458" s="510"/>
      <c r="J458" s="510"/>
      <c r="K458" s="510"/>
      <c r="L458" s="510"/>
      <c r="M458" s="510"/>
      <c r="N458" s="510"/>
      <c r="O458" s="510"/>
      <c r="P458" s="510"/>
      <c r="Q458" s="510"/>
      <c r="R458" s="510"/>
      <c r="S458" s="510"/>
      <c r="T458" s="510"/>
      <c r="U458" s="429" t="str">
        <f t="array" ref="U458">IFERROR(IF(INDEX('Disaggregation Data'!$O$315:$O$586,MATCH(LEFT(X458,255),LEFT('Disaggregation Data'!$J$315:$J$586,255),0))=0,"",INDEX('Disaggregation Data'!$O$315:$O$586,MATCH(LEFT(X458,255),LEFT('Disaggregation Data'!J$315:$J$586,255),0))),"")</f>
        <v/>
      </c>
      <c r="V458" s="441" t="str">
        <f t="array" ref="V458">IFERROR(IF(INDEX('Disaggregation Data'!$P$315:$P$586,MATCH(LEFT(X458,255),LEFT('Disaggregation Data'!$J$315:$J$586,255),0))=0,"",INDEX('Disaggregation Data'!$P$315:$P$586,MATCH(LEFT(X458,255),LEFT('Disaggregation Data'!J$315:$J$586,255),0))),"")</f>
        <v/>
      </c>
      <c r="W458" s="511"/>
      <c r="X458" s="511" t="str">
        <f t="shared" si="32"/>
        <v>MDR TB-3(M): Number of cases with RR-TB and/or MDR-TB that began second-line treatmentAge15+</v>
      </c>
      <c r="Y458" s="511">
        <f t="shared" si="33"/>
        <v>1</v>
      </c>
      <c r="Z458" s="511" t="str">
        <f t="shared" si="34"/>
        <v>MDR TB-3(M): Number of cases with RR-TB and/or MDR-TB that began second-line treatment-1</v>
      </c>
      <c r="AA458" s="511" t="b">
        <f t="shared" si="35"/>
        <v>1</v>
      </c>
      <c r="AB458" s="511" t="s">
        <v>1961</v>
      </c>
      <c r="AC458" s="511" t="str">
        <f t="array" ref="AC458">IFERROR(IF(INDEX('Disaggregation Records'!$G$95:$G$183,MATCH(LEFT(Z458,255),LEFT('Disaggregation Records'!$D$95:$D$183,255),0))=0,"",INDEX('Disaggregation Records'!$G$95:$G$183,MATCH(LEFT(Z458,255),LEFT('Disaggregation Records'!$D$95:$D$183,255),0))),"")</f>
        <v>a1L36000000zoNLEAY</v>
      </c>
      <c r="AD458" s="511" t="s">
        <v>771</v>
      </c>
      <c r="AE458" s="219"/>
      <c r="AF458" s="135"/>
      <c r="AG458" s="135"/>
    </row>
    <row r="459" spans="1:33" ht="37.5" customHeight="1">
      <c r="A459" s="406">
        <v>14</v>
      </c>
      <c r="B459" s="423" t="str">
        <f>IFERROR(VLOOKUP(A459,'Coverage Indicators - Section D'!$A$10:$Y$39,25,FALSE),"")</f>
        <v>MDR TB-3(M): Number of cases with RR-TB and/or MDR-TB that began second-line treatment</v>
      </c>
      <c r="C459" s="506" t="str">
        <f t="array" ref="C459">IFERROR(IF(INDEX('Disaggregation Records'!$E$95:$E$183,MATCH(LEFT(Z459,255),LEFT('Disaggregation Records'!$D$95:$D$183,255),0))=0,"",INDEX('Disaggregation Records'!$E$95:$E$183,MATCH(LEFT(Z459,255),LEFT('Disaggregation Records'!$D$95:$D$183,255),0))),"")</f>
        <v>Gender</v>
      </c>
      <c r="D459" s="506" t="str">
        <f t="array" ref="D459">IFERROR(IF(INDEX('Disaggregation Records'!$F$95:$F$183,MATCH(LEFT(Z459,255),LEFT('Disaggregation Records'!$D$95:$D$183,255),0))=0,"",INDEX('Disaggregation Records'!$F$95:$F$183,MATCH(LEFT(Z459,255),LEFT('Disaggregation Records'!$D$95:$D$183,255),0))),"")</f>
        <v>Male</v>
      </c>
      <c r="E459" s="425" t="str">
        <f t="array" ref="E459">IFERROR(IF(INDEX('Disaggregation Data'!$K$315:$K$586,MATCH(LEFT(X459,255),LEFT('Disaggregation Data'!$J$315:$J$586,255),0))=0,"",INDEX('Disaggregation Data'!$K$315:$K$586,MATCH(LEFT(X459,255),LEFT('Disaggregation Data'!J$315:$J$586,255),0))),"")</f>
        <v/>
      </c>
      <c r="F459" s="426" t="str">
        <f t="array" ref="F459">IFERROR(IF(INDEX('Disaggregation Data'!$L$315:$L$586,MATCH(LEFT(X459,255),LEFT('Disaggregation Data'!$J$315:$J$586,255),0))=0,"",INDEX('Disaggregation Data'!$L$315:$L$586,MATCH(LEFT(X459,255),LEFT('Disaggregation Data'!J$315:$J$586,255),0))),"")</f>
        <v/>
      </c>
      <c r="G459" s="481" t="str">
        <f t="array" ref="G459">IFERROR(IF(INDEX('Disaggregation Data'!$M$315:$M$586,MATCH(LEFT(X459,255),LEFT('Disaggregation Data'!$J$315:$J$586,255),0))=0,(E459/F459)*100,INDEX('Disaggregation Data'!$M$315:$M$586,MATCH(LEFT(X459,255),LEFT('Disaggregation Data'!J$315:$J$586,255),0))),"")</f>
        <v/>
      </c>
      <c r="H459" s="429" t="str">
        <f t="array" ref="H459">IFERROR(IF(INDEX('Disaggregation Data'!$N$315:$N$586,MATCH(LEFT(X459,255),LEFT('Disaggregation Data'!$J$315:$J$586,255),0))=0,"",INDEX('Disaggregation Data'!$N$315:$N$586,MATCH(LEFT(X459,255),LEFT('Disaggregation Data'!J$315:$J$586,255),0))),"")</f>
        <v/>
      </c>
      <c r="I459" s="510"/>
      <c r="J459" s="510"/>
      <c r="K459" s="510"/>
      <c r="L459" s="510"/>
      <c r="M459" s="510"/>
      <c r="N459" s="510"/>
      <c r="O459" s="510"/>
      <c r="P459" s="510"/>
      <c r="Q459" s="510"/>
      <c r="R459" s="510"/>
      <c r="S459" s="510"/>
      <c r="T459" s="510"/>
      <c r="U459" s="429" t="str">
        <f t="array" ref="U459">IFERROR(IF(INDEX('Disaggregation Data'!$O$315:$O$586,MATCH(LEFT(X459,255),LEFT('Disaggregation Data'!$J$315:$J$586,255),0))=0,"",INDEX('Disaggregation Data'!$O$315:$O$586,MATCH(LEFT(X459,255),LEFT('Disaggregation Data'!J$315:$J$586,255),0))),"")</f>
        <v/>
      </c>
      <c r="V459" s="441" t="str">
        <f t="array" ref="V459">IFERROR(IF(INDEX('Disaggregation Data'!$P$315:$P$586,MATCH(LEFT(X459,255),LEFT('Disaggregation Data'!$J$315:$J$586,255),0))=0,"",INDEX('Disaggregation Data'!$P$315:$P$586,MATCH(LEFT(X459,255),LEFT('Disaggregation Data'!J$315:$J$586,255),0))),"")</f>
        <v/>
      </c>
      <c r="W459" s="511"/>
      <c r="X459" s="511" t="str">
        <f t="shared" si="32"/>
        <v>MDR TB-3(M): Number of cases with RR-TB and/or MDR-TB that began second-line treatmentGenderMale</v>
      </c>
      <c r="Y459" s="511">
        <f t="shared" si="33"/>
        <v>2</v>
      </c>
      <c r="Z459" s="511" t="str">
        <f t="shared" si="34"/>
        <v>MDR TB-3(M): Number of cases with RR-TB and/or MDR-TB that began second-line treatment-2</v>
      </c>
      <c r="AA459" s="511" t="b">
        <f t="shared" si="35"/>
        <v>1</v>
      </c>
      <c r="AB459" s="511" t="s">
        <v>1962</v>
      </c>
      <c r="AC459" s="511" t="str">
        <f t="array" ref="AC459">IFERROR(IF(INDEX('Disaggregation Records'!$G$95:$G$183,MATCH(LEFT(Z459,255),LEFT('Disaggregation Records'!$D$95:$D$183,255),0))=0,"",INDEX('Disaggregation Records'!$G$95:$G$183,MATCH(LEFT(Z459,255),LEFT('Disaggregation Records'!$D$95:$D$183,255),0))),"")</f>
        <v>a1L36000000zoNIEAY</v>
      </c>
      <c r="AD459" s="511" t="s">
        <v>771</v>
      </c>
      <c r="AE459" s="219"/>
      <c r="AF459" s="135"/>
      <c r="AG459" s="135"/>
    </row>
    <row r="460" spans="1:33" ht="37.5" customHeight="1">
      <c r="A460" s="406">
        <v>14</v>
      </c>
      <c r="B460" s="423" t="str">
        <f>IFERROR(VLOOKUP(A460,'Coverage Indicators - Section D'!$A$10:$Y$39,25,FALSE),"")</f>
        <v>MDR TB-3(M): Number of cases with RR-TB and/or MDR-TB that began second-line treatment</v>
      </c>
      <c r="C460" s="506" t="str">
        <f t="array" ref="C460">IFERROR(IF(INDEX('Disaggregation Records'!$E$95:$E$183,MATCH(LEFT(Z460,255),LEFT('Disaggregation Records'!$D$95:$D$183,255),0))=0,"",INDEX('Disaggregation Records'!$E$95:$E$183,MATCH(LEFT(Z460,255),LEFT('Disaggregation Records'!$D$95:$D$183,255),0))),"")</f>
        <v>Gender</v>
      </c>
      <c r="D460" s="506" t="str">
        <f t="array" ref="D460">IFERROR(IF(INDEX('Disaggregation Records'!$F$95:$F$183,MATCH(LEFT(Z460,255),LEFT('Disaggregation Records'!$D$95:$D$183,255),0))=0,"",INDEX('Disaggregation Records'!$F$95:$F$183,MATCH(LEFT(Z460,255),LEFT('Disaggregation Records'!$D$95:$D$183,255),0))),"")</f>
        <v>Female</v>
      </c>
      <c r="E460" s="425" t="str">
        <f t="array" ref="E460">IFERROR(IF(INDEX('Disaggregation Data'!$K$315:$K$586,MATCH(LEFT(X460,255),LEFT('Disaggregation Data'!$J$315:$J$586,255),0))=0,"",INDEX('Disaggregation Data'!$K$315:$K$586,MATCH(LEFT(X460,255),LEFT('Disaggregation Data'!J$315:$J$586,255),0))),"")</f>
        <v/>
      </c>
      <c r="F460" s="426" t="str">
        <f t="array" ref="F460">IFERROR(IF(INDEX('Disaggregation Data'!$L$315:$L$586,MATCH(LEFT(X460,255),LEFT('Disaggregation Data'!$J$315:$J$586,255),0))=0,"",INDEX('Disaggregation Data'!$L$315:$L$586,MATCH(LEFT(X460,255),LEFT('Disaggregation Data'!J$315:$J$586,255),0))),"")</f>
        <v/>
      </c>
      <c r="G460" s="481" t="str">
        <f t="array" ref="G460">IFERROR(IF(INDEX('Disaggregation Data'!$M$315:$M$586,MATCH(LEFT(X460,255),LEFT('Disaggregation Data'!$J$315:$J$586,255),0))=0,(E460/F460)*100,INDEX('Disaggregation Data'!$M$315:$M$586,MATCH(LEFT(X460,255),LEFT('Disaggregation Data'!J$315:$J$586,255),0))),"")</f>
        <v/>
      </c>
      <c r="H460" s="429" t="str">
        <f t="array" ref="H460">IFERROR(IF(INDEX('Disaggregation Data'!$N$315:$N$586,MATCH(LEFT(X460,255),LEFT('Disaggregation Data'!$J$315:$J$586,255),0))=0,"",INDEX('Disaggregation Data'!$N$315:$N$586,MATCH(LEFT(X460,255),LEFT('Disaggregation Data'!J$315:$J$586,255),0))),"")</f>
        <v/>
      </c>
      <c r="I460" s="510"/>
      <c r="J460" s="510"/>
      <c r="K460" s="510"/>
      <c r="L460" s="510"/>
      <c r="M460" s="510"/>
      <c r="N460" s="510"/>
      <c r="O460" s="510"/>
      <c r="P460" s="510"/>
      <c r="Q460" s="510"/>
      <c r="R460" s="510"/>
      <c r="S460" s="510"/>
      <c r="T460" s="510"/>
      <c r="U460" s="429" t="str">
        <f t="array" ref="U460">IFERROR(IF(INDEX('Disaggregation Data'!$O$315:$O$586,MATCH(LEFT(X460,255),LEFT('Disaggregation Data'!$J$315:$J$586,255),0))=0,"",INDEX('Disaggregation Data'!$O$315:$O$586,MATCH(LEFT(X460,255),LEFT('Disaggregation Data'!J$315:$J$586,255),0))),"")</f>
        <v/>
      </c>
      <c r="V460" s="441" t="str">
        <f t="array" ref="V460">IFERROR(IF(INDEX('Disaggregation Data'!$P$315:$P$586,MATCH(LEFT(X460,255),LEFT('Disaggregation Data'!$J$315:$J$586,255),0))=0,"",INDEX('Disaggregation Data'!$P$315:$P$586,MATCH(LEFT(X460,255),LEFT('Disaggregation Data'!J$315:$J$586,255),0))),"")</f>
        <v/>
      </c>
      <c r="W460" s="511"/>
      <c r="X460" s="511" t="str">
        <f t="shared" si="32"/>
        <v>MDR TB-3(M): Number of cases with RR-TB and/or MDR-TB that began second-line treatmentGenderFemale</v>
      </c>
      <c r="Y460" s="511">
        <f t="shared" si="33"/>
        <v>3</v>
      </c>
      <c r="Z460" s="511" t="str">
        <f t="shared" si="34"/>
        <v>MDR TB-3(M): Number of cases with RR-TB and/or MDR-TB that began second-line treatment-3</v>
      </c>
      <c r="AA460" s="511" t="b">
        <f t="shared" si="35"/>
        <v>1</v>
      </c>
      <c r="AB460" s="511" t="s">
        <v>1963</v>
      </c>
      <c r="AC460" s="511" t="str">
        <f t="array" ref="AC460">IFERROR(IF(INDEX('Disaggregation Records'!$G$95:$G$183,MATCH(LEFT(Z460,255),LEFT('Disaggregation Records'!$D$95:$D$183,255),0))=0,"",INDEX('Disaggregation Records'!$G$95:$G$183,MATCH(LEFT(Z460,255),LEFT('Disaggregation Records'!$D$95:$D$183,255),0))),"")</f>
        <v>a1L36000000zoNJEAY</v>
      </c>
      <c r="AD460" s="511" t="s">
        <v>771</v>
      </c>
      <c r="AE460" s="219"/>
      <c r="AF460" s="135"/>
      <c r="AG460" s="135"/>
    </row>
    <row r="461" spans="1:33" ht="37.5" customHeight="1">
      <c r="A461" s="406">
        <v>14</v>
      </c>
      <c r="B461" s="423" t="str">
        <f>IFERROR(VLOOKUP(A461,'Coverage Indicators - Section D'!$A$10:$Y$39,25,FALSE),"")</f>
        <v>MDR TB-3(M): Number of cases with RR-TB and/or MDR-TB that began second-line treatment</v>
      </c>
      <c r="C461" s="506" t="str">
        <f t="array" ref="C461">IFERROR(IF(INDEX('Disaggregation Records'!$E$95:$E$183,MATCH(LEFT(Z461,255),LEFT('Disaggregation Records'!$D$95:$D$183,255),0))=0,"",INDEX('Disaggregation Records'!$E$95:$E$183,MATCH(LEFT(Z461,255),LEFT('Disaggregation Records'!$D$95:$D$183,255),0))),"")</f>
        <v>TB regimen</v>
      </c>
      <c r="D461" s="506" t="str">
        <f t="array" ref="D461">IFERROR(IF(INDEX('Disaggregation Records'!$F$95:$F$183,MATCH(LEFT(Z461,255),LEFT('Disaggregation Records'!$D$95:$D$183,255),0))=0,"",INDEX('Disaggregation Records'!$F$95:$F$183,MATCH(LEFT(Z461,255),LEFT('Disaggregation Records'!$D$95:$D$183,255),0))),"")</f>
        <v>New TB drugs</v>
      </c>
      <c r="E461" s="425" t="str">
        <f t="array" ref="E461">IFERROR(IF(INDEX('Disaggregation Data'!$K$315:$K$586,MATCH(LEFT(X461,255),LEFT('Disaggregation Data'!$J$315:$J$586,255),0))=0,"",INDEX('Disaggregation Data'!$K$315:$K$586,MATCH(LEFT(X461,255),LEFT('Disaggregation Data'!J$315:$J$586,255),0))),"")</f>
        <v/>
      </c>
      <c r="F461" s="426" t="str">
        <f t="array" ref="F461">IFERROR(IF(INDEX('Disaggregation Data'!$L$315:$L$586,MATCH(LEFT(X461,255),LEFT('Disaggregation Data'!$J$315:$J$586,255),0))=0,"",INDEX('Disaggregation Data'!$L$315:$L$586,MATCH(LEFT(X461,255),LEFT('Disaggregation Data'!J$315:$J$586,255),0))),"")</f>
        <v/>
      </c>
      <c r="G461" s="481" t="str">
        <f t="array" ref="G461">IFERROR(IF(INDEX('Disaggregation Data'!$M$315:$M$586,MATCH(LEFT(X461,255),LEFT('Disaggregation Data'!$J$315:$J$586,255),0))=0,(E461/F461)*100,INDEX('Disaggregation Data'!$M$315:$M$586,MATCH(LEFT(X461,255),LEFT('Disaggregation Data'!J$315:$J$586,255),0))),"")</f>
        <v/>
      </c>
      <c r="H461" s="429" t="str">
        <f t="array" ref="H461">IFERROR(IF(INDEX('Disaggregation Data'!$N$315:$N$586,MATCH(LEFT(X461,255),LEFT('Disaggregation Data'!$J$315:$J$586,255),0))=0,"",INDEX('Disaggregation Data'!$N$315:$N$586,MATCH(LEFT(X461,255),LEFT('Disaggregation Data'!J$315:$J$586,255),0))),"")</f>
        <v/>
      </c>
      <c r="I461" s="510"/>
      <c r="J461" s="510"/>
      <c r="K461" s="510"/>
      <c r="L461" s="510"/>
      <c r="M461" s="510"/>
      <c r="N461" s="510"/>
      <c r="O461" s="510"/>
      <c r="P461" s="510"/>
      <c r="Q461" s="510"/>
      <c r="R461" s="510"/>
      <c r="S461" s="510"/>
      <c r="T461" s="510"/>
      <c r="U461" s="429" t="str">
        <f t="array" ref="U461">IFERROR(IF(INDEX('Disaggregation Data'!$O$315:$O$586,MATCH(LEFT(X461,255),LEFT('Disaggregation Data'!$J$315:$J$586,255),0))=0,"",INDEX('Disaggregation Data'!$O$315:$O$586,MATCH(LEFT(X461,255),LEFT('Disaggregation Data'!J$315:$J$586,255),0))),"")</f>
        <v/>
      </c>
      <c r="V461" s="441" t="str">
        <f t="array" ref="V461">IFERROR(IF(INDEX('Disaggregation Data'!$P$315:$P$586,MATCH(LEFT(X461,255),LEFT('Disaggregation Data'!$J$315:$J$586,255),0))=0,"",INDEX('Disaggregation Data'!$P$315:$P$586,MATCH(LEFT(X461,255),LEFT('Disaggregation Data'!J$315:$J$586,255),0))),"")</f>
        <v/>
      </c>
      <c r="W461" s="511"/>
      <c r="X461" s="511" t="str">
        <f t="shared" si="32"/>
        <v>MDR TB-3(M): Number of cases with RR-TB and/or MDR-TB that began second-line treatmentTB regimenNew TB drugs</v>
      </c>
      <c r="Y461" s="511">
        <f t="shared" si="33"/>
        <v>4</v>
      </c>
      <c r="Z461" s="511" t="str">
        <f t="shared" si="34"/>
        <v>MDR TB-3(M): Number of cases with RR-TB and/or MDR-TB that began second-line treatment-4</v>
      </c>
      <c r="AA461" s="511" t="b">
        <f t="shared" si="35"/>
        <v>1</v>
      </c>
      <c r="AB461" s="511" t="s">
        <v>1964</v>
      </c>
      <c r="AC461" s="511" t="str">
        <f t="array" ref="AC461">IFERROR(IF(INDEX('Disaggregation Records'!$G$95:$G$183,MATCH(LEFT(Z461,255),LEFT('Disaggregation Records'!$D$95:$D$183,255),0))=0,"",INDEX('Disaggregation Records'!$G$95:$G$183,MATCH(LEFT(Z461,255),LEFT('Disaggregation Records'!$D$95:$D$183,255),0))),"")</f>
        <v>a1L36000002Nzk0EAC</v>
      </c>
      <c r="AD461" s="511" t="s">
        <v>771</v>
      </c>
      <c r="AE461" s="219"/>
      <c r="AF461" s="135"/>
      <c r="AG461" s="135"/>
    </row>
    <row r="462" spans="1:33" ht="37.5" customHeight="1">
      <c r="A462" s="406">
        <v>14</v>
      </c>
      <c r="B462" s="423" t="str">
        <f>IFERROR(VLOOKUP(A462,'Coverage Indicators - Section D'!$A$10:$Y$39,25,FALSE),"")</f>
        <v>MDR TB-3(M): Number of cases with RR-TB and/or MDR-TB that began second-line treatment</v>
      </c>
      <c r="C462" s="506" t="str">
        <f t="array" ref="C462">IFERROR(IF(INDEX('Disaggregation Records'!$E$95:$E$183,MATCH(LEFT(Z462,255),LEFT('Disaggregation Records'!$D$95:$D$183,255),0))=0,"",INDEX('Disaggregation Records'!$E$95:$E$183,MATCH(LEFT(Z462,255),LEFT('Disaggregation Records'!$D$95:$D$183,255),0))),"")</f>
        <v>TB regimen</v>
      </c>
      <c r="D462" s="506" t="str">
        <f t="array" ref="D462">IFERROR(IF(INDEX('Disaggregation Records'!$F$95:$F$183,MATCH(LEFT(Z462,255),LEFT('Disaggregation Records'!$D$95:$D$183,255),0))=0,"",INDEX('Disaggregation Records'!$F$95:$F$183,MATCH(LEFT(Z462,255),LEFT('Disaggregation Records'!$D$95:$D$183,255),0))),"")</f>
        <v>Short regimens</v>
      </c>
      <c r="E462" s="425" t="str">
        <f t="array" ref="E462">IFERROR(IF(INDEX('Disaggregation Data'!$K$315:$K$586,MATCH(LEFT(X462,255),LEFT('Disaggregation Data'!$J$315:$J$586,255),0))=0,"",INDEX('Disaggregation Data'!$K$315:$K$586,MATCH(LEFT(X462,255),LEFT('Disaggregation Data'!J$315:$J$586,255),0))),"")</f>
        <v/>
      </c>
      <c r="F462" s="426" t="str">
        <f t="array" ref="F462">IFERROR(IF(INDEX('Disaggregation Data'!$L$315:$L$586,MATCH(LEFT(X462,255),LEFT('Disaggregation Data'!$J$315:$J$586,255),0))=0,"",INDEX('Disaggregation Data'!$L$315:$L$586,MATCH(LEFT(X462,255),LEFT('Disaggregation Data'!J$315:$J$586,255),0))),"")</f>
        <v/>
      </c>
      <c r="G462" s="481" t="str">
        <f t="array" ref="G462">IFERROR(IF(INDEX('Disaggregation Data'!$M$315:$M$586,MATCH(LEFT(X462,255),LEFT('Disaggregation Data'!$J$315:$J$586,255),0))=0,(E462/F462)*100,INDEX('Disaggregation Data'!$M$315:$M$586,MATCH(LEFT(X462,255),LEFT('Disaggregation Data'!J$315:$J$586,255),0))),"")</f>
        <v/>
      </c>
      <c r="H462" s="429" t="str">
        <f t="array" ref="H462">IFERROR(IF(INDEX('Disaggregation Data'!$N$315:$N$586,MATCH(LEFT(X462,255),LEFT('Disaggregation Data'!$J$315:$J$586,255),0))=0,"",INDEX('Disaggregation Data'!$N$315:$N$586,MATCH(LEFT(X462,255),LEFT('Disaggregation Data'!J$315:$J$586,255),0))),"")</f>
        <v/>
      </c>
      <c r="I462" s="510"/>
      <c r="J462" s="510"/>
      <c r="K462" s="510"/>
      <c r="L462" s="510"/>
      <c r="M462" s="510"/>
      <c r="N462" s="510"/>
      <c r="O462" s="510"/>
      <c r="P462" s="510"/>
      <c r="Q462" s="510"/>
      <c r="R462" s="510"/>
      <c r="S462" s="510"/>
      <c r="T462" s="510"/>
      <c r="U462" s="429" t="str">
        <f t="array" ref="U462">IFERROR(IF(INDEX('Disaggregation Data'!$O$315:$O$586,MATCH(LEFT(X462,255),LEFT('Disaggregation Data'!$J$315:$J$586,255),0))=0,"",INDEX('Disaggregation Data'!$O$315:$O$586,MATCH(LEFT(X462,255),LEFT('Disaggregation Data'!J$315:$J$586,255),0))),"")</f>
        <v/>
      </c>
      <c r="V462" s="441" t="str">
        <f t="array" ref="V462">IFERROR(IF(INDEX('Disaggregation Data'!$P$315:$P$586,MATCH(LEFT(X462,255),LEFT('Disaggregation Data'!$J$315:$J$586,255),0))=0,"",INDEX('Disaggregation Data'!$P$315:$P$586,MATCH(LEFT(X462,255),LEFT('Disaggregation Data'!J$315:$J$586,255),0))),"")</f>
        <v/>
      </c>
      <c r="W462" s="511"/>
      <c r="X462" s="511" t="str">
        <f t="shared" si="32"/>
        <v>MDR TB-3(M): Number of cases with RR-TB and/or MDR-TB that began second-line treatmentTB regimenShort regimens</v>
      </c>
      <c r="Y462" s="511">
        <f t="shared" si="33"/>
        <v>5</v>
      </c>
      <c r="Z462" s="511" t="str">
        <f t="shared" si="34"/>
        <v>MDR TB-3(M): Number of cases with RR-TB and/or MDR-TB that began second-line treatment-5</v>
      </c>
      <c r="AA462" s="511" t="b">
        <f t="shared" si="35"/>
        <v>1</v>
      </c>
      <c r="AB462" s="511" t="s">
        <v>1965</v>
      </c>
      <c r="AC462" s="511" t="str">
        <f t="array" ref="AC462">IFERROR(IF(INDEX('Disaggregation Records'!$G$95:$G$183,MATCH(LEFT(Z462,255),LEFT('Disaggregation Records'!$D$95:$D$183,255),0))=0,"",INDEX('Disaggregation Records'!$G$95:$G$183,MATCH(LEFT(Z462,255),LEFT('Disaggregation Records'!$D$95:$D$183,255),0))),"")</f>
        <v>a1L36000002Nzk1EAC</v>
      </c>
      <c r="AD462" s="511" t="s">
        <v>771</v>
      </c>
      <c r="AE462" s="219"/>
      <c r="AF462" s="135"/>
      <c r="AG462" s="135"/>
    </row>
    <row r="463" spans="1:33" ht="37.5" customHeight="1">
      <c r="A463" s="406">
        <v>14</v>
      </c>
      <c r="B463" s="423" t="str">
        <f>IFERROR(VLOOKUP(A463,'Coverage Indicators - Section D'!$A$10:$Y$39,25,FALSE),"")</f>
        <v>MDR TB-3(M): Number of cases with RR-TB and/or MDR-TB that began second-line treatment</v>
      </c>
      <c r="C463" s="506" t="str">
        <f t="array" ref="C463">IFERROR(IF(INDEX('Disaggregation Records'!$E$95:$E$183,MATCH(LEFT(Z463,255),LEFT('Disaggregation Records'!$D$95:$D$183,255),0))=0,"",INDEX('Disaggregation Records'!$E$95:$E$183,MATCH(LEFT(Z463,255),LEFT('Disaggregation Records'!$D$95:$D$183,255),0))),"")</f>
        <v/>
      </c>
      <c r="D463" s="506" t="str">
        <f t="array" ref="D463">IFERROR(IF(INDEX('Disaggregation Records'!$F$95:$F$183,MATCH(LEFT(Z463,255),LEFT('Disaggregation Records'!$D$95:$D$183,255),0))=0,"",INDEX('Disaggregation Records'!$F$95:$F$183,MATCH(LEFT(Z463,255),LEFT('Disaggregation Records'!$D$95:$D$183,255),0))),"")</f>
        <v/>
      </c>
      <c r="E463" s="425" t="str">
        <f t="array" ref="E463">IFERROR(IF(INDEX('Disaggregation Data'!$K$315:$K$586,MATCH(LEFT(X463,255),LEFT('Disaggregation Data'!$J$315:$J$586,255),0))=0,"",INDEX('Disaggregation Data'!$K$315:$K$586,MATCH(LEFT(X463,255),LEFT('Disaggregation Data'!J$315:$J$586,255),0))),"")</f>
        <v/>
      </c>
      <c r="F463" s="426" t="str">
        <f t="array" ref="F463">IFERROR(IF(INDEX('Disaggregation Data'!$L$315:$L$586,MATCH(LEFT(X463,255),LEFT('Disaggregation Data'!$J$315:$J$586,255),0))=0,"",INDEX('Disaggregation Data'!$L$315:$L$586,MATCH(LEFT(X463,255),LEFT('Disaggregation Data'!J$315:$J$586,255),0))),"")</f>
        <v/>
      </c>
      <c r="G463" s="481" t="str">
        <f t="array" ref="G463">IFERROR(IF(INDEX('Disaggregation Data'!$M$315:$M$586,MATCH(LEFT(X463,255),LEFT('Disaggregation Data'!$J$315:$J$586,255),0))=0,(E463/F463)*100,INDEX('Disaggregation Data'!$M$315:$M$586,MATCH(LEFT(X463,255),LEFT('Disaggregation Data'!J$315:$J$586,255),0))),"")</f>
        <v/>
      </c>
      <c r="H463" s="429" t="str">
        <f t="array" ref="H463">IFERROR(IF(INDEX('Disaggregation Data'!$N$315:$N$586,MATCH(LEFT(X463,255),LEFT('Disaggregation Data'!$J$315:$J$586,255),0))=0,"",INDEX('Disaggregation Data'!$N$315:$N$586,MATCH(LEFT(X463,255),LEFT('Disaggregation Data'!J$315:$J$586,255),0))),"")</f>
        <v/>
      </c>
      <c r="I463" s="510"/>
      <c r="J463" s="510"/>
      <c r="K463" s="510"/>
      <c r="L463" s="510"/>
      <c r="M463" s="510"/>
      <c r="N463" s="510"/>
      <c r="O463" s="510"/>
      <c r="P463" s="510"/>
      <c r="Q463" s="510"/>
      <c r="R463" s="510"/>
      <c r="S463" s="510"/>
      <c r="T463" s="510"/>
      <c r="U463" s="429" t="str">
        <f t="array" ref="U463">IFERROR(IF(INDEX('Disaggregation Data'!$O$315:$O$586,MATCH(LEFT(X463,255),LEFT('Disaggregation Data'!$J$315:$J$586,255),0))=0,"",INDEX('Disaggregation Data'!$O$315:$O$586,MATCH(LEFT(X463,255),LEFT('Disaggregation Data'!J$315:$J$586,255),0))),"")</f>
        <v/>
      </c>
      <c r="V463" s="441" t="str">
        <f t="array" ref="V463">IFERROR(IF(INDEX('Disaggregation Data'!$P$315:$P$586,MATCH(LEFT(X463,255),LEFT('Disaggregation Data'!$J$315:$J$586,255),0))=0,"",INDEX('Disaggregation Data'!$P$315:$P$586,MATCH(LEFT(X463,255),LEFT('Disaggregation Data'!J$315:$J$586,255),0))),"")</f>
        <v/>
      </c>
      <c r="W463" s="511"/>
      <c r="X463" s="511" t="str">
        <f t="shared" si="32"/>
        <v>MDR TB-3(M): Number of cases with RR-TB and/or MDR-TB that began second-line treatment</v>
      </c>
      <c r="Y463" s="511">
        <f t="shared" si="33"/>
        <v>6</v>
      </c>
      <c r="Z463" s="511" t="str">
        <f t="shared" si="34"/>
        <v>MDR TB-3(M): Number of cases with RR-TB and/or MDR-TB that began second-line treatment-6</v>
      </c>
      <c r="AA463" s="511" t="b">
        <f t="shared" si="35"/>
        <v>1</v>
      </c>
      <c r="AB463" s="511" t="s">
        <v>1966</v>
      </c>
      <c r="AC463" s="511" t="str">
        <f t="array" ref="AC463">IFERROR(IF(INDEX('Disaggregation Records'!$G$95:$G$183,MATCH(LEFT(Z463,255),LEFT('Disaggregation Records'!$D$95:$D$183,255),0))=0,"",INDEX('Disaggregation Records'!$G$95:$G$183,MATCH(LEFT(Z463,255),LEFT('Disaggregation Records'!$D$95:$D$183,255),0))),"")</f>
        <v/>
      </c>
      <c r="AD463" s="511" t="s">
        <v>771</v>
      </c>
      <c r="AE463" s="219"/>
      <c r="AF463" s="135"/>
      <c r="AG463" s="135"/>
    </row>
    <row r="464" spans="1:33" ht="37.5" customHeight="1">
      <c r="A464" s="406">
        <v>14</v>
      </c>
      <c r="B464" s="423" t="str">
        <f>IFERROR(VLOOKUP(A464,'Coverage Indicators - Section D'!$A$10:$Y$39,25,FALSE),"")</f>
        <v>MDR TB-3(M): Number of cases with RR-TB and/or MDR-TB that began second-line treatment</v>
      </c>
      <c r="C464" s="506" t="str">
        <f t="array" ref="C464">IFERROR(IF(INDEX('Disaggregation Records'!$E$95:$E$183,MATCH(LEFT(Z464,255),LEFT('Disaggregation Records'!$D$95:$D$183,255),0))=0,"",INDEX('Disaggregation Records'!$E$95:$E$183,MATCH(LEFT(Z464,255),LEFT('Disaggregation Records'!$D$95:$D$183,255),0))),"")</f>
        <v/>
      </c>
      <c r="D464" s="506" t="str">
        <f t="array" ref="D464">IFERROR(IF(INDEX('Disaggregation Records'!$F$95:$F$183,MATCH(LEFT(Z464,255),LEFT('Disaggregation Records'!$D$95:$D$183,255),0))=0,"",INDEX('Disaggregation Records'!$F$95:$F$183,MATCH(LEFT(Z464,255),LEFT('Disaggregation Records'!$D$95:$D$183,255),0))),"")</f>
        <v/>
      </c>
      <c r="E464" s="425" t="str">
        <f t="array" ref="E464">IFERROR(IF(INDEX('Disaggregation Data'!$K$315:$K$586,MATCH(LEFT(X464,255),LEFT('Disaggregation Data'!$J$315:$J$586,255),0))=0,"",INDEX('Disaggregation Data'!$K$315:$K$586,MATCH(LEFT(X464,255),LEFT('Disaggregation Data'!J$315:$J$586,255),0))),"")</f>
        <v/>
      </c>
      <c r="F464" s="426" t="str">
        <f t="array" ref="F464">IFERROR(IF(INDEX('Disaggregation Data'!$L$315:$L$586,MATCH(LEFT(X464,255),LEFT('Disaggregation Data'!$J$315:$J$586,255),0))=0,"",INDEX('Disaggregation Data'!$L$315:$L$586,MATCH(LEFT(X464,255),LEFT('Disaggregation Data'!J$315:$J$586,255),0))),"")</f>
        <v/>
      </c>
      <c r="G464" s="481" t="str">
        <f t="array" ref="G464">IFERROR(IF(INDEX('Disaggregation Data'!$M$315:$M$586,MATCH(LEFT(X464,255),LEFT('Disaggregation Data'!$J$315:$J$586,255),0))=0,(E464/F464)*100,INDEX('Disaggregation Data'!$M$315:$M$586,MATCH(LEFT(X464,255),LEFT('Disaggregation Data'!J$315:$J$586,255),0))),"")</f>
        <v/>
      </c>
      <c r="H464" s="429" t="str">
        <f t="array" ref="H464">IFERROR(IF(INDEX('Disaggregation Data'!$N$315:$N$586,MATCH(LEFT(X464,255),LEFT('Disaggregation Data'!$J$315:$J$586,255),0))=0,"",INDEX('Disaggregation Data'!$N$315:$N$586,MATCH(LEFT(X464,255),LEFT('Disaggregation Data'!J$315:$J$586,255),0))),"")</f>
        <v/>
      </c>
      <c r="I464" s="510"/>
      <c r="J464" s="510"/>
      <c r="K464" s="510"/>
      <c r="L464" s="510"/>
      <c r="M464" s="510"/>
      <c r="N464" s="510"/>
      <c r="O464" s="510"/>
      <c r="P464" s="510"/>
      <c r="Q464" s="510"/>
      <c r="R464" s="510"/>
      <c r="S464" s="510"/>
      <c r="T464" s="510"/>
      <c r="U464" s="429" t="str">
        <f t="array" ref="U464">IFERROR(IF(INDEX('Disaggregation Data'!$O$315:$O$586,MATCH(LEFT(X464,255),LEFT('Disaggregation Data'!$J$315:$J$586,255),0))=0,"",INDEX('Disaggregation Data'!$O$315:$O$586,MATCH(LEFT(X464,255),LEFT('Disaggregation Data'!J$315:$J$586,255),0))),"")</f>
        <v/>
      </c>
      <c r="V464" s="441" t="str">
        <f t="array" ref="V464">IFERROR(IF(INDEX('Disaggregation Data'!$P$315:$P$586,MATCH(LEFT(X464,255),LEFT('Disaggregation Data'!$J$315:$J$586,255),0))=0,"",INDEX('Disaggregation Data'!$P$315:$P$586,MATCH(LEFT(X464,255),LEFT('Disaggregation Data'!J$315:$J$586,255),0))),"")</f>
        <v/>
      </c>
      <c r="W464" s="511"/>
      <c r="X464" s="511" t="str">
        <f t="shared" si="32"/>
        <v>MDR TB-3(M): Number of cases with RR-TB and/or MDR-TB that began second-line treatment</v>
      </c>
      <c r="Y464" s="511">
        <f t="shared" si="33"/>
        <v>7</v>
      </c>
      <c r="Z464" s="511" t="str">
        <f t="shared" si="34"/>
        <v>MDR TB-3(M): Number of cases with RR-TB and/or MDR-TB that began second-line treatment-7</v>
      </c>
      <c r="AA464" s="511" t="b">
        <f t="shared" si="35"/>
        <v>1</v>
      </c>
      <c r="AB464" s="511" t="s">
        <v>1967</v>
      </c>
      <c r="AC464" s="511" t="str">
        <f t="array" ref="AC464">IFERROR(IF(INDEX('Disaggregation Records'!$G$95:$G$183,MATCH(LEFT(Z464,255),LEFT('Disaggregation Records'!$D$95:$D$183,255),0))=0,"",INDEX('Disaggregation Records'!$G$95:$G$183,MATCH(LEFT(Z464,255),LEFT('Disaggregation Records'!$D$95:$D$183,255),0))),"")</f>
        <v/>
      </c>
      <c r="AD464" s="511" t="s">
        <v>771</v>
      </c>
      <c r="AE464" s="219"/>
      <c r="AF464" s="135"/>
      <c r="AG464" s="135"/>
    </row>
    <row r="465" spans="1:33" ht="37.5" customHeight="1">
      <c r="A465" s="406">
        <v>14</v>
      </c>
      <c r="B465" s="423" t="str">
        <f>IFERROR(VLOOKUP(A465,'Coverage Indicators - Section D'!$A$10:$Y$39,25,FALSE),"")</f>
        <v>MDR TB-3(M): Number of cases with RR-TB and/or MDR-TB that began second-line treatment</v>
      </c>
      <c r="C465" s="506" t="str">
        <f t="array" ref="C465">IFERROR(IF(INDEX('Disaggregation Records'!$E$95:$E$183,MATCH(LEFT(Z465,255),LEFT('Disaggregation Records'!$D$95:$D$183,255),0))=0,"",INDEX('Disaggregation Records'!$E$95:$E$183,MATCH(LEFT(Z465,255),LEFT('Disaggregation Records'!$D$95:$D$183,255),0))),"")</f>
        <v/>
      </c>
      <c r="D465" s="506" t="str">
        <f t="array" ref="D465">IFERROR(IF(INDEX('Disaggregation Records'!$F$95:$F$183,MATCH(LEFT(Z465,255),LEFT('Disaggregation Records'!$D$95:$D$183,255),0))=0,"",INDEX('Disaggregation Records'!$F$95:$F$183,MATCH(LEFT(Z465,255),LEFT('Disaggregation Records'!$D$95:$D$183,255),0))),"")</f>
        <v/>
      </c>
      <c r="E465" s="425" t="str">
        <f t="array" ref="E465">IFERROR(IF(INDEX('Disaggregation Data'!$K$315:$K$586,MATCH(LEFT(X465,255),LEFT('Disaggregation Data'!$J$315:$J$586,255),0))=0,"",INDEX('Disaggregation Data'!$K$315:$K$586,MATCH(LEFT(X465,255),LEFT('Disaggregation Data'!J$315:$J$586,255),0))),"")</f>
        <v/>
      </c>
      <c r="F465" s="426" t="str">
        <f t="array" ref="F465">IFERROR(IF(INDEX('Disaggregation Data'!$L$315:$L$586,MATCH(LEFT(X465,255),LEFT('Disaggregation Data'!$J$315:$J$586,255),0))=0,"",INDEX('Disaggregation Data'!$L$315:$L$586,MATCH(LEFT(X465,255),LEFT('Disaggregation Data'!J$315:$J$586,255),0))),"")</f>
        <v/>
      </c>
      <c r="G465" s="481" t="str">
        <f t="array" ref="G465">IFERROR(IF(INDEX('Disaggregation Data'!$M$315:$M$586,MATCH(LEFT(X465,255),LEFT('Disaggregation Data'!$J$315:$J$586,255),0))=0,(E465/F465)*100,INDEX('Disaggregation Data'!$M$315:$M$586,MATCH(LEFT(X465,255),LEFT('Disaggregation Data'!J$315:$J$586,255),0))),"")</f>
        <v/>
      </c>
      <c r="H465" s="429" t="str">
        <f t="array" ref="H465">IFERROR(IF(INDEX('Disaggregation Data'!$N$315:$N$586,MATCH(LEFT(X465,255),LEFT('Disaggregation Data'!$J$315:$J$586,255),0))=0,"",INDEX('Disaggregation Data'!$N$315:$N$586,MATCH(LEFT(X465,255),LEFT('Disaggregation Data'!J$315:$J$586,255),0))),"")</f>
        <v/>
      </c>
      <c r="I465" s="510"/>
      <c r="J465" s="510"/>
      <c r="K465" s="510"/>
      <c r="L465" s="510"/>
      <c r="M465" s="510"/>
      <c r="N465" s="510"/>
      <c r="O465" s="510"/>
      <c r="P465" s="510"/>
      <c r="Q465" s="510"/>
      <c r="R465" s="510"/>
      <c r="S465" s="510"/>
      <c r="T465" s="510"/>
      <c r="U465" s="429" t="str">
        <f t="array" ref="U465">IFERROR(IF(INDEX('Disaggregation Data'!$O$315:$O$586,MATCH(LEFT(X465,255),LEFT('Disaggregation Data'!$J$315:$J$586,255),0))=0,"",INDEX('Disaggregation Data'!$O$315:$O$586,MATCH(LEFT(X465,255),LEFT('Disaggregation Data'!J$315:$J$586,255),0))),"")</f>
        <v/>
      </c>
      <c r="V465" s="441" t="str">
        <f t="array" ref="V465">IFERROR(IF(INDEX('Disaggregation Data'!$P$315:$P$586,MATCH(LEFT(X465,255),LEFT('Disaggregation Data'!$J$315:$J$586,255),0))=0,"",INDEX('Disaggregation Data'!$P$315:$P$586,MATCH(LEFT(X465,255),LEFT('Disaggregation Data'!J$315:$J$586,255),0))),"")</f>
        <v/>
      </c>
      <c r="W465" s="511"/>
      <c r="X465" s="511" t="str">
        <f t="shared" si="32"/>
        <v>MDR TB-3(M): Number of cases with RR-TB and/or MDR-TB that began second-line treatment</v>
      </c>
      <c r="Y465" s="511">
        <f t="shared" si="33"/>
        <v>8</v>
      </c>
      <c r="Z465" s="511" t="str">
        <f t="shared" si="34"/>
        <v>MDR TB-3(M): Number of cases with RR-TB and/or MDR-TB that began second-line treatment-8</v>
      </c>
      <c r="AA465" s="511" t="b">
        <f t="shared" si="35"/>
        <v>1</v>
      </c>
      <c r="AB465" s="511" t="s">
        <v>1968</v>
      </c>
      <c r="AC465" s="511" t="str">
        <f t="array" ref="AC465">IFERROR(IF(INDEX('Disaggregation Records'!$G$95:$G$183,MATCH(LEFT(Z465,255),LEFT('Disaggregation Records'!$D$95:$D$183,255),0))=0,"",INDEX('Disaggregation Records'!$G$95:$G$183,MATCH(LEFT(Z465,255),LEFT('Disaggregation Records'!$D$95:$D$183,255),0))),"")</f>
        <v/>
      </c>
      <c r="AD465" s="511" t="s">
        <v>771</v>
      </c>
      <c r="AE465" s="219"/>
      <c r="AF465" s="135"/>
      <c r="AG465" s="135"/>
    </row>
    <row r="466" spans="1:33" ht="37.5" customHeight="1">
      <c r="A466" s="406">
        <v>14</v>
      </c>
      <c r="B466" s="423" t="str">
        <f>IFERROR(VLOOKUP(A466,'Coverage Indicators - Section D'!$A$10:$Y$39,25,FALSE),"")</f>
        <v>MDR TB-3(M): Number of cases with RR-TB and/or MDR-TB that began second-line treatment</v>
      </c>
      <c r="C466" s="506" t="str">
        <f t="array" ref="C466">IFERROR(IF(INDEX('Disaggregation Records'!$E$95:$E$183,MATCH(LEFT(Z466,255),LEFT('Disaggregation Records'!$D$95:$D$183,255),0))=0,"",INDEX('Disaggregation Records'!$E$95:$E$183,MATCH(LEFT(Z466,255),LEFT('Disaggregation Records'!$D$95:$D$183,255),0))),"")</f>
        <v/>
      </c>
      <c r="D466" s="506" t="str">
        <f t="array" ref="D466">IFERROR(IF(INDEX('Disaggregation Records'!$F$95:$F$183,MATCH(LEFT(Z466,255),LEFT('Disaggregation Records'!$D$95:$D$183,255),0))=0,"",INDEX('Disaggregation Records'!$F$95:$F$183,MATCH(LEFT(Z466,255),LEFT('Disaggregation Records'!$D$95:$D$183,255),0))),"")</f>
        <v/>
      </c>
      <c r="E466" s="425" t="str">
        <f t="array" ref="E466">IFERROR(IF(INDEX('Disaggregation Data'!$K$315:$K$586,MATCH(LEFT(X466,255),LEFT('Disaggregation Data'!$J$315:$J$586,255),0))=0,"",INDEX('Disaggregation Data'!$K$315:$K$586,MATCH(LEFT(X466,255),LEFT('Disaggregation Data'!J$315:$J$586,255),0))),"")</f>
        <v/>
      </c>
      <c r="F466" s="426" t="str">
        <f t="array" ref="F466">IFERROR(IF(INDEX('Disaggregation Data'!$L$315:$L$586,MATCH(LEFT(X466,255),LEFT('Disaggregation Data'!$J$315:$J$586,255),0))=0,"",INDEX('Disaggregation Data'!$L$315:$L$586,MATCH(LEFT(X466,255),LEFT('Disaggregation Data'!J$315:$J$586,255),0))),"")</f>
        <v/>
      </c>
      <c r="G466" s="481" t="str">
        <f t="array" ref="G466">IFERROR(IF(INDEX('Disaggregation Data'!$M$315:$M$586,MATCH(LEFT(X466,255),LEFT('Disaggregation Data'!$J$315:$J$586,255),0))=0,(E466/F466)*100,INDEX('Disaggregation Data'!$M$315:$M$586,MATCH(LEFT(X466,255),LEFT('Disaggregation Data'!J$315:$J$586,255),0))),"")</f>
        <v/>
      </c>
      <c r="H466" s="429" t="str">
        <f t="array" ref="H466">IFERROR(IF(INDEX('Disaggregation Data'!$N$315:$N$586,MATCH(LEFT(X466,255),LEFT('Disaggregation Data'!$J$315:$J$586,255),0))=0,"",INDEX('Disaggregation Data'!$N$315:$N$586,MATCH(LEFT(X466,255),LEFT('Disaggregation Data'!J$315:$J$586,255),0))),"")</f>
        <v/>
      </c>
      <c r="I466" s="510"/>
      <c r="J466" s="510"/>
      <c r="K466" s="510"/>
      <c r="L466" s="510"/>
      <c r="M466" s="510"/>
      <c r="N466" s="510"/>
      <c r="O466" s="510"/>
      <c r="P466" s="510"/>
      <c r="Q466" s="510"/>
      <c r="R466" s="510"/>
      <c r="S466" s="510"/>
      <c r="T466" s="510"/>
      <c r="U466" s="429" t="str">
        <f t="array" ref="U466">IFERROR(IF(INDEX('Disaggregation Data'!$O$315:$O$586,MATCH(LEFT(X466,255),LEFT('Disaggregation Data'!$J$315:$J$586,255),0))=0,"",INDEX('Disaggregation Data'!$O$315:$O$586,MATCH(LEFT(X466,255),LEFT('Disaggregation Data'!J$315:$J$586,255),0))),"")</f>
        <v/>
      </c>
      <c r="V466" s="441" t="str">
        <f t="array" ref="V466">IFERROR(IF(INDEX('Disaggregation Data'!$P$315:$P$586,MATCH(LEFT(X466,255),LEFT('Disaggregation Data'!$J$315:$J$586,255),0))=0,"",INDEX('Disaggregation Data'!$P$315:$P$586,MATCH(LEFT(X466,255),LEFT('Disaggregation Data'!J$315:$J$586,255),0))),"")</f>
        <v/>
      </c>
      <c r="W466" s="511"/>
      <c r="X466" s="511" t="str">
        <f t="shared" si="32"/>
        <v>MDR TB-3(M): Number of cases with RR-TB and/or MDR-TB that began second-line treatment</v>
      </c>
      <c r="Y466" s="511">
        <f t="shared" si="33"/>
        <v>9</v>
      </c>
      <c r="Z466" s="511" t="str">
        <f t="shared" si="34"/>
        <v>MDR TB-3(M): Number of cases with RR-TB and/or MDR-TB that began second-line treatment-9</v>
      </c>
      <c r="AA466" s="511" t="b">
        <f t="shared" si="35"/>
        <v>1</v>
      </c>
      <c r="AB466" s="511" t="s">
        <v>1969</v>
      </c>
      <c r="AC466" s="511" t="str">
        <f t="array" ref="AC466">IFERROR(IF(INDEX('Disaggregation Records'!$G$95:$G$183,MATCH(LEFT(Z466,255),LEFT('Disaggregation Records'!$D$95:$D$183,255),0))=0,"",INDEX('Disaggregation Records'!$G$95:$G$183,MATCH(LEFT(Z466,255),LEFT('Disaggregation Records'!$D$95:$D$183,255),0))),"")</f>
        <v/>
      </c>
      <c r="AD466" s="511" t="s">
        <v>771</v>
      </c>
      <c r="AE466" s="219"/>
      <c r="AF466" s="135"/>
      <c r="AG466" s="135"/>
    </row>
    <row r="467" spans="1:33" ht="37.5" customHeight="1">
      <c r="A467" s="406">
        <v>15</v>
      </c>
      <c r="B467" s="423" t="str">
        <f>IFERROR(VLOOKUP(A467,'Coverage Indicators - Section D'!$A$10:$Y$39,25,FALSE),"")</f>
        <v/>
      </c>
      <c r="C467" s="506" t="str">
        <f t="array" ref="C467">IFERROR(IF(INDEX('Disaggregation Records'!$E$95:$E$183,MATCH(LEFT(Z467,255),LEFT('Disaggregation Records'!$D$95:$D$183,255),0))=0,"",INDEX('Disaggregation Records'!$E$95:$E$183,MATCH(LEFT(Z467,255),LEFT('Disaggregation Records'!$D$95:$D$183,255),0))),"")</f>
        <v/>
      </c>
      <c r="D467" s="506" t="str">
        <f t="array" ref="D467">IFERROR(IF(INDEX('Disaggregation Records'!$F$95:$F$183,MATCH(LEFT(Z467,255),LEFT('Disaggregation Records'!$D$95:$D$183,255),0))=0,"",INDEX('Disaggregation Records'!$F$95:$F$183,MATCH(LEFT(Z467,255),LEFT('Disaggregation Records'!$D$95:$D$183,255),0))),"")</f>
        <v/>
      </c>
      <c r="E467" s="425" t="str">
        <f t="array" ref="E467">IFERROR(IF(INDEX('Disaggregation Data'!$K$315:$K$586,MATCH(LEFT(X467,255),LEFT('Disaggregation Data'!$J$315:$J$586,255),0))=0,"",INDEX('Disaggregation Data'!$K$315:$K$586,MATCH(LEFT(X467,255),LEFT('Disaggregation Data'!J$315:$J$586,255),0))),"")</f>
        <v/>
      </c>
      <c r="F467" s="426" t="str">
        <f t="array" ref="F467">IFERROR(IF(INDEX('Disaggregation Data'!$L$315:$L$586,MATCH(LEFT(X467,255),LEFT('Disaggregation Data'!$J$315:$J$586,255),0))=0,"",INDEX('Disaggregation Data'!$L$315:$L$586,MATCH(LEFT(X467,255),LEFT('Disaggregation Data'!J$315:$J$586,255),0))),"")</f>
        <v/>
      </c>
      <c r="G467" s="481" t="str">
        <f t="array" ref="G467">IFERROR(IF(INDEX('Disaggregation Data'!$M$315:$M$586,MATCH(LEFT(X467,255),LEFT('Disaggregation Data'!$J$315:$J$586,255),0))=0,(E467/F467)*100,INDEX('Disaggregation Data'!$M$315:$M$586,MATCH(LEFT(X467,255),LEFT('Disaggregation Data'!J$315:$J$586,255),0))),"")</f>
        <v/>
      </c>
      <c r="H467" s="429" t="str">
        <f t="array" ref="H467">IFERROR(IF(INDEX('Disaggregation Data'!$N$315:$N$586,MATCH(LEFT(X467,255),LEFT('Disaggregation Data'!$J$315:$J$586,255),0))=0,"",INDEX('Disaggregation Data'!$N$315:$N$586,MATCH(LEFT(X467,255),LEFT('Disaggregation Data'!J$315:$J$586,255),0))),"")</f>
        <v/>
      </c>
      <c r="I467" s="510"/>
      <c r="J467" s="510"/>
      <c r="K467" s="510"/>
      <c r="L467" s="510"/>
      <c r="M467" s="510"/>
      <c r="N467" s="510"/>
      <c r="O467" s="510"/>
      <c r="P467" s="510"/>
      <c r="Q467" s="510"/>
      <c r="R467" s="510"/>
      <c r="S467" s="510"/>
      <c r="T467" s="510"/>
      <c r="U467" s="429" t="str">
        <f t="array" ref="U467">IFERROR(IF(INDEX('Disaggregation Data'!$O$315:$O$586,MATCH(LEFT(X467,255),LEFT('Disaggregation Data'!$J$315:$J$586,255),0))=0,"",INDEX('Disaggregation Data'!$O$315:$O$586,MATCH(LEFT(X467,255),LEFT('Disaggregation Data'!J$315:$J$586,255),0))),"")</f>
        <v/>
      </c>
      <c r="V467" s="441" t="str">
        <f t="array" ref="V467">IFERROR(IF(INDEX('Disaggregation Data'!$P$315:$P$586,MATCH(LEFT(X467,255),LEFT('Disaggregation Data'!$J$315:$J$586,255),0))=0,"",INDEX('Disaggregation Data'!$P$315:$P$586,MATCH(LEFT(X467,255),LEFT('Disaggregation Data'!J$315:$J$586,255),0))),"")</f>
        <v/>
      </c>
      <c r="W467" s="511"/>
      <c r="X467" s="511" t="str">
        <f t="shared" si="32"/>
        <v/>
      </c>
      <c r="Y467" s="511">
        <f t="shared" si="33"/>
        <v>0</v>
      </c>
      <c r="Z467" s="511" t="str">
        <f t="shared" si="34"/>
        <v/>
      </c>
      <c r="AA467" s="511" t="b">
        <f t="shared" si="35"/>
        <v>0</v>
      </c>
      <c r="AB467" s="511" t="s">
        <v>1970</v>
      </c>
      <c r="AC467" s="511" t="str">
        <f t="array" ref="AC467">IFERROR(IF(INDEX('Disaggregation Records'!$G$95:$G$183,MATCH(LEFT(Z467,255),LEFT('Disaggregation Records'!$D$95:$D$183,255),0))=0,"",INDEX('Disaggregation Records'!$G$95:$G$183,MATCH(LEFT(Z467,255),LEFT('Disaggregation Records'!$D$95:$D$183,255),0))),"")</f>
        <v/>
      </c>
      <c r="AD467" s="511" t="s">
        <v>774</v>
      </c>
      <c r="AE467" s="219"/>
      <c r="AF467" s="135"/>
      <c r="AG467" s="135"/>
    </row>
    <row r="468" spans="1:33" ht="37.5" customHeight="1">
      <c r="A468" s="406">
        <v>15</v>
      </c>
      <c r="B468" s="423" t="str">
        <f>IFERROR(VLOOKUP(A468,'Coverage Indicators - Section D'!$A$10:$Y$39,25,FALSE),"")</f>
        <v/>
      </c>
      <c r="C468" s="506" t="str">
        <f t="array" ref="C468">IFERROR(IF(INDEX('Disaggregation Records'!$E$95:$E$183,MATCH(LEFT(Z468,255),LEFT('Disaggregation Records'!$D$95:$D$183,255),0))=0,"",INDEX('Disaggregation Records'!$E$95:$E$183,MATCH(LEFT(Z468,255),LEFT('Disaggregation Records'!$D$95:$D$183,255),0))),"")</f>
        <v/>
      </c>
      <c r="D468" s="506" t="str">
        <f t="array" ref="D468">IFERROR(IF(INDEX('Disaggregation Records'!$F$95:$F$183,MATCH(LEFT(Z468,255),LEFT('Disaggregation Records'!$D$95:$D$183,255),0))=0,"",INDEX('Disaggregation Records'!$F$95:$F$183,MATCH(LEFT(Z468,255),LEFT('Disaggregation Records'!$D$95:$D$183,255),0))),"")</f>
        <v/>
      </c>
      <c r="E468" s="425" t="str">
        <f t="array" ref="E468">IFERROR(IF(INDEX('Disaggregation Data'!$K$315:$K$586,MATCH(LEFT(X468,255),LEFT('Disaggregation Data'!$J$315:$J$586,255),0))=0,"",INDEX('Disaggregation Data'!$K$315:$K$586,MATCH(LEFT(X468,255),LEFT('Disaggregation Data'!J$315:$J$586,255),0))),"")</f>
        <v/>
      </c>
      <c r="F468" s="426" t="str">
        <f t="array" ref="F468">IFERROR(IF(INDEX('Disaggregation Data'!$L$315:$L$586,MATCH(LEFT(X468,255),LEFT('Disaggregation Data'!$J$315:$J$586,255),0))=0,"",INDEX('Disaggregation Data'!$L$315:$L$586,MATCH(LEFT(X468,255),LEFT('Disaggregation Data'!J$315:$J$586,255),0))),"")</f>
        <v/>
      </c>
      <c r="G468" s="481" t="str">
        <f t="array" ref="G468">IFERROR(IF(INDEX('Disaggregation Data'!$M$315:$M$586,MATCH(LEFT(X468,255),LEFT('Disaggregation Data'!$J$315:$J$586,255),0))=0,(E468/F468)*100,INDEX('Disaggregation Data'!$M$315:$M$586,MATCH(LEFT(X468,255),LEFT('Disaggregation Data'!J$315:$J$586,255),0))),"")</f>
        <v/>
      </c>
      <c r="H468" s="429" t="str">
        <f t="array" ref="H468">IFERROR(IF(INDEX('Disaggregation Data'!$N$315:$N$586,MATCH(LEFT(X468,255),LEFT('Disaggregation Data'!$J$315:$J$586,255),0))=0,"",INDEX('Disaggregation Data'!$N$315:$N$586,MATCH(LEFT(X468,255),LEFT('Disaggregation Data'!J$315:$J$586,255),0))),"")</f>
        <v/>
      </c>
      <c r="I468" s="510"/>
      <c r="J468" s="510"/>
      <c r="K468" s="510"/>
      <c r="L468" s="510"/>
      <c r="M468" s="510"/>
      <c r="N468" s="510"/>
      <c r="O468" s="510"/>
      <c r="P468" s="510"/>
      <c r="Q468" s="510"/>
      <c r="R468" s="510"/>
      <c r="S468" s="510"/>
      <c r="T468" s="510"/>
      <c r="U468" s="429" t="str">
        <f t="array" ref="U468">IFERROR(IF(INDEX('Disaggregation Data'!$O$315:$O$586,MATCH(LEFT(X468,255),LEFT('Disaggregation Data'!$J$315:$J$586,255),0))=0,"",INDEX('Disaggregation Data'!$O$315:$O$586,MATCH(LEFT(X468,255),LEFT('Disaggregation Data'!J$315:$J$586,255),0))),"")</f>
        <v/>
      </c>
      <c r="V468" s="441" t="str">
        <f t="array" ref="V468">IFERROR(IF(INDEX('Disaggregation Data'!$P$315:$P$586,MATCH(LEFT(X468,255),LEFT('Disaggregation Data'!$J$315:$J$586,255),0))=0,"",INDEX('Disaggregation Data'!$P$315:$P$586,MATCH(LEFT(X468,255),LEFT('Disaggregation Data'!J$315:$J$586,255),0))),"")</f>
        <v/>
      </c>
      <c r="W468" s="511"/>
      <c r="X468" s="511" t="str">
        <f t="shared" si="32"/>
        <v/>
      </c>
      <c r="Y468" s="511">
        <f t="shared" si="33"/>
        <v>1</v>
      </c>
      <c r="Z468" s="511" t="str">
        <f t="shared" si="34"/>
        <v/>
      </c>
      <c r="AA468" s="511" t="b">
        <f t="shared" si="35"/>
        <v>0</v>
      </c>
      <c r="AB468" s="511" t="s">
        <v>1971</v>
      </c>
      <c r="AC468" s="511" t="str">
        <f t="array" ref="AC468">IFERROR(IF(INDEX('Disaggregation Records'!$G$95:$G$183,MATCH(LEFT(Z468,255),LEFT('Disaggregation Records'!$D$95:$D$183,255),0))=0,"",INDEX('Disaggregation Records'!$G$95:$G$183,MATCH(LEFT(Z468,255),LEFT('Disaggregation Records'!$D$95:$D$183,255),0))),"")</f>
        <v/>
      </c>
      <c r="AD468" s="511" t="s">
        <v>774</v>
      </c>
      <c r="AE468" s="219"/>
      <c r="AF468" s="135"/>
      <c r="AG468" s="135"/>
    </row>
    <row r="469" spans="1:33" ht="37.5" customHeight="1">
      <c r="A469" s="406">
        <v>15</v>
      </c>
      <c r="B469" s="423" t="str">
        <f>IFERROR(VLOOKUP(A469,'Coverage Indicators - Section D'!$A$10:$Y$39,25,FALSE),"")</f>
        <v/>
      </c>
      <c r="C469" s="506" t="str">
        <f t="array" ref="C469">IFERROR(IF(INDEX('Disaggregation Records'!$E$95:$E$183,MATCH(LEFT(Z469,255),LEFT('Disaggregation Records'!$D$95:$D$183,255),0))=0,"",INDEX('Disaggregation Records'!$E$95:$E$183,MATCH(LEFT(Z469,255),LEFT('Disaggregation Records'!$D$95:$D$183,255),0))),"")</f>
        <v/>
      </c>
      <c r="D469" s="506" t="str">
        <f t="array" ref="D469">IFERROR(IF(INDEX('Disaggregation Records'!$F$95:$F$183,MATCH(LEFT(Z469,255),LEFT('Disaggregation Records'!$D$95:$D$183,255),0))=0,"",INDEX('Disaggregation Records'!$F$95:$F$183,MATCH(LEFT(Z469,255),LEFT('Disaggregation Records'!$D$95:$D$183,255),0))),"")</f>
        <v/>
      </c>
      <c r="E469" s="425" t="str">
        <f t="array" ref="E469">IFERROR(IF(INDEX('Disaggregation Data'!$K$315:$K$586,MATCH(LEFT(X469,255),LEFT('Disaggregation Data'!$J$315:$J$586,255),0))=0,"",INDEX('Disaggregation Data'!$K$315:$K$586,MATCH(LEFT(X469,255),LEFT('Disaggregation Data'!J$315:$J$586,255),0))),"")</f>
        <v/>
      </c>
      <c r="F469" s="426" t="str">
        <f t="array" ref="F469">IFERROR(IF(INDEX('Disaggregation Data'!$L$315:$L$586,MATCH(LEFT(X469,255),LEFT('Disaggregation Data'!$J$315:$J$586,255),0))=0,"",INDEX('Disaggregation Data'!$L$315:$L$586,MATCH(LEFT(X469,255),LEFT('Disaggregation Data'!J$315:$J$586,255),0))),"")</f>
        <v/>
      </c>
      <c r="G469" s="481" t="str">
        <f t="array" ref="G469">IFERROR(IF(INDEX('Disaggregation Data'!$M$315:$M$586,MATCH(LEFT(X469,255),LEFT('Disaggregation Data'!$J$315:$J$586,255),0))=0,(E469/F469)*100,INDEX('Disaggregation Data'!$M$315:$M$586,MATCH(LEFT(X469,255),LEFT('Disaggregation Data'!J$315:$J$586,255),0))),"")</f>
        <v/>
      </c>
      <c r="H469" s="429" t="str">
        <f t="array" ref="H469">IFERROR(IF(INDEX('Disaggregation Data'!$N$315:$N$586,MATCH(LEFT(X469,255),LEFT('Disaggregation Data'!$J$315:$J$586,255),0))=0,"",INDEX('Disaggregation Data'!$N$315:$N$586,MATCH(LEFT(X469,255),LEFT('Disaggregation Data'!J$315:$J$586,255),0))),"")</f>
        <v/>
      </c>
      <c r="I469" s="510"/>
      <c r="J469" s="510"/>
      <c r="K469" s="510"/>
      <c r="L469" s="510"/>
      <c r="M469" s="510"/>
      <c r="N469" s="510"/>
      <c r="O469" s="510"/>
      <c r="P469" s="510"/>
      <c r="Q469" s="510"/>
      <c r="R469" s="510"/>
      <c r="S469" s="510"/>
      <c r="T469" s="510"/>
      <c r="U469" s="429" t="str">
        <f t="array" ref="U469">IFERROR(IF(INDEX('Disaggregation Data'!$O$315:$O$586,MATCH(LEFT(X469,255),LEFT('Disaggregation Data'!$J$315:$J$586,255),0))=0,"",INDEX('Disaggregation Data'!$O$315:$O$586,MATCH(LEFT(X469,255),LEFT('Disaggregation Data'!J$315:$J$586,255),0))),"")</f>
        <v/>
      </c>
      <c r="V469" s="441" t="str">
        <f t="array" ref="V469">IFERROR(IF(INDEX('Disaggregation Data'!$P$315:$P$586,MATCH(LEFT(X469,255),LEFT('Disaggregation Data'!$J$315:$J$586,255),0))=0,"",INDEX('Disaggregation Data'!$P$315:$P$586,MATCH(LEFT(X469,255),LEFT('Disaggregation Data'!J$315:$J$586,255),0))),"")</f>
        <v/>
      </c>
      <c r="W469" s="511"/>
      <c r="X469" s="511" t="str">
        <f t="shared" si="32"/>
        <v/>
      </c>
      <c r="Y469" s="511">
        <f t="shared" si="33"/>
        <v>2</v>
      </c>
      <c r="Z469" s="511" t="str">
        <f t="shared" si="34"/>
        <v/>
      </c>
      <c r="AA469" s="511" t="b">
        <f t="shared" si="35"/>
        <v>0</v>
      </c>
      <c r="AB469" s="511" t="s">
        <v>1972</v>
      </c>
      <c r="AC469" s="511" t="str">
        <f t="array" ref="AC469">IFERROR(IF(INDEX('Disaggregation Records'!$G$95:$G$183,MATCH(LEFT(Z469,255),LEFT('Disaggregation Records'!$D$95:$D$183,255),0))=0,"",INDEX('Disaggregation Records'!$G$95:$G$183,MATCH(LEFT(Z469,255),LEFT('Disaggregation Records'!$D$95:$D$183,255),0))),"")</f>
        <v/>
      </c>
      <c r="AD469" s="511" t="s">
        <v>774</v>
      </c>
      <c r="AE469" s="219"/>
      <c r="AF469" s="135"/>
      <c r="AG469" s="135"/>
    </row>
    <row r="470" spans="1:33" ht="37.5" customHeight="1">
      <c r="A470" s="406">
        <v>15</v>
      </c>
      <c r="B470" s="423" t="str">
        <f>IFERROR(VLOOKUP(A470,'Coverage Indicators - Section D'!$A$10:$Y$39,25,FALSE),"")</f>
        <v/>
      </c>
      <c r="C470" s="506" t="str">
        <f t="array" ref="C470">IFERROR(IF(INDEX('Disaggregation Records'!$E$95:$E$183,MATCH(LEFT(Z470,255),LEFT('Disaggregation Records'!$D$95:$D$183,255),0))=0,"",INDEX('Disaggregation Records'!$E$95:$E$183,MATCH(LEFT(Z470,255),LEFT('Disaggregation Records'!$D$95:$D$183,255),0))),"")</f>
        <v/>
      </c>
      <c r="D470" s="506" t="str">
        <f t="array" ref="D470">IFERROR(IF(INDEX('Disaggregation Records'!$F$95:$F$183,MATCH(LEFT(Z470,255),LEFT('Disaggregation Records'!$D$95:$D$183,255),0))=0,"",INDEX('Disaggregation Records'!$F$95:$F$183,MATCH(LEFT(Z470,255),LEFT('Disaggregation Records'!$D$95:$D$183,255),0))),"")</f>
        <v/>
      </c>
      <c r="E470" s="425" t="str">
        <f t="array" ref="E470">IFERROR(IF(INDEX('Disaggregation Data'!$K$315:$K$586,MATCH(LEFT(X470,255),LEFT('Disaggregation Data'!$J$315:$J$586,255),0))=0,"",INDEX('Disaggregation Data'!$K$315:$K$586,MATCH(LEFT(X470,255),LEFT('Disaggregation Data'!J$315:$J$586,255),0))),"")</f>
        <v/>
      </c>
      <c r="F470" s="426" t="str">
        <f t="array" ref="F470">IFERROR(IF(INDEX('Disaggregation Data'!$L$315:$L$586,MATCH(LEFT(X470,255),LEFT('Disaggregation Data'!$J$315:$J$586,255),0))=0,"",INDEX('Disaggregation Data'!$L$315:$L$586,MATCH(LEFT(X470,255),LEFT('Disaggregation Data'!J$315:$J$586,255),0))),"")</f>
        <v/>
      </c>
      <c r="G470" s="481" t="str">
        <f t="array" ref="G470">IFERROR(IF(INDEX('Disaggregation Data'!$M$315:$M$586,MATCH(LEFT(X470,255),LEFT('Disaggregation Data'!$J$315:$J$586,255),0))=0,(E470/F470)*100,INDEX('Disaggregation Data'!$M$315:$M$586,MATCH(LEFT(X470,255),LEFT('Disaggregation Data'!J$315:$J$586,255),0))),"")</f>
        <v/>
      </c>
      <c r="H470" s="429" t="str">
        <f t="array" ref="H470">IFERROR(IF(INDEX('Disaggregation Data'!$N$315:$N$586,MATCH(LEFT(X470,255),LEFT('Disaggregation Data'!$J$315:$J$586,255),0))=0,"",INDEX('Disaggregation Data'!$N$315:$N$586,MATCH(LEFT(X470,255),LEFT('Disaggregation Data'!J$315:$J$586,255),0))),"")</f>
        <v/>
      </c>
      <c r="I470" s="510"/>
      <c r="J470" s="510"/>
      <c r="K470" s="510"/>
      <c r="L470" s="510"/>
      <c r="M470" s="510"/>
      <c r="N470" s="510"/>
      <c r="O470" s="510"/>
      <c r="P470" s="510"/>
      <c r="Q470" s="510"/>
      <c r="R470" s="510"/>
      <c r="S470" s="510"/>
      <c r="T470" s="510"/>
      <c r="U470" s="429" t="str">
        <f t="array" ref="U470">IFERROR(IF(INDEX('Disaggregation Data'!$O$315:$O$586,MATCH(LEFT(X470,255),LEFT('Disaggregation Data'!$J$315:$J$586,255),0))=0,"",INDEX('Disaggregation Data'!$O$315:$O$586,MATCH(LEFT(X470,255),LEFT('Disaggregation Data'!J$315:$J$586,255),0))),"")</f>
        <v/>
      </c>
      <c r="V470" s="441" t="str">
        <f t="array" ref="V470">IFERROR(IF(INDEX('Disaggregation Data'!$P$315:$P$586,MATCH(LEFT(X470,255),LEFT('Disaggregation Data'!$J$315:$J$586,255),0))=0,"",INDEX('Disaggregation Data'!$P$315:$P$586,MATCH(LEFT(X470,255),LEFT('Disaggregation Data'!J$315:$J$586,255),0))),"")</f>
        <v/>
      </c>
      <c r="W470" s="511"/>
      <c r="X470" s="511" t="str">
        <f t="shared" si="32"/>
        <v/>
      </c>
      <c r="Y470" s="511">
        <f t="shared" si="33"/>
        <v>3</v>
      </c>
      <c r="Z470" s="511" t="str">
        <f t="shared" si="34"/>
        <v/>
      </c>
      <c r="AA470" s="511" t="b">
        <f t="shared" si="35"/>
        <v>0</v>
      </c>
      <c r="AB470" s="511" t="s">
        <v>1973</v>
      </c>
      <c r="AC470" s="511" t="str">
        <f t="array" ref="AC470">IFERROR(IF(INDEX('Disaggregation Records'!$G$95:$G$183,MATCH(LEFT(Z470,255),LEFT('Disaggregation Records'!$D$95:$D$183,255),0))=0,"",INDEX('Disaggregation Records'!$G$95:$G$183,MATCH(LEFT(Z470,255),LEFT('Disaggregation Records'!$D$95:$D$183,255),0))),"")</f>
        <v/>
      </c>
      <c r="AD470" s="511" t="s">
        <v>774</v>
      </c>
      <c r="AE470" s="219"/>
      <c r="AF470" s="135"/>
      <c r="AG470" s="135"/>
    </row>
    <row r="471" spans="1:33" ht="37.5" customHeight="1">
      <c r="A471" s="406">
        <v>15</v>
      </c>
      <c r="B471" s="423" t="str">
        <f>IFERROR(VLOOKUP(A471,'Coverage Indicators - Section D'!$A$10:$Y$39,25,FALSE),"")</f>
        <v/>
      </c>
      <c r="C471" s="506" t="str">
        <f t="array" ref="C471">IFERROR(IF(INDEX('Disaggregation Records'!$E$95:$E$183,MATCH(LEFT(Z471,255),LEFT('Disaggregation Records'!$D$95:$D$183,255),0))=0,"",INDEX('Disaggregation Records'!$E$95:$E$183,MATCH(LEFT(Z471,255),LEFT('Disaggregation Records'!$D$95:$D$183,255),0))),"")</f>
        <v/>
      </c>
      <c r="D471" s="506" t="str">
        <f t="array" ref="D471">IFERROR(IF(INDEX('Disaggregation Records'!$F$95:$F$183,MATCH(LEFT(Z471,255),LEFT('Disaggregation Records'!$D$95:$D$183,255),0))=0,"",INDEX('Disaggregation Records'!$F$95:$F$183,MATCH(LEFT(Z471,255),LEFT('Disaggregation Records'!$D$95:$D$183,255),0))),"")</f>
        <v/>
      </c>
      <c r="E471" s="425" t="str">
        <f t="array" ref="E471">IFERROR(IF(INDEX('Disaggregation Data'!$K$315:$K$586,MATCH(LEFT(X471,255),LEFT('Disaggregation Data'!$J$315:$J$586,255),0))=0,"",INDEX('Disaggregation Data'!$K$315:$K$586,MATCH(LEFT(X471,255),LEFT('Disaggregation Data'!J$315:$J$586,255),0))),"")</f>
        <v/>
      </c>
      <c r="F471" s="426" t="str">
        <f t="array" ref="F471">IFERROR(IF(INDEX('Disaggregation Data'!$L$315:$L$586,MATCH(LEFT(X471,255),LEFT('Disaggregation Data'!$J$315:$J$586,255),0))=0,"",INDEX('Disaggregation Data'!$L$315:$L$586,MATCH(LEFT(X471,255),LEFT('Disaggregation Data'!J$315:$J$586,255),0))),"")</f>
        <v/>
      </c>
      <c r="G471" s="481" t="str">
        <f t="array" ref="G471">IFERROR(IF(INDEX('Disaggregation Data'!$M$315:$M$586,MATCH(LEFT(X471,255),LEFT('Disaggregation Data'!$J$315:$J$586,255),0))=0,(E471/F471)*100,INDEX('Disaggregation Data'!$M$315:$M$586,MATCH(LEFT(X471,255),LEFT('Disaggregation Data'!J$315:$J$586,255),0))),"")</f>
        <v/>
      </c>
      <c r="H471" s="429" t="str">
        <f t="array" ref="H471">IFERROR(IF(INDEX('Disaggregation Data'!$N$315:$N$586,MATCH(LEFT(X471,255),LEFT('Disaggregation Data'!$J$315:$J$586,255),0))=0,"",INDEX('Disaggregation Data'!$N$315:$N$586,MATCH(LEFT(X471,255),LEFT('Disaggregation Data'!J$315:$J$586,255),0))),"")</f>
        <v/>
      </c>
      <c r="I471" s="510"/>
      <c r="J471" s="510"/>
      <c r="K471" s="510"/>
      <c r="L471" s="510"/>
      <c r="M471" s="510"/>
      <c r="N471" s="510"/>
      <c r="O471" s="510"/>
      <c r="P471" s="510"/>
      <c r="Q471" s="510"/>
      <c r="R471" s="510"/>
      <c r="S471" s="510"/>
      <c r="T471" s="510"/>
      <c r="U471" s="429" t="str">
        <f t="array" ref="U471">IFERROR(IF(INDEX('Disaggregation Data'!$O$315:$O$586,MATCH(LEFT(X471,255),LEFT('Disaggregation Data'!$J$315:$J$586,255),0))=0,"",INDEX('Disaggregation Data'!$O$315:$O$586,MATCH(LEFT(X471,255),LEFT('Disaggregation Data'!J$315:$J$586,255),0))),"")</f>
        <v/>
      </c>
      <c r="V471" s="441" t="str">
        <f t="array" ref="V471">IFERROR(IF(INDEX('Disaggregation Data'!$P$315:$P$586,MATCH(LEFT(X471,255),LEFT('Disaggregation Data'!$J$315:$J$586,255),0))=0,"",INDEX('Disaggregation Data'!$P$315:$P$586,MATCH(LEFT(X471,255),LEFT('Disaggregation Data'!J$315:$J$586,255),0))),"")</f>
        <v/>
      </c>
      <c r="W471" s="511"/>
      <c r="X471" s="511" t="str">
        <f t="shared" si="32"/>
        <v/>
      </c>
      <c r="Y471" s="511">
        <f t="shared" si="33"/>
        <v>4</v>
      </c>
      <c r="Z471" s="511" t="str">
        <f t="shared" si="34"/>
        <v/>
      </c>
      <c r="AA471" s="511" t="b">
        <f t="shared" si="35"/>
        <v>0</v>
      </c>
      <c r="AB471" s="511" t="s">
        <v>1974</v>
      </c>
      <c r="AC471" s="511" t="str">
        <f t="array" ref="AC471">IFERROR(IF(INDEX('Disaggregation Records'!$G$95:$G$183,MATCH(LEFT(Z471,255),LEFT('Disaggregation Records'!$D$95:$D$183,255),0))=0,"",INDEX('Disaggregation Records'!$G$95:$G$183,MATCH(LEFT(Z471,255),LEFT('Disaggregation Records'!$D$95:$D$183,255),0))),"")</f>
        <v/>
      </c>
      <c r="AD471" s="511" t="s">
        <v>774</v>
      </c>
      <c r="AE471" s="219"/>
      <c r="AF471" s="135"/>
      <c r="AG471" s="135"/>
    </row>
    <row r="472" spans="1:33" ht="37.5" customHeight="1">
      <c r="A472" s="406">
        <v>15</v>
      </c>
      <c r="B472" s="423" t="str">
        <f>IFERROR(VLOOKUP(A472,'Coverage Indicators - Section D'!$A$10:$Y$39,25,FALSE),"")</f>
        <v/>
      </c>
      <c r="C472" s="506" t="str">
        <f t="array" ref="C472">IFERROR(IF(INDEX('Disaggregation Records'!$E$95:$E$183,MATCH(LEFT(Z472,255),LEFT('Disaggregation Records'!$D$95:$D$183,255),0))=0,"",INDEX('Disaggregation Records'!$E$95:$E$183,MATCH(LEFT(Z472,255),LEFT('Disaggregation Records'!$D$95:$D$183,255),0))),"")</f>
        <v/>
      </c>
      <c r="D472" s="506" t="str">
        <f t="array" ref="D472">IFERROR(IF(INDEX('Disaggregation Records'!$F$95:$F$183,MATCH(LEFT(Z472,255),LEFT('Disaggregation Records'!$D$95:$D$183,255),0))=0,"",INDEX('Disaggregation Records'!$F$95:$F$183,MATCH(LEFT(Z472,255),LEFT('Disaggregation Records'!$D$95:$D$183,255),0))),"")</f>
        <v/>
      </c>
      <c r="E472" s="425" t="str">
        <f t="array" ref="E472">IFERROR(IF(INDEX('Disaggregation Data'!$K$315:$K$586,MATCH(LEFT(X472,255),LEFT('Disaggregation Data'!$J$315:$J$586,255),0))=0,"",INDEX('Disaggregation Data'!$K$315:$K$586,MATCH(LEFT(X472,255),LEFT('Disaggregation Data'!J$315:$J$586,255),0))),"")</f>
        <v/>
      </c>
      <c r="F472" s="426" t="str">
        <f t="array" ref="F472">IFERROR(IF(INDEX('Disaggregation Data'!$L$315:$L$586,MATCH(LEFT(X472,255),LEFT('Disaggregation Data'!$J$315:$J$586,255),0))=0,"",INDEX('Disaggregation Data'!$L$315:$L$586,MATCH(LEFT(X472,255),LEFT('Disaggregation Data'!J$315:$J$586,255),0))),"")</f>
        <v/>
      </c>
      <c r="G472" s="481" t="str">
        <f t="array" ref="G472">IFERROR(IF(INDEX('Disaggregation Data'!$M$315:$M$586,MATCH(LEFT(X472,255),LEFT('Disaggregation Data'!$J$315:$J$586,255),0))=0,(E472/F472)*100,INDEX('Disaggregation Data'!$M$315:$M$586,MATCH(LEFT(X472,255),LEFT('Disaggregation Data'!J$315:$J$586,255),0))),"")</f>
        <v/>
      </c>
      <c r="H472" s="429" t="str">
        <f t="array" ref="H472">IFERROR(IF(INDEX('Disaggregation Data'!$N$315:$N$586,MATCH(LEFT(X472,255),LEFT('Disaggregation Data'!$J$315:$J$586,255),0))=0,"",INDEX('Disaggregation Data'!$N$315:$N$586,MATCH(LEFT(X472,255),LEFT('Disaggregation Data'!J$315:$J$586,255),0))),"")</f>
        <v/>
      </c>
      <c r="I472" s="510"/>
      <c r="J472" s="510"/>
      <c r="K472" s="510"/>
      <c r="L472" s="510"/>
      <c r="M472" s="510"/>
      <c r="N472" s="510"/>
      <c r="O472" s="510"/>
      <c r="P472" s="510"/>
      <c r="Q472" s="510"/>
      <c r="R472" s="510"/>
      <c r="S472" s="510"/>
      <c r="T472" s="510"/>
      <c r="U472" s="429" t="str">
        <f t="array" ref="U472">IFERROR(IF(INDEX('Disaggregation Data'!$O$315:$O$586,MATCH(LEFT(X472,255),LEFT('Disaggregation Data'!$J$315:$J$586,255),0))=0,"",INDEX('Disaggregation Data'!$O$315:$O$586,MATCH(LEFT(X472,255),LEFT('Disaggregation Data'!J$315:$J$586,255),0))),"")</f>
        <v/>
      </c>
      <c r="V472" s="441" t="str">
        <f t="array" ref="V472">IFERROR(IF(INDEX('Disaggregation Data'!$P$315:$P$586,MATCH(LEFT(X472,255),LEFT('Disaggregation Data'!$J$315:$J$586,255),0))=0,"",INDEX('Disaggregation Data'!$P$315:$P$586,MATCH(LEFT(X472,255),LEFT('Disaggregation Data'!J$315:$J$586,255),0))),"")</f>
        <v/>
      </c>
      <c r="W472" s="511"/>
      <c r="X472" s="511" t="str">
        <f t="shared" si="32"/>
        <v/>
      </c>
      <c r="Y472" s="511">
        <f t="shared" si="33"/>
        <v>5</v>
      </c>
      <c r="Z472" s="511" t="str">
        <f t="shared" si="34"/>
        <v/>
      </c>
      <c r="AA472" s="511" t="b">
        <f t="shared" si="35"/>
        <v>0</v>
      </c>
      <c r="AB472" s="511" t="s">
        <v>1975</v>
      </c>
      <c r="AC472" s="511" t="str">
        <f t="array" ref="AC472">IFERROR(IF(INDEX('Disaggregation Records'!$G$95:$G$183,MATCH(LEFT(Z472,255),LEFT('Disaggregation Records'!$D$95:$D$183,255),0))=0,"",INDEX('Disaggregation Records'!$G$95:$G$183,MATCH(LEFT(Z472,255),LEFT('Disaggregation Records'!$D$95:$D$183,255),0))),"")</f>
        <v/>
      </c>
      <c r="AD472" s="511" t="s">
        <v>774</v>
      </c>
      <c r="AE472" s="219"/>
      <c r="AF472" s="135"/>
      <c r="AG472" s="135"/>
    </row>
    <row r="473" spans="1:33" ht="37.5" customHeight="1">
      <c r="A473" s="406">
        <v>15</v>
      </c>
      <c r="B473" s="423" t="str">
        <f>IFERROR(VLOOKUP(A473,'Coverage Indicators - Section D'!$A$10:$Y$39,25,FALSE),"")</f>
        <v/>
      </c>
      <c r="C473" s="506" t="str">
        <f t="array" ref="C473">IFERROR(IF(INDEX('Disaggregation Records'!$E$95:$E$183,MATCH(LEFT(Z473,255),LEFT('Disaggregation Records'!$D$95:$D$183,255),0))=0,"",INDEX('Disaggregation Records'!$E$95:$E$183,MATCH(LEFT(Z473,255),LEFT('Disaggregation Records'!$D$95:$D$183,255),0))),"")</f>
        <v/>
      </c>
      <c r="D473" s="506" t="str">
        <f t="array" ref="D473">IFERROR(IF(INDEX('Disaggregation Records'!$F$95:$F$183,MATCH(LEFT(Z473,255),LEFT('Disaggregation Records'!$D$95:$D$183,255),0))=0,"",INDEX('Disaggregation Records'!$F$95:$F$183,MATCH(LEFT(Z473,255),LEFT('Disaggregation Records'!$D$95:$D$183,255),0))),"")</f>
        <v/>
      </c>
      <c r="E473" s="425" t="str">
        <f t="array" ref="E473">IFERROR(IF(INDEX('Disaggregation Data'!$K$315:$K$586,MATCH(LEFT(X473,255),LEFT('Disaggregation Data'!$J$315:$J$586,255),0))=0,"",INDEX('Disaggregation Data'!$K$315:$K$586,MATCH(LEFT(X473,255),LEFT('Disaggregation Data'!J$315:$J$586,255),0))),"")</f>
        <v/>
      </c>
      <c r="F473" s="426" t="str">
        <f t="array" ref="F473">IFERROR(IF(INDEX('Disaggregation Data'!$L$315:$L$586,MATCH(LEFT(X473,255),LEFT('Disaggregation Data'!$J$315:$J$586,255),0))=0,"",INDEX('Disaggregation Data'!$L$315:$L$586,MATCH(LEFT(X473,255),LEFT('Disaggregation Data'!J$315:$J$586,255),0))),"")</f>
        <v/>
      </c>
      <c r="G473" s="481" t="str">
        <f t="array" ref="G473">IFERROR(IF(INDEX('Disaggregation Data'!$M$315:$M$586,MATCH(LEFT(X473,255),LEFT('Disaggregation Data'!$J$315:$J$586,255),0))=0,(E473/F473)*100,INDEX('Disaggregation Data'!$M$315:$M$586,MATCH(LEFT(X473,255),LEFT('Disaggregation Data'!J$315:$J$586,255),0))),"")</f>
        <v/>
      </c>
      <c r="H473" s="429" t="str">
        <f t="array" ref="H473">IFERROR(IF(INDEX('Disaggregation Data'!$N$315:$N$586,MATCH(LEFT(X473,255),LEFT('Disaggregation Data'!$J$315:$J$586,255),0))=0,"",INDEX('Disaggregation Data'!$N$315:$N$586,MATCH(LEFT(X473,255),LEFT('Disaggregation Data'!J$315:$J$586,255),0))),"")</f>
        <v/>
      </c>
      <c r="I473" s="510"/>
      <c r="J473" s="510"/>
      <c r="K473" s="510"/>
      <c r="L473" s="510"/>
      <c r="M473" s="510"/>
      <c r="N473" s="510"/>
      <c r="O473" s="510"/>
      <c r="P473" s="510"/>
      <c r="Q473" s="510"/>
      <c r="R473" s="510"/>
      <c r="S473" s="510"/>
      <c r="T473" s="510"/>
      <c r="U473" s="429" t="str">
        <f t="array" ref="U473">IFERROR(IF(INDEX('Disaggregation Data'!$O$315:$O$586,MATCH(LEFT(X473,255),LEFT('Disaggregation Data'!$J$315:$J$586,255),0))=0,"",INDEX('Disaggregation Data'!$O$315:$O$586,MATCH(LEFT(X473,255),LEFT('Disaggregation Data'!J$315:$J$586,255),0))),"")</f>
        <v/>
      </c>
      <c r="V473" s="441" t="str">
        <f t="array" ref="V473">IFERROR(IF(INDEX('Disaggregation Data'!$P$315:$P$586,MATCH(LEFT(X473,255),LEFT('Disaggregation Data'!$J$315:$J$586,255),0))=0,"",INDEX('Disaggregation Data'!$P$315:$P$586,MATCH(LEFT(X473,255),LEFT('Disaggregation Data'!J$315:$J$586,255),0))),"")</f>
        <v/>
      </c>
      <c r="W473" s="511"/>
      <c r="X473" s="511" t="str">
        <f t="shared" si="32"/>
        <v/>
      </c>
      <c r="Y473" s="511">
        <f t="shared" si="33"/>
        <v>6</v>
      </c>
      <c r="Z473" s="511" t="str">
        <f t="shared" si="34"/>
        <v/>
      </c>
      <c r="AA473" s="511" t="b">
        <f t="shared" si="35"/>
        <v>0</v>
      </c>
      <c r="AB473" s="511" t="s">
        <v>1976</v>
      </c>
      <c r="AC473" s="511" t="str">
        <f t="array" ref="AC473">IFERROR(IF(INDEX('Disaggregation Records'!$G$95:$G$183,MATCH(LEFT(Z473,255),LEFT('Disaggregation Records'!$D$95:$D$183,255),0))=0,"",INDEX('Disaggregation Records'!$G$95:$G$183,MATCH(LEFT(Z473,255),LEFT('Disaggregation Records'!$D$95:$D$183,255),0))),"")</f>
        <v/>
      </c>
      <c r="AD473" s="511" t="s">
        <v>774</v>
      </c>
      <c r="AE473" s="219"/>
      <c r="AF473" s="135"/>
      <c r="AG473" s="135"/>
    </row>
    <row r="474" spans="1:33" ht="37.5" customHeight="1">
      <c r="A474" s="406">
        <v>15</v>
      </c>
      <c r="B474" s="423" t="str">
        <f>IFERROR(VLOOKUP(A474,'Coverage Indicators - Section D'!$A$10:$Y$39,25,FALSE),"")</f>
        <v/>
      </c>
      <c r="C474" s="506" t="str">
        <f t="array" ref="C474">IFERROR(IF(INDEX('Disaggregation Records'!$E$95:$E$183,MATCH(LEFT(Z474,255),LEFT('Disaggregation Records'!$D$95:$D$183,255),0))=0,"",INDEX('Disaggregation Records'!$E$95:$E$183,MATCH(LEFT(Z474,255),LEFT('Disaggregation Records'!$D$95:$D$183,255),0))),"")</f>
        <v/>
      </c>
      <c r="D474" s="506" t="str">
        <f t="array" ref="D474">IFERROR(IF(INDEX('Disaggregation Records'!$F$95:$F$183,MATCH(LEFT(Z474,255),LEFT('Disaggregation Records'!$D$95:$D$183,255),0))=0,"",INDEX('Disaggregation Records'!$F$95:$F$183,MATCH(LEFT(Z474,255),LEFT('Disaggregation Records'!$D$95:$D$183,255),0))),"")</f>
        <v/>
      </c>
      <c r="E474" s="425" t="str">
        <f t="array" ref="E474">IFERROR(IF(INDEX('Disaggregation Data'!$K$315:$K$586,MATCH(LEFT(X474,255),LEFT('Disaggregation Data'!$J$315:$J$586,255),0))=0,"",INDEX('Disaggregation Data'!$K$315:$K$586,MATCH(LEFT(X474,255),LEFT('Disaggregation Data'!J$315:$J$586,255),0))),"")</f>
        <v/>
      </c>
      <c r="F474" s="426" t="str">
        <f t="array" ref="F474">IFERROR(IF(INDEX('Disaggregation Data'!$L$315:$L$586,MATCH(LEFT(X474,255),LEFT('Disaggregation Data'!$J$315:$J$586,255),0))=0,"",INDEX('Disaggregation Data'!$L$315:$L$586,MATCH(LEFT(X474,255),LEFT('Disaggregation Data'!J$315:$J$586,255),0))),"")</f>
        <v/>
      </c>
      <c r="G474" s="481" t="str">
        <f t="array" ref="G474">IFERROR(IF(INDEX('Disaggregation Data'!$M$315:$M$586,MATCH(LEFT(X474,255),LEFT('Disaggregation Data'!$J$315:$J$586,255),0))=0,(E474/F474)*100,INDEX('Disaggregation Data'!$M$315:$M$586,MATCH(LEFT(X474,255),LEFT('Disaggregation Data'!J$315:$J$586,255),0))),"")</f>
        <v/>
      </c>
      <c r="H474" s="429" t="str">
        <f t="array" ref="H474">IFERROR(IF(INDEX('Disaggregation Data'!$N$315:$N$586,MATCH(LEFT(X474,255),LEFT('Disaggregation Data'!$J$315:$J$586,255),0))=0,"",INDEX('Disaggregation Data'!$N$315:$N$586,MATCH(LEFT(X474,255),LEFT('Disaggregation Data'!J$315:$J$586,255),0))),"")</f>
        <v/>
      </c>
      <c r="I474" s="510"/>
      <c r="J474" s="510"/>
      <c r="K474" s="510"/>
      <c r="L474" s="510"/>
      <c r="M474" s="510"/>
      <c r="N474" s="510"/>
      <c r="O474" s="510"/>
      <c r="P474" s="510"/>
      <c r="Q474" s="510"/>
      <c r="R474" s="510"/>
      <c r="S474" s="510"/>
      <c r="T474" s="510"/>
      <c r="U474" s="429" t="str">
        <f t="array" ref="U474">IFERROR(IF(INDEX('Disaggregation Data'!$O$315:$O$586,MATCH(LEFT(X474,255),LEFT('Disaggregation Data'!$J$315:$J$586,255),0))=0,"",INDEX('Disaggregation Data'!$O$315:$O$586,MATCH(LEFT(X474,255),LEFT('Disaggregation Data'!J$315:$J$586,255),0))),"")</f>
        <v/>
      </c>
      <c r="V474" s="441" t="str">
        <f t="array" ref="V474">IFERROR(IF(INDEX('Disaggregation Data'!$P$315:$P$586,MATCH(LEFT(X474,255),LEFT('Disaggregation Data'!$J$315:$J$586,255),0))=0,"",INDEX('Disaggregation Data'!$P$315:$P$586,MATCH(LEFT(X474,255),LEFT('Disaggregation Data'!J$315:$J$586,255),0))),"")</f>
        <v/>
      </c>
      <c r="W474" s="511"/>
      <c r="X474" s="511" t="str">
        <f t="shared" si="32"/>
        <v/>
      </c>
      <c r="Y474" s="511">
        <f t="shared" si="33"/>
        <v>7</v>
      </c>
      <c r="Z474" s="511" t="str">
        <f t="shared" si="34"/>
        <v/>
      </c>
      <c r="AA474" s="511" t="b">
        <f t="shared" si="35"/>
        <v>0</v>
      </c>
      <c r="AB474" s="511" t="s">
        <v>1977</v>
      </c>
      <c r="AC474" s="511" t="str">
        <f t="array" ref="AC474">IFERROR(IF(INDEX('Disaggregation Records'!$G$95:$G$183,MATCH(LEFT(Z474,255),LEFT('Disaggregation Records'!$D$95:$D$183,255),0))=0,"",INDEX('Disaggregation Records'!$G$95:$G$183,MATCH(LEFT(Z474,255),LEFT('Disaggregation Records'!$D$95:$D$183,255),0))),"")</f>
        <v/>
      </c>
      <c r="AD474" s="511" t="s">
        <v>774</v>
      </c>
      <c r="AE474" s="219"/>
      <c r="AF474" s="135"/>
      <c r="AG474" s="135"/>
    </row>
    <row r="475" spans="1:33" ht="37.5" customHeight="1">
      <c r="A475" s="406">
        <v>15</v>
      </c>
      <c r="B475" s="423" t="str">
        <f>IFERROR(VLOOKUP(A475,'Coverage Indicators - Section D'!$A$10:$Y$39,25,FALSE),"")</f>
        <v/>
      </c>
      <c r="C475" s="506" t="str">
        <f t="array" ref="C475">IFERROR(IF(INDEX('Disaggregation Records'!$E$95:$E$183,MATCH(LEFT(Z475,255),LEFT('Disaggregation Records'!$D$95:$D$183,255),0))=0,"",INDEX('Disaggregation Records'!$E$95:$E$183,MATCH(LEFT(Z475,255),LEFT('Disaggregation Records'!$D$95:$D$183,255),0))),"")</f>
        <v/>
      </c>
      <c r="D475" s="506" t="str">
        <f t="array" ref="D475">IFERROR(IF(INDEX('Disaggregation Records'!$F$95:$F$183,MATCH(LEFT(Z475,255),LEFT('Disaggregation Records'!$D$95:$D$183,255),0))=0,"",INDEX('Disaggregation Records'!$F$95:$F$183,MATCH(LEFT(Z475,255),LEFT('Disaggregation Records'!$D$95:$D$183,255),0))),"")</f>
        <v/>
      </c>
      <c r="E475" s="425" t="str">
        <f t="array" ref="E475">IFERROR(IF(INDEX('Disaggregation Data'!$K$315:$K$586,MATCH(LEFT(X475,255),LEFT('Disaggregation Data'!$J$315:$J$586,255),0))=0,"",INDEX('Disaggregation Data'!$K$315:$K$586,MATCH(LEFT(X475,255),LEFT('Disaggregation Data'!J$315:$J$586,255),0))),"")</f>
        <v/>
      </c>
      <c r="F475" s="426" t="str">
        <f t="array" ref="F475">IFERROR(IF(INDEX('Disaggregation Data'!$L$315:$L$586,MATCH(LEFT(X475,255),LEFT('Disaggregation Data'!$J$315:$J$586,255),0))=0,"",INDEX('Disaggregation Data'!$L$315:$L$586,MATCH(LEFT(X475,255),LEFT('Disaggregation Data'!J$315:$J$586,255),0))),"")</f>
        <v/>
      </c>
      <c r="G475" s="481" t="str">
        <f t="array" ref="G475">IFERROR(IF(INDEX('Disaggregation Data'!$M$315:$M$586,MATCH(LEFT(X475,255),LEFT('Disaggregation Data'!$J$315:$J$586,255),0))=0,(E475/F475)*100,INDEX('Disaggregation Data'!$M$315:$M$586,MATCH(LEFT(X475,255),LEFT('Disaggregation Data'!J$315:$J$586,255),0))),"")</f>
        <v/>
      </c>
      <c r="H475" s="429" t="str">
        <f t="array" ref="H475">IFERROR(IF(INDEX('Disaggregation Data'!$N$315:$N$586,MATCH(LEFT(X475,255),LEFT('Disaggregation Data'!$J$315:$J$586,255),0))=0,"",INDEX('Disaggregation Data'!$N$315:$N$586,MATCH(LEFT(X475,255),LEFT('Disaggregation Data'!J$315:$J$586,255),0))),"")</f>
        <v/>
      </c>
      <c r="I475" s="510"/>
      <c r="J475" s="510"/>
      <c r="K475" s="510"/>
      <c r="L475" s="510"/>
      <c r="M475" s="510"/>
      <c r="N475" s="510"/>
      <c r="O475" s="510"/>
      <c r="P475" s="510"/>
      <c r="Q475" s="510"/>
      <c r="R475" s="510"/>
      <c r="S475" s="510"/>
      <c r="T475" s="510"/>
      <c r="U475" s="429" t="str">
        <f t="array" ref="U475">IFERROR(IF(INDEX('Disaggregation Data'!$O$315:$O$586,MATCH(LEFT(X475,255),LEFT('Disaggregation Data'!$J$315:$J$586,255),0))=0,"",INDEX('Disaggregation Data'!$O$315:$O$586,MATCH(LEFT(X475,255),LEFT('Disaggregation Data'!J$315:$J$586,255),0))),"")</f>
        <v/>
      </c>
      <c r="V475" s="441" t="str">
        <f t="array" ref="V475">IFERROR(IF(INDEX('Disaggregation Data'!$P$315:$P$586,MATCH(LEFT(X475,255),LEFT('Disaggregation Data'!$J$315:$J$586,255),0))=0,"",INDEX('Disaggregation Data'!$P$315:$P$586,MATCH(LEFT(X475,255),LEFT('Disaggregation Data'!J$315:$J$586,255),0))),"")</f>
        <v/>
      </c>
      <c r="W475" s="511"/>
      <c r="X475" s="511" t="str">
        <f t="shared" si="32"/>
        <v/>
      </c>
      <c r="Y475" s="511">
        <f t="shared" si="33"/>
        <v>8</v>
      </c>
      <c r="Z475" s="511" t="str">
        <f t="shared" si="34"/>
        <v/>
      </c>
      <c r="AA475" s="511" t="b">
        <f t="shared" si="35"/>
        <v>0</v>
      </c>
      <c r="AB475" s="511" t="s">
        <v>1978</v>
      </c>
      <c r="AC475" s="511" t="str">
        <f t="array" ref="AC475">IFERROR(IF(INDEX('Disaggregation Records'!$G$95:$G$183,MATCH(LEFT(Z475,255),LEFT('Disaggregation Records'!$D$95:$D$183,255),0))=0,"",INDEX('Disaggregation Records'!$G$95:$G$183,MATCH(LEFT(Z475,255),LEFT('Disaggregation Records'!$D$95:$D$183,255),0))),"")</f>
        <v/>
      </c>
      <c r="AD475" s="511" t="s">
        <v>774</v>
      </c>
      <c r="AE475" s="219"/>
      <c r="AF475" s="135"/>
      <c r="AG475" s="135"/>
    </row>
    <row r="476" spans="1:33" ht="37.5" customHeight="1">
      <c r="A476" s="406">
        <v>15</v>
      </c>
      <c r="B476" s="423" t="str">
        <f>IFERROR(VLOOKUP(A476,'Coverage Indicators - Section D'!$A$10:$Y$39,25,FALSE),"")</f>
        <v/>
      </c>
      <c r="C476" s="506" t="str">
        <f t="array" ref="C476">IFERROR(IF(INDEX('Disaggregation Records'!$E$95:$E$183,MATCH(LEFT(Z476,255),LEFT('Disaggregation Records'!$D$95:$D$183,255),0))=0,"",INDEX('Disaggregation Records'!$E$95:$E$183,MATCH(LEFT(Z476,255),LEFT('Disaggregation Records'!$D$95:$D$183,255),0))),"")</f>
        <v/>
      </c>
      <c r="D476" s="506" t="str">
        <f t="array" ref="D476">IFERROR(IF(INDEX('Disaggregation Records'!$F$95:$F$183,MATCH(LEFT(Z476,255),LEFT('Disaggregation Records'!$D$95:$D$183,255),0))=0,"",INDEX('Disaggregation Records'!$F$95:$F$183,MATCH(LEFT(Z476,255),LEFT('Disaggregation Records'!$D$95:$D$183,255),0))),"")</f>
        <v/>
      </c>
      <c r="E476" s="425" t="str">
        <f t="array" ref="E476">IFERROR(IF(INDEX('Disaggregation Data'!$K$315:$K$586,MATCH(LEFT(X476,255),LEFT('Disaggregation Data'!$J$315:$J$586,255),0))=0,"",INDEX('Disaggregation Data'!$K$315:$K$586,MATCH(LEFT(X476,255),LEFT('Disaggregation Data'!J$315:$J$586,255),0))),"")</f>
        <v/>
      </c>
      <c r="F476" s="426" t="str">
        <f t="array" ref="F476">IFERROR(IF(INDEX('Disaggregation Data'!$L$315:$L$586,MATCH(LEFT(X476,255),LEFT('Disaggregation Data'!$J$315:$J$586,255),0))=0,"",INDEX('Disaggregation Data'!$L$315:$L$586,MATCH(LEFT(X476,255),LEFT('Disaggregation Data'!J$315:$J$586,255),0))),"")</f>
        <v/>
      </c>
      <c r="G476" s="481" t="str">
        <f t="array" ref="G476">IFERROR(IF(INDEX('Disaggregation Data'!$M$315:$M$586,MATCH(LEFT(X476,255),LEFT('Disaggregation Data'!$J$315:$J$586,255),0))=0,(E476/F476)*100,INDEX('Disaggregation Data'!$M$315:$M$586,MATCH(LEFT(X476,255),LEFT('Disaggregation Data'!J$315:$J$586,255),0))),"")</f>
        <v/>
      </c>
      <c r="H476" s="429" t="str">
        <f t="array" ref="H476">IFERROR(IF(INDEX('Disaggregation Data'!$N$315:$N$586,MATCH(LEFT(X476,255),LEFT('Disaggregation Data'!$J$315:$J$586,255),0))=0,"",INDEX('Disaggregation Data'!$N$315:$N$586,MATCH(LEFT(X476,255),LEFT('Disaggregation Data'!J$315:$J$586,255),0))),"")</f>
        <v/>
      </c>
      <c r="I476" s="510"/>
      <c r="J476" s="510"/>
      <c r="K476" s="510"/>
      <c r="L476" s="510"/>
      <c r="M476" s="510"/>
      <c r="N476" s="510"/>
      <c r="O476" s="510"/>
      <c r="P476" s="510"/>
      <c r="Q476" s="510"/>
      <c r="R476" s="510"/>
      <c r="S476" s="510"/>
      <c r="T476" s="510"/>
      <c r="U476" s="429" t="str">
        <f t="array" ref="U476">IFERROR(IF(INDEX('Disaggregation Data'!$O$315:$O$586,MATCH(LEFT(X476,255),LEFT('Disaggregation Data'!$J$315:$J$586,255),0))=0,"",INDEX('Disaggregation Data'!$O$315:$O$586,MATCH(LEFT(X476,255),LEFT('Disaggregation Data'!J$315:$J$586,255),0))),"")</f>
        <v/>
      </c>
      <c r="V476" s="441" t="str">
        <f t="array" ref="V476">IFERROR(IF(INDEX('Disaggregation Data'!$P$315:$P$586,MATCH(LEFT(X476,255),LEFT('Disaggregation Data'!$J$315:$J$586,255),0))=0,"",INDEX('Disaggregation Data'!$P$315:$P$586,MATCH(LEFT(X476,255),LEFT('Disaggregation Data'!J$315:$J$586,255),0))),"")</f>
        <v/>
      </c>
      <c r="W476" s="511"/>
      <c r="X476" s="511" t="str">
        <f t="shared" si="32"/>
        <v/>
      </c>
      <c r="Y476" s="511">
        <f t="shared" si="33"/>
        <v>9</v>
      </c>
      <c r="Z476" s="511" t="str">
        <f t="shared" si="34"/>
        <v/>
      </c>
      <c r="AA476" s="511" t="b">
        <f t="shared" si="35"/>
        <v>0</v>
      </c>
      <c r="AB476" s="511" t="s">
        <v>1979</v>
      </c>
      <c r="AC476" s="511" t="str">
        <f t="array" ref="AC476">IFERROR(IF(INDEX('Disaggregation Records'!$G$95:$G$183,MATCH(LEFT(Z476,255),LEFT('Disaggregation Records'!$D$95:$D$183,255),0))=0,"",INDEX('Disaggregation Records'!$G$95:$G$183,MATCH(LEFT(Z476,255),LEFT('Disaggregation Records'!$D$95:$D$183,255),0))),"")</f>
        <v/>
      </c>
      <c r="AD476" s="511" t="s">
        <v>774</v>
      </c>
      <c r="AE476" s="219"/>
      <c r="AF476" s="135"/>
      <c r="AG476" s="135"/>
    </row>
    <row r="477" spans="1:33" ht="37.5" customHeight="1">
      <c r="A477" s="406">
        <v>16</v>
      </c>
      <c r="B477" s="423" t="str">
        <f>IFERROR(VLOOKUP(A477,'Coverage Indicators - Section D'!$A$10:$Y$39,25,FALSE),"")</f>
        <v/>
      </c>
      <c r="C477" s="506" t="str">
        <f t="array" ref="C477">IFERROR(IF(INDEX('Disaggregation Records'!$E$95:$E$183,MATCH(LEFT(Z477,255),LEFT('Disaggregation Records'!$D$95:$D$183,255),0))=0,"",INDEX('Disaggregation Records'!$E$95:$E$183,MATCH(LEFT(Z477,255),LEFT('Disaggregation Records'!$D$95:$D$183,255),0))),"")</f>
        <v/>
      </c>
      <c r="D477" s="506" t="str">
        <f t="array" ref="D477">IFERROR(IF(INDEX('Disaggregation Records'!$F$95:$F$183,MATCH(LEFT(Z477,255),LEFT('Disaggregation Records'!$D$95:$D$183,255),0))=0,"",INDEX('Disaggregation Records'!$F$95:$F$183,MATCH(LEFT(Z477,255),LEFT('Disaggregation Records'!$D$95:$D$183,255),0))),"")</f>
        <v/>
      </c>
      <c r="E477" s="425" t="str">
        <f t="array" ref="E477">IFERROR(IF(INDEX('Disaggregation Data'!$K$315:$K$586,MATCH(LEFT(X477,255),LEFT('Disaggregation Data'!$J$315:$J$586,255),0))=0,"",INDEX('Disaggregation Data'!$K$315:$K$586,MATCH(LEFT(X477,255),LEFT('Disaggregation Data'!J$315:$J$586,255),0))),"")</f>
        <v/>
      </c>
      <c r="F477" s="426" t="str">
        <f t="array" ref="F477">IFERROR(IF(INDEX('Disaggregation Data'!$L$315:$L$586,MATCH(LEFT(X477,255),LEFT('Disaggregation Data'!$J$315:$J$586,255),0))=0,"",INDEX('Disaggregation Data'!$L$315:$L$586,MATCH(LEFT(X477,255),LEFT('Disaggregation Data'!J$315:$J$586,255),0))),"")</f>
        <v/>
      </c>
      <c r="G477" s="481" t="str">
        <f t="array" ref="G477">IFERROR(IF(INDEX('Disaggregation Data'!$M$315:$M$586,MATCH(LEFT(X477,255),LEFT('Disaggregation Data'!$J$315:$J$586,255),0))=0,(E477/F477)*100,INDEX('Disaggregation Data'!$M$315:$M$586,MATCH(LEFT(X477,255),LEFT('Disaggregation Data'!J$315:$J$586,255),0))),"")</f>
        <v/>
      </c>
      <c r="H477" s="429" t="str">
        <f t="array" ref="H477">IFERROR(IF(INDEX('Disaggregation Data'!$N$315:$N$586,MATCH(LEFT(X477,255),LEFT('Disaggregation Data'!$J$315:$J$586,255),0))=0,"",INDEX('Disaggregation Data'!$N$315:$N$586,MATCH(LEFT(X477,255),LEFT('Disaggregation Data'!J$315:$J$586,255),0))),"")</f>
        <v/>
      </c>
      <c r="I477" s="510"/>
      <c r="J477" s="510"/>
      <c r="K477" s="510"/>
      <c r="L477" s="510"/>
      <c r="M477" s="510"/>
      <c r="N477" s="510"/>
      <c r="O477" s="510"/>
      <c r="P477" s="510"/>
      <c r="Q477" s="510"/>
      <c r="R477" s="510"/>
      <c r="S477" s="510"/>
      <c r="T477" s="510"/>
      <c r="U477" s="429" t="str">
        <f t="array" ref="U477">IFERROR(IF(INDEX('Disaggregation Data'!$O$315:$O$586,MATCH(LEFT(X477,255),LEFT('Disaggregation Data'!$J$315:$J$586,255),0))=0,"",INDEX('Disaggregation Data'!$O$315:$O$586,MATCH(LEFT(X477,255),LEFT('Disaggregation Data'!J$315:$J$586,255),0))),"")</f>
        <v/>
      </c>
      <c r="V477" s="441" t="str">
        <f t="array" ref="V477">IFERROR(IF(INDEX('Disaggregation Data'!$P$315:$P$586,MATCH(LEFT(X477,255),LEFT('Disaggregation Data'!$J$315:$J$586,255),0))=0,"",INDEX('Disaggregation Data'!$P$315:$P$586,MATCH(LEFT(X477,255),LEFT('Disaggregation Data'!J$315:$J$586,255),0))),"")</f>
        <v/>
      </c>
      <c r="W477" s="511"/>
      <c r="X477" s="511" t="str">
        <f t="shared" si="32"/>
        <v/>
      </c>
      <c r="Y477" s="511">
        <f t="shared" si="33"/>
        <v>10</v>
      </c>
      <c r="Z477" s="511" t="str">
        <f t="shared" si="34"/>
        <v/>
      </c>
      <c r="AA477" s="511" t="b">
        <f t="shared" si="35"/>
        <v>0</v>
      </c>
      <c r="AB477" s="511" t="s">
        <v>1980</v>
      </c>
      <c r="AC477" s="511" t="str">
        <f t="array" ref="AC477">IFERROR(IF(INDEX('Disaggregation Records'!$G$95:$G$183,MATCH(LEFT(Z477,255),LEFT('Disaggregation Records'!$D$95:$D$183,255),0))=0,"",INDEX('Disaggregation Records'!$G$95:$G$183,MATCH(LEFT(Z477,255),LEFT('Disaggregation Records'!$D$95:$D$183,255),0))),"")</f>
        <v/>
      </c>
      <c r="AD477" s="511" t="s">
        <v>777</v>
      </c>
      <c r="AE477" s="219"/>
      <c r="AF477" s="135"/>
      <c r="AG477" s="135"/>
    </row>
    <row r="478" spans="1:33" ht="37.5" customHeight="1">
      <c r="A478" s="406">
        <v>16</v>
      </c>
      <c r="B478" s="423" t="str">
        <f>IFERROR(VLOOKUP(A478,'Coverage Indicators - Section D'!$A$10:$Y$39,25,FALSE),"")</f>
        <v/>
      </c>
      <c r="C478" s="506" t="str">
        <f t="array" ref="C478">IFERROR(IF(INDEX('Disaggregation Records'!$E$95:$E$183,MATCH(LEFT(Z478,255),LEFT('Disaggregation Records'!$D$95:$D$183,255),0))=0,"",INDEX('Disaggregation Records'!$E$95:$E$183,MATCH(LEFT(Z478,255),LEFT('Disaggregation Records'!$D$95:$D$183,255),0))),"")</f>
        <v/>
      </c>
      <c r="D478" s="506" t="str">
        <f t="array" ref="D478">IFERROR(IF(INDEX('Disaggregation Records'!$F$95:$F$183,MATCH(LEFT(Z478,255),LEFT('Disaggregation Records'!$D$95:$D$183,255),0))=0,"",INDEX('Disaggregation Records'!$F$95:$F$183,MATCH(LEFT(Z478,255),LEFT('Disaggregation Records'!$D$95:$D$183,255),0))),"")</f>
        <v/>
      </c>
      <c r="E478" s="425" t="str">
        <f t="array" ref="E478">IFERROR(IF(INDEX('Disaggregation Data'!$K$315:$K$586,MATCH(LEFT(X478,255),LEFT('Disaggregation Data'!$J$315:$J$586,255),0))=0,"",INDEX('Disaggregation Data'!$K$315:$K$586,MATCH(LEFT(X478,255),LEFT('Disaggregation Data'!J$315:$J$586,255),0))),"")</f>
        <v/>
      </c>
      <c r="F478" s="426" t="str">
        <f t="array" ref="F478">IFERROR(IF(INDEX('Disaggregation Data'!$L$315:$L$586,MATCH(LEFT(X478,255),LEFT('Disaggregation Data'!$J$315:$J$586,255),0))=0,"",INDEX('Disaggregation Data'!$L$315:$L$586,MATCH(LEFT(X478,255),LEFT('Disaggregation Data'!J$315:$J$586,255),0))),"")</f>
        <v/>
      </c>
      <c r="G478" s="481" t="str">
        <f t="array" ref="G478">IFERROR(IF(INDEX('Disaggregation Data'!$M$315:$M$586,MATCH(LEFT(X478,255),LEFT('Disaggregation Data'!$J$315:$J$586,255),0))=0,(E478/F478)*100,INDEX('Disaggregation Data'!$M$315:$M$586,MATCH(LEFT(X478,255),LEFT('Disaggregation Data'!J$315:$J$586,255),0))),"")</f>
        <v/>
      </c>
      <c r="H478" s="429" t="str">
        <f t="array" ref="H478">IFERROR(IF(INDEX('Disaggregation Data'!$N$315:$N$586,MATCH(LEFT(X478,255),LEFT('Disaggregation Data'!$J$315:$J$586,255),0))=0,"",INDEX('Disaggregation Data'!$N$315:$N$586,MATCH(LEFT(X478,255),LEFT('Disaggregation Data'!J$315:$J$586,255),0))),"")</f>
        <v/>
      </c>
      <c r="I478" s="510"/>
      <c r="J478" s="510"/>
      <c r="K478" s="510"/>
      <c r="L478" s="510"/>
      <c r="M478" s="510"/>
      <c r="N478" s="510"/>
      <c r="O478" s="510"/>
      <c r="P478" s="510"/>
      <c r="Q478" s="510"/>
      <c r="R478" s="510"/>
      <c r="S478" s="510"/>
      <c r="T478" s="510"/>
      <c r="U478" s="429" t="str">
        <f t="array" ref="U478">IFERROR(IF(INDEX('Disaggregation Data'!$O$315:$O$586,MATCH(LEFT(X478,255),LEFT('Disaggregation Data'!$J$315:$J$586,255),0))=0,"",INDEX('Disaggregation Data'!$O$315:$O$586,MATCH(LEFT(X478,255),LEFT('Disaggregation Data'!J$315:$J$586,255),0))),"")</f>
        <v/>
      </c>
      <c r="V478" s="441" t="str">
        <f t="array" ref="V478">IFERROR(IF(INDEX('Disaggregation Data'!$P$315:$P$586,MATCH(LEFT(X478,255),LEFT('Disaggregation Data'!$J$315:$J$586,255),0))=0,"",INDEX('Disaggregation Data'!$P$315:$P$586,MATCH(LEFT(X478,255),LEFT('Disaggregation Data'!J$315:$J$586,255),0))),"")</f>
        <v/>
      </c>
      <c r="W478" s="511"/>
      <c r="X478" s="511" t="str">
        <f t="shared" si="32"/>
        <v/>
      </c>
      <c r="Y478" s="511">
        <f t="shared" si="33"/>
        <v>11</v>
      </c>
      <c r="Z478" s="511" t="str">
        <f t="shared" si="34"/>
        <v/>
      </c>
      <c r="AA478" s="511" t="b">
        <f t="shared" si="35"/>
        <v>0</v>
      </c>
      <c r="AB478" s="511" t="s">
        <v>1981</v>
      </c>
      <c r="AC478" s="511" t="str">
        <f t="array" ref="AC478">IFERROR(IF(INDEX('Disaggregation Records'!$G$95:$G$183,MATCH(LEFT(Z478,255),LEFT('Disaggregation Records'!$D$95:$D$183,255),0))=0,"",INDEX('Disaggregation Records'!$G$95:$G$183,MATCH(LEFT(Z478,255),LEFT('Disaggregation Records'!$D$95:$D$183,255),0))),"")</f>
        <v/>
      </c>
      <c r="AD478" s="511" t="s">
        <v>777</v>
      </c>
      <c r="AE478" s="219"/>
      <c r="AF478" s="135"/>
      <c r="AG478" s="135"/>
    </row>
    <row r="479" spans="1:33" ht="37.5" customHeight="1">
      <c r="A479" s="406">
        <v>16</v>
      </c>
      <c r="B479" s="423" t="str">
        <f>IFERROR(VLOOKUP(A479,'Coverage Indicators - Section D'!$A$10:$Y$39,25,FALSE),"")</f>
        <v/>
      </c>
      <c r="C479" s="506" t="str">
        <f t="array" ref="C479">IFERROR(IF(INDEX('Disaggregation Records'!$E$95:$E$183,MATCH(LEFT(Z479,255),LEFT('Disaggregation Records'!$D$95:$D$183,255),0))=0,"",INDEX('Disaggregation Records'!$E$95:$E$183,MATCH(LEFT(Z479,255),LEFT('Disaggregation Records'!$D$95:$D$183,255),0))),"")</f>
        <v/>
      </c>
      <c r="D479" s="506" t="str">
        <f t="array" ref="D479">IFERROR(IF(INDEX('Disaggregation Records'!$F$95:$F$183,MATCH(LEFT(Z479,255),LEFT('Disaggregation Records'!$D$95:$D$183,255),0))=0,"",INDEX('Disaggregation Records'!$F$95:$F$183,MATCH(LEFT(Z479,255),LEFT('Disaggregation Records'!$D$95:$D$183,255),0))),"")</f>
        <v/>
      </c>
      <c r="E479" s="425" t="str">
        <f t="array" ref="E479">IFERROR(IF(INDEX('Disaggregation Data'!$K$315:$K$586,MATCH(LEFT(X479,255),LEFT('Disaggregation Data'!$J$315:$J$586,255),0))=0,"",INDEX('Disaggregation Data'!$K$315:$K$586,MATCH(LEFT(X479,255),LEFT('Disaggregation Data'!J$315:$J$586,255),0))),"")</f>
        <v/>
      </c>
      <c r="F479" s="426" t="str">
        <f t="array" ref="F479">IFERROR(IF(INDEX('Disaggregation Data'!$L$315:$L$586,MATCH(LEFT(X479,255),LEFT('Disaggregation Data'!$J$315:$J$586,255),0))=0,"",INDEX('Disaggregation Data'!$L$315:$L$586,MATCH(LEFT(X479,255),LEFT('Disaggregation Data'!J$315:$J$586,255),0))),"")</f>
        <v/>
      </c>
      <c r="G479" s="481" t="str">
        <f t="array" ref="G479">IFERROR(IF(INDEX('Disaggregation Data'!$M$315:$M$586,MATCH(LEFT(X479,255),LEFT('Disaggregation Data'!$J$315:$J$586,255),0))=0,(E479/F479)*100,INDEX('Disaggregation Data'!$M$315:$M$586,MATCH(LEFT(X479,255),LEFT('Disaggregation Data'!J$315:$J$586,255),0))),"")</f>
        <v/>
      </c>
      <c r="H479" s="429" t="str">
        <f t="array" ref="H479">IFERROR(IF(INDEX('Disaggregation Data'!$N$315:$N$586,MATCH(LEFT(X479,255),LEFT('Disaggregation Data'!$J$315:$J$586,255),0))=0,"",INDEX('Disaggregation Data'!$N$315:$N$586,MATCH(LEFT(X479,255),LEFT('Disaggregation Data'!J$315:$J$586,255),0))),"")</f>
        <v/>
      </c>
      <c r="I479" s="510"/>
      <c r="J479" s="510"/>
      <c r="K479" s="510"/>
      <c r="L479" s="510"/>
      <c r="M479" s="510"/>
      <c r="N479" s="510"/>
      <c r="O479" s="510"/>
      <c r="P479" s="510"/>
      <c r="Q479" s="510"/>
      <c r="R479" s="510"/>
      <c r="S479" s="510"/>
      <c r="T479" s="510"/>
      <c r="U479" s="429" t="str">
        <f t="array" ref="U479">IFERROR(IF(INDEX('Disaggregation Data'!$O$315:$O$586,MATCH(LEFT(X479,255),LEFT('Disaggregation Data'!$J$315:$J$586,255),0))=0,"",INDEX('Disaggregation Data'!$O$315:$O$586,MATCH(LEFT(X479,255),LEFT('Disaggregation Data'!J$315:$J$586,255),0))),"")</f>
        <v/>
      </c>
      <c r="V479" s="441" t="str">
        <f t="array" ref="V479">IFERROR(IF(INDEX('Disaggregation Data'!$P$315:$P$586,MATCH(LEFT(X479,255),LEFT('Disaggregation Data'!$J$315:$J$586,255),0))=0,"",INDEX('Disaggregation Data'!$P$315:$P$586,MATCH(LEFT(X479,255),LEFT('Disaggregation Data'!J$315:$J$586,255),0))),"")</f>
        <v/>
      </c>
      <c r="W479" s="511"/>
      <c r="X479" s="511" t="str">
        <f t="shared" si="32"/>
        <v/>
      </c>
      <c r="Y479" s="511">
        <f t="shared" si="33"/>
        <v>12</v>
      </c>
      <c r="Z479" s="511" t="str">
        <f t="shared" si="34"/>
        <v/>
      </c>
      <c r="AA479" s="511" t="b">
        <f t="shared" si="35"/>
        <v>0</v>
      </c>
      <c r="AB479" s="511" t="s">
        <v>1982</v>
      </c>
      <c r="AC479" s="511" t="str">
        <f t="array" ref="AC479">IFERROR(IF(INDEX('Disaggregation Records'!$G$95:$G$183,MATCH(LEFT(Z479,255),LEFT('Disaggregation Records'!$D$95:$D$183,255),0))=0,"",INDEX('Disaggregation Records'!$G$95:$G$183,MATCH(LEFT(Z479,255),LEFT('Disaggregation Records'!$D$95:$D$183,255),0))),"")</f>
        <v/>
      </c>
      <c r="AD479" s="511" t="s">
        <v>777</v>
      </c>
      <c r="AE479" s="219"/>
      <c r="AF479" s="135"/>
      <c r="AG479" s="135"/>
    </row>
    <row r="480" spans="1:33" ht="37.5" customHeight="1">
      <c r="A480" s="406">
        <v>16</v>
      </c>
      <c r="B480" s="423" t="str">
        <f>IFERROR(VLOOKUP(A480,'Coverage Indicators - Section D'!$A$10:$Y$39,25,FALSE),"")</f>
        <v/>
      </c>
      <c r="C480" s="506" t="str">
        <f t="array" ref="C480">IFERROR(IF(INDEX('Disaggregation Records'!$E$95:$E$183,MATCH(LEFT(Z480,255),LEFT('Disaggregation Records'!$D$95:$D$183,255),0))=0,"",INDEX('Disaggregation Records'!$E$95:$E$183,MATCH(LEFT(Z480,255),LEFT('Disaggregation Records'!$D$95:$D$183,255),0))),"")</f>
        <v/>
      </c>
      <c r="D480" s="506" t="str">
        <f t="array" ref="D480">IFERROR(IF(INDEX('Disaggregation Records'!$F$95:$F$183,MATCH(LEFT(Z480,255),LEFT('Disaggregation Records'!$D$95:$D$183,255),0))=0,"",INDEX('Disaggregation Records'!$F$95:$F$183,MATCH(LEFT(Z480,255),LEFT('Disaggregation Records'!$D$95:$D$183,255),0))),"")</f>
        <v/>
      </c>
      <c r="E480" s="425" t="str">
        <f t="array" ref="E480">IFERROR(IF(INDEX('Disaggregation Data'!$K$315:$K$586,MATCH(LEFT(X480,255),LEFT('Disaggregation Data'!$J$315:$J$586,255),0))=0,"",INDEX('Disaggregation Data'!$K$315:$K$586,MATCH(LEFT(X480,255),LEFT('Disaggregation Data'!J$315:$J$586,255),0))),"")</f>
        <v/>
      </c>
      <c r="F480" s="426" t="str">
        <f t="array" ref="F480">IFERROR(IF(INDEX('Disaggregation Data'!$L$315:$L$586,MATCH(LEFT(X480,255),LEFT('Disaggregation Data'!$J$315:$J$586,255),0))=0,"",INDEX('Disaggregation Data'!$L$315:$L$586,MATCH(LEFT(X480,255),LEFT('Disaggregation Data'!J$315:$J$586,255),0))),"")</f>
        <v/>
      </c>
      <c r="G480" s="481" t="str">
        <f t="array" ref="G480">IFERROR(IF(INDEX('Disaggregation Data'!$M$315:$M$586,MATCH(LEFT(X480,255),LEFT('Disaggregation Data'!$J$315:$J$586,255),0))=0,(E480/F480)*100,INDEX('Disaggregation Data'!$M$315:$M$586,MATCH(LEFT(X480,255),LEFT('Disaggregation Data'!J$315:$J$586,255),0))),"")</f>
        <v/>
      </c>
      <c r="H480" s="429" t="str">
        <f t="array" ref="H480">IFERROR(IF(INDEX('Disaggregation Data'!$N$315:$N$586,MATCH(LEFT(X480,255),LEFT('Disaggregation Data'!$J$315:$J$586,255),0))=0,"",INDEX('Disaggregation Data'!$N$315:$N$586,MATCH(LEFT(X480,255),LEFT('Disaggregation Data'!J$315:$J$586,255),0))),"")</f>
        <v/>
      </c>
      <c r="I480" s="510"/>
      <c r="J480" s="510"/>
      <c r="K480" s="510"/>
      <c r="L480" s="510"/>
      <c r="M480" s="510"/>
      <c r="N480" s="510"/>
      <c r="O480" s="510"/>
      <c r="P480" s="510"/>
      <c r="Q480" s="510"/>
      <c r="R480" s="510"/>
      <c r="S480" s="510"/>
      <c r="T480" s="510"/>
      <c r="U480" s="429" t="str">
        <f t="array" ref="U480">IFERROR(IF(INDEX('Disaggregation Data'!$O$315:$O$586,MATCH(LEFT(X480,255),LEFT('Disaggregation Data'!$J$315:$J$586,255),0))=0,"",INDEX('Disaggregation Data'!$O$315:$O$586,MATCH(LEFT(X480,255),LEFT('Disaggregation Data'!J$315:$J$586,255),0))),"")</f>
        <v/>
      </c>
      <c r="V480" s="441" t="str">
        <f t="array" ref="V480">IFERROR(IF(INDEX('Disaggregation Data'!$P$315:$P$586,MATCH(LEFT(X480,255),LEFT('Disaggregation Data'!$J$315:$J$586,255),0))=0,"",INDEX('Disaggregation Data'!$P$315:$P$586,MATCH(LEFT(X480,255),LEFT('Disaggregation Data'!J$315:$J$586,255),0))),"")</f>
        <v/>
      </c>
      <c r="W480" s="511"/>
      <c r="X480" s="511" t="str">
        <f t="shared" si="32"/>
        <v/>
      </c>
      <c r="Y480" s="511">
        <f t="shared" si="33"/>
        <v>13</v>
      </c>
      <c r="Z480" s="511" t="str">
        <f t="shared" si="34"/>
        <v/>
      </c>
      <c r="AA480" s="511" t="b">
        <f t="shared" si="35"/>
        <v>0</v>
      </c>
      <c r="AB480" s="511" t="s">
        <v>1983</v>
      </c>
      <c r="AC480" s="511" t="str">
        <f t="array" ref="AC480">IFERROR(IF(INDEX('Disaggregation Records'!$G$95:$G$183,MATCH(LEFT(Z480,255),LEFT('Disaggregation Records'!$D$95:$D$183,255),0))=0,"",INDEX('Disaggregation Records'!$G$95:$G$183,MATCH(LEFT(Z480,255),LEFT('Disaggregation Records'!$D$95:$D$183,255),0))),"")</f>
        <v/>
      </c>
      <c r="AD480" s="511" t="s">
        <v>777</v>
      </c>
      <c r="AE480" s="219"/>
      <c r="AF480" s="135"/>
      <c r="AG480" s="135"/>
    </row>
    <row r="481" spans="1:33" ht="37.5" customHeight="1">
      <c r="A481" s="406">
        <v>16</v>
      </c>
      <c r="B481" s="423" t="str">
        <f>IFERROR(VLOOKUP(A481,'Coverage Indicators - Section D'!$A$10:$Y$39,25,FALSE),"")</f>
        <v/>
      </c>
      <c r="C481" s="506" t="str">
        <f t="array" ref="C481">IFERROR(IF(INDEX('Disaggregation Records'!$E$95:$E$183,MATCH(LEFT(Z481,255),LEFT('Disaggregation Records'!$D$95:$D$183,255),0))=0,"",INDEX('Disaggregation Records'!$E$95:$E$183,MATCH(LEFT(Z481,255),LEFT('Disaggregation Records'!$D$95:$D$183,255),0))),"")</f>
        <v/>
      </c>
      <c r="D481" s="506" t="str">
        <f t="array" ref="D481">IFERROR(IF(INDEX('Disaggregation Records'!$F$95:$F$183,MATCH(LEFT(Z481,255),LEFT('Disaggregation Records'!$D$95:$D$183,255),0))=0,"",INDEX('Disaggregation Records'!$F$95:$F$183,MATCH(LEFT(Z481,255),LEFT('Disaggregation Records'!$D$95:$D$183,255),0))),"")</f>
        <v/>
      </c>
      <c r="E481" s="425" t="str">
        <f t="array" ref="E481">IFERROR(IF(INDEX('Disaggregation Data'!$K$315:$K$586,MATCH(LEFT(X481,255),LEFT('Disaggregation Data'!$J$315:$J$586,255),0))=0,"",INDEX('Disaggregation Data'!$K$315:$K$586,MATCH(LEFT(X481,255),LEFT('Disaggregation Data'!J$315:$J$586,255),0))),"")</f>
        <v/>
      </c>
      <c r="F481" s="426" t="str">
        <f t="array" ref="F481">IFERROR(IF(INDEX('Disaggregation Data'!$L$315:$L$586,MATCH(LEFT(X481,255),LEFT('Disaggregation Data'!$J$315:$J$586,255),0))=0,"",INDEX('Disaggregation Data'!$L$315:$L$586,MATCH(LEFT(X481,255),LEFT('Disaggregation Data'!J$315:$J$586,255),0))),"")</f>
        <v/>
      </c>
      <c r="G481" s="481" t="str">
        <f t="array" ref="G481">IFERROR(IF(INDEX('Disaggregation Data'!$M$315:$M$586,MATCH(LEFT(X481,255),LEFT('Disaggregation Data'!$J$315:$J$586,255),0))=0,(E481/F481)*100,INDEX('Disaggregation Data'!$M$315:$M$586,MATCH(LEFT(X481,255),LEFT('Disaggregation Data'!J$315:$J$586,255),0))),"")</f>
        <v/>
      </c>
      <c r="H481" s="429" t="str">
        <f t="array" ref="H481">IFERROR(IF(INDEX('Disaggregation Data'!$N$315:$N$586,MATCH(LEFT(X481,255),LEFT('Disaggregation Data'!$J$315:$J$586,255),0))=0,"",INDEX('Disaggregation Data'!$N$315:$N$586,MATCH(LEFT(X481,255),LEFT('Disaggregation Data'!J$315:$J$586,255),0))),"")</f>
        <v/>
      </c>
      <c r="I481" s="510"/>
      <c r="J481" s="510"/>
      <c r="K481" s="510"/>
      <c r="L481" s="510"/>
      <c r="M481" s="510"/>
      <c r="N481" s="510"/>
      <c r="O481" s="510"/>
      <c r="P481" s="510"/>
      <c r="Q481" s="510"/>
      <c r="R481" s="510"/>
      <c r="S481" s="510"/>
      <c r="T481" s="510"/>
      <c r="U481" s="429" t="str">
        <f t="array" ref="U481">IFERROR(IF(INDEX('Disaggregation Data'!$O$315:$O$586,MATCH(LEFT(X481,255),LEFT('Disaggregation Data'!$J$315:$J$586,255),0))=0,"",INDEX('Disaggregation Data'!$O$315:$O$586,MATCH(LEFT(X481,255),LEFT('Disaggregation Data'!J$315:$J$586,255),0))),"")</f>
        <v/>
      </c>
      <c r="V481" s="441" t="str">
        <f t="array" ref="V481">IFERROR(IF(INDEX('Disaggregation Data'!$P$315:$P$586,MATCH(LEFT(X481,255),LEFT('Disaggregation Data'!$J$315:$J$586,255),0))=0,"",INDEX('Disaggregation Data'!$P$315:$P$586,MATCH(LEFT(X481,255),LEFT('Disaggregation Data'!J$315:$J$586,255),0))),"")</f>
        <v/>
      </c>
      <c r="W481" s="511"/>
      <c r="X481" s="511" t="str">
        <f t="shared" si="32"/>
        <v/>
      </c>
      <c r="Y481" s="511">
        <f t="shared" si="33"/>
        <v>14</v>
      </c>
      <c r="Z481" s="511" t="str">
        <f t="shared" si="34"/>
        <v/>
      </c>
      <c r="AA481" s="511" t="b">
        <f t="shared" si="35"/>
        <v>0</v>
      </c>
      <c r="AB481" s="511" t="s">
        <v>1984</v>
      </c>
      <c r="AC481" s="511" t="str">
        <f t="array" ref="AC481">IFERROR(IF(INDEX('Disaggregation Records'!$G$95:$G$183,MATCH(LEFT(Z481,255),LEFT('Disaggregation Records'!$D$95:$D$183,255),0))=0,"",INDEX('Disaggregation Records'!$G$95:$G$183,MATCH(LEFT(Z481,255),LEFT('Disaggregation Records'!$D$95:$D$183,255),0))),"")</f>
        <v/>
      </c>
      <c r="AD481" s="511" t="s">
        <v>777</v>
      </c>
      <c r="AE481" s="219"/>
      <c r="AF481" s="135"/>
      <c r="AG481" s="135"/>
    </row>
    <row r="482" spans="1:33" ht="37.5" customHeight="1">
      <c r="A482" s="406">
        <v>16</v>
      </c>
      <c r="B482" s="423" t="str">
        <f>IFERROR(VLOOKUP(A482,'Coverage Indicators - Section D'!$A$10:$Y$39,25,FALSE),"")</f>
        <v/>
      </c>
      <c r="C482" s="506" t="str">
        <f t="array" ref="C482">IFERROR(IF(INDEX('Disaggregation Records'!$E$95:$E$183,MATCH(LEFT(Z482,255),LEFT('Disaggregation Records'!$D$95:$D$183,255),0))=0,"",INDEX('Disaggregation Records'!$E$95:$E$183,MATCH(LEFT(Z482,255),LEFT('Disaggregation Records'!$D$95:$D$183,255),0))),"")</f>
        <v/>
      </c>
      <c r="D482" s="506" t="str">
        <f t="array" ref="D482">IFERROR(IF(INDEX('Disaggregation Records'!$F$95:$F$183,MATCH(LEFT(Z482,255),LEFT('Disaggregation Records'!$D$95:$D$183,255),0))=0,"",INDEX('Disaggregation Records'!$F$95:$F$183,MATCH(LEFT(Z482,255),LEFT('Disaggregation Records'!$D$95:$D$183,255),0))),"")</f>
        <v/>
      </c>
      <c r="E482" s="425" t="str">
        <f t="array" ref="E482">IFERROR(IF(INDEX('Disaggregation Data'!$K$315:$K$586,MATCH(LEFT(X482,255),LEFT('Disaggregation Data'!$J$315:$J$586,255),0))=0,"",INDEX('Disaggregation Data'!$K$315:$K$586,MATCH(LEFT(X482,255),LEFT('Disaggregation Data'!J$315:$J$586,255),0))),"")</f>
        <v/>
      </c>
      <c r="F482" s="426" t="str">
        <f t="array" ref="F482">IFERROR(IF(INDEX('Disaggregation Data'!$L$315:$L$586,MATCH(LEFT(X482,255),LEFT('Disaggregation Data'!$J$315:$J$586,255),0))=0,"",INDEX('Disaggregation Data'!$L$315:$L$586,MATCH(LEFT(X482,255),LEFT('Disaggregation Data'!J$315:$J$586,255),0))),"")</f>
        <v/>
      </c>
      <c r="G482" s="481" t="str">
        <f t="array" ref="G482">IFERROR(IF(INDEX('Disaggregation Data'!$M$315:$M$586,MATCH(LEFT(X482,255),LEFT('Disaggregation Data'!$J$315:$J$586,255),0))=0,(E482/F482)*100,INDEX('Disaggregation Data'!$M$315:$M$586,MATCH(LEFT(X482,255),LEFT('Disaggregation Data'!J$315:$J$586,255),0))),"")</f>
        <v/>
      </c>
      <c r="H482" s="429" t="str">
        <f t="array" ref="H482">IFERROR(IF(INDEX('Disaggregation Data'!$N$315:$N$586,MATCH(LEFT(X482,255),LEFT('Disaggregation Data'!$J$315:$J$586,255),0))=0,"",INDEX('Disaggregation Data'!$N$315:$N$586,MATCH(LEFT(X482,255),LEFT('Disaggregation Data'!J$315:$J$586,255),0))),"")</f>
        <v/>
      </c>
      <c r="I482" s="510"/>
      <c r="J482" s="510"/>
      <c r="K482" s="510"/>
      <c r="L482" s="510"/>
      <c r="M482" s="510"/>
      <c r="N482" s="510"/>
      <c r="O482" s="510"/>
      <c r="P482" s="510"/>
      <c r="Q482" s="510"/>
      <c r="R482" s="510"/>
      <c r="S482" s="510"/>
      <c r="T482" s="510"/>
      <c r="U482" s="429" t="str">
        <f t="array" ref="U482">IFERROR(IF(INDEX('Disaggregation Data'!$O$315:$O$586,MATCH(LEFT(X482,255),LEFT('Disaggregation Data'!$J$315:$J$586,255),0))=0,"",INDEX('Disaggregation Data'!$O$315:$O$586,MATCH(LEFT(X482,255),LEFT('Disaggregation Data'!J$315:$J$586,255),0))),"")</f>
        <v/>
      </c>
      <c r="V482" s="441" t="str">
        <f t="array" ref="V482">IFERROR(IF(INDEX('Disaggregation Data'!$P$315:$P$586,MATCH(LEFT(X482,255),LEFT('Disaggregation Data'!$J$315:$J$586,255),0))=0,"",INDEX('Disaggregation Data'!$P$315:$P$586,MATCH(LEFT(X482,255),LEFT('Disaggregation Data'!J$315:$J$586,255),0))),"")</f>
        <v/>
      </c>
      <c r="W482" s="511"/>
      <c r="X482" s="511" t="str">
        <f t="shared" si="32"/>
        <v/>
      </c>
      <c r="Y482" s="511">
        <f t="shared" si="33"/>
        <v>15</v>
      </c>
      <c r="Z482" s="511" t="str">
        <f t="shared" si="34"/>
        <v/>
      </c>
      <c r="AA482" s="511" t="b">
        <f t="shared" si="35"/>
        <v>0</v>
      </c>
      <c r="AB482" s="511" t="s">
        <v>1985</v>
      </c>
      <c r="AC482" s="511" t="str">
        <f t="array" ref="AC482">IFERROR(IF(INDEX('Disaggregation Records'!$G$95:$G$183,MATCH(LEFT(Z482,255),LEFT('Disaggregation Records'!$D$95:$D$183,255),0))=0,"",INDEX('Disaggregation Records'!$G$95:$G$183,MATCH(LEFT(Z482,255),LEFT('Disaggregation Records'!$D$95:$D$183,255),0))),"")</f>
        <v/>
      </c>
      <c r="AD482" s="511" t="s">
        <v>777</v>
      </c>
      <c r="AE482" s="219"/>
      <c r="AF482" s="135"/>
      <c r="AG482" s="135"/>
    </row>
    <row r="483" spans="1:33" ht="37.5" customHeight="1">
      <c r="A483" s="406">
        <v>16</v>
      </c>
      <c r="B483" s="423" t="str">
        <f>IFERROR(VLOOKUP(A483,'Coverage Indicators - Section D'!$A$10:$Y$39,25,FALSE),"")</f>
        <v/>
      </c>
      <c r="C483" s="506" t="str">
        <f t="array" ref="C483">IFERROR(IF(INDEX('Disaggregation Records'!$E$95:$E$183,MATCH(LEFT(Z483,255),LEFT('Disaggregation Records'!$D$95:$D$183,255),0))=0,"",INDEX('Disaggregation Records'!$E$95:$E$183,MATCH(LEFT(Z483,255),LEFT('Disaggregation Records'!$D$95:$D$183,255),0))),"")</f>
        <v/>
      </c>
      <c r="D483" s="506" t="str">
        <f t="array" ref="D483">IFERROR(IF(INDEX('Disaggregation Records'!$F$95:$F$183,MATCH(LEFT(Z483,255),LEFT('Disaggregation Records'!$D$95:$D$183,255),0))=0,"",INDEX('Disaggregation Records'!$F$95:$F$183,MATCH(LEFT(Z483,255),LEFT('Disaggregation Records'!$D$95:$D$183,255),0))),"")</f>
        <v/>
      </c>
      <c r="E483" s="425" t="str">
        <f t="array" ref="E483">IFERROR(IF(INDEX('Disaggregation Data'!$K$315:$K$586,MATCH(LEFT(X483,255),LEFT('Disaggregation Data'!$J$315:$J$586,255),0))=0,"",INDEX('Disaggregation Data'!$K$315:$K$586,MATCH(LEFT(X483,255),LEFT('Disaggregation Data'!J$315:$J$586,255),0))),"")</f>
        <v/>
      </c>
      <c r="F483" s="426" t="str">
        <f t="array" ref="F483">IFERROR(IF(INDEX('Disaggregation Data'!$L$315:$L$586,MATCH(LEFT(X483,255),LEFT('Disaggregation Data'!$J$315:$J$586,255),0))=0,"",INDEX('Disaggregation Data'!$L$315:$L$586,MATCH(LEFT(X483,255),LEFT('Disaggregation Data'!J$315:$J$586,255),0))),"")</f>
        <v/>
      </c>
      <c r="G483" s="481" t="str">
        <f t="array" ref="G483">IFERROR(IF(INDEX('Disaggregation Data'!$M$315:$M$586,MATCH(LEFT(X483,255),LEFT('Disaggregation Data'!$J$315:$J$586,255),0))=0,(E483/F483)*100,INDEX('Disaggregation Data'!$M$315:$M$586,MATCH(LEFT(X483,255),LEFT('Disaggregation Data'!J$315:$J$586,255),0))),"")</f>
        <v/>
      </c>
      <c r="H483" s="429" t="str">
        <f t="array" ref="H483">IFERROR(IF(INDEX('Disaggregation Data'!$N$315:$N$586,MATCH(LEFT(X483,255),LEFT('Disaggregation Data'!$J$315:$J$586,255),0))=0,"",INDEX('Disaggregation Data'!$N$315:$N$586,MATCH(LEFT(X483,255),LEFT('Disaggregation Data'!J$315:$J$586,255),0))),"")</f>
        <v/>
      </c>
      <c r="I483" s="510"/>
      <c r="J483" s="510"/>
      <c r="K483" s="510"/>
      <c r="L483" s="510"/>
      <c r="M483" s="510"/>
      <c r="N483" s="510"/>
      <c r="O483" s="510"/>
      <c r="P483" s="510"/>
      <c r="Q483" s="510"/>
      <c r="R483" s="510"/>
      <c r="S483" s="510"/>
      <c r="T483" s="510"/>
      <c r="U483" s="429" t="str">
        <f t="array" ref="U483">IFERROR(IF(INDEX('Disaggregation Data'!$O$315:$O$586,MATCH(LEFT(X483,255),LEFT('Disaggregation Data'!$J$315:$J$586,255),0))=0,"",INDEX('Disaggregation Data'!$O$315:$O$586,MATCH(LEFT(X483,255),LEFT('Disaggregation Data'!J$315:$J$586,255),0))),"")</f>
        <v/>
      </c>
      <c r="V483" s="441" t="str">
        <f t="array" ref="V483">IFERROR(IF(INDEX('Disaggregation Data'!$P$315:$P$586,MATCH(LEFT(X483,255),LEFT('Disaggregation Data'!$J$315:$J$586,255),0))=0,"",INDEX('Disaggregation Data'!$P$315:$P$586,MATCH(LEFT(X483,255),LEFT('Disaggregation Data'!J$315:$J$586,255),0))),"")</f>
        <v/>
      </c>
      <c r="W483" s="511"/>
      <c r="X483" s="511" t="str">
        <f t="shared" si="32"/>
        <v/>
      </c>
      <c r="Y483" s="511">
        <f t="shared" si="33"/>
        <v>16</v>
      </c>
      <c r="Z483" s="511" t="str">
        <f t="shared" si="34"/>
        <v/>
      </c>
      <c r="AA483" s="511" t="b">
        <f t="shared" si="35"/>
        <v>0</v>
      </c>
      <c r="AB483" s="511" t="s">
        <v>1986</v>
      </c>
      <c r="AC483" s="511" t="str">
        <f t="array" ref="AC483">IFERROR(IF(INDEX('Disaggregation Records'!$G$95:$G$183,MATCH(LEFT(Z483,255),LEFT('Disaggregation Records'!$D$95:$D$183,255),0))=0,"",INDEX('Disaggregation Records'!$G$95:$G$183,MATCH(LEFT(Z483,255),LEFT('Disaggregation Records'!$D$95:$D$183,255),0))),"")</f>
        <v/>
      </c>
      <c r="AD483" s="511" t="s">
        <v>777</v>
      </c>
      <c r="AE483" s="219"/>
      <c r="AF483" s="135"/>
      <c r="AG483" s="135"/>
    </row>
    <row r="484" spans="1:33" ht="37.5" customHeight="1">
      <c r="A484" s="406">
        <v>16</v>
      </c>
      <c r="B484" s="423" t="str">
        <f>IFERROR(VLOOKUP(A484,'Coverage Indicators - Section D'!$A$10:$Y$39,25,FALSE),"")</f>
        <v/>
      </c>
      <c r="C484" s="506" t="str">
        <f t="array" ref="C484">IFERROR(IF(INDEX('Disaggregation Records'!$E$95:$E$183,MATCH(LEFT(Z484,255),LEFT('Disaggregation Records'!$D$95:$D$183,255),0))=0,"",INDEX('Disaggregation Records'!$E$95:$E$183,MATCH(LEFT(Z484,255),LEFT('Disaggregation Records'!$D$95:$D$183,255),0))),"")</f>
        <v/>
      </c>
      <c r="D484" s="506" t="str">
        <f t="array" ref="D484">IFERROR(IF(INDEX('Disaggregation Records'!$F$95:$F$183,MATCH(LEFT(Z484,255),LEFT('Disaggregation Records'!$D$95:$D$183,255),0))=0,"",INDEX('Disaggregation Records'!$F$95:$F$183,MATCH(LEFT(Z484,255),LEFT('Disaggregation Records'!$D$95:$D$183,255),0))),"")</f>
        <v/>
      </c>
      <c r="E484" s="425" t="str">
        <f t="array" ref="E484">IFERROR(IF(INDEX('Disaggregation Data'!$K$315:$K$586,MATCH(LEFT(X484,255),LEFT('Disaggregation Data'!$J$315:$J$586,255),0))=0,"",INDEX('Disaggregation Data'!$K$315:$K$586,MATCH(LEFT(X484,255),LEFT('Disaggregation Data'!J$315:$J$586,255),0))),"")</f>
        <v/>
      </c>
      <c r="F484" s="426" t="str">
        <f t="array" ref="F484">IFERROR(IF(INDEX('Disaggregation Data'!$L$315:$L$586,MATCH(LEFT(X484,255),LEFT('Disaggregation Data'!$J$315:$J$586,255),0))=0,"",INDEX('Disaggregation Data'!$L$315:$L$586,MATCH(LEFT(X484,255),LEFT('Disaggregation Data'!J$315:$J$586,255),0))),"")</f>
        <v/>
      </c>
      <c r="G484" s="481" t="str">
        <f t="array" ref="G484">IFERROR(IF(INDEX('Disaggregation Data'!$M$315:$M$586,MATCH(LEFT(X484,255),LEFT('Disaggregation Data'!$J$315:$J$586,255),0))=0,(E484/F484)*100,INDEX('Disaggregation Data'!$M$315:$M$586,MATCH(LEFT(X484,255),LEFT('Disaggregation Data'!J$315:$J$586,255),0))),"")</f>
        <v/>
      </c>
      <c r="H484" s="429" t="str">
        <f t="array" ref="H484">IFERROR(IF(INDEX('Disaggregation Data'!$N$315:$N$586,MATCH(LEFT(X484,255),LEFT('Disaggregation Data'!$J$315:$J$586,255),0))=0,"",INDEX('Disaggregation Data'!$N$315:$N$586,MATCH(LEFT(X484,255),LEFT('Disaggregation Data'!J$315:$J$586,255),0))),"")</f>
        <v/>
      </c>
      <c r="I484" s="510"/>
      <c r="J484" s="510"/>
      <c r="K484" s="510"/>
      <c r="L484" s="510"/>
      <c r="M484" s="510"/>
      <c r="N484" s="510"/>
      <c r="O484" s="510"/>
      <c r="P484" s="510"/>
      <c r="Q484" s="510"/>
      <c r="R484" s="510"/>
      <c r="S484" s="510"/>
      <c r="T484" s="510"/>
      <c r="U484" s="429" t="str">
        <f t="array" ref="U484">IFERROR(IF(INDEX('Disaggregation Data'!$O$315:$O$586,MATCH(LEFT(X484,255),LEFT('Disaggregation Data'!$J$315:$J$586,255),0))=0,"",INDEX('Disaggregation Data'!$O$315:$O$586,MATCH(LEFT(X484,255),LEFT('Disaggregation Data'!J$315:$J$586,255),0))),"")</f>
        <v/>
      </c>
      <c r="V484" s="441" t="str">
        <f t="array" ref="V484">IFERROR(IF(INDEX('Disaggregation Data'!$P$315:$P$586,MATCH(LEFT(X484,255),LEFT('Disaggregation Data'!$J$315:$J$586,255),0))=0,"",INDEX('Disaggregation Data'!$P$315:$P$586,MATCH(LEFT(X484,255),LEFT('Disaggregation Data'!J$315:$J$586,255),0))),"")</f>
        <v/>
      </c>
      <c r="W484" s="511"/>
      <c r="X484" s="511" t="str">
        <f t="shared" si="32"/>
        <v/>
      </c>
      <c r="Y484" s="511">
        <f t="shared" si="33"/>
        <v>17</v>
      </c>
      <c r="Z484" s="511" t="str">
        <f t="shared" si="34"/>
        <v/>
      </c>
      <c r="AA484" s="511" t="b">
        <f t="shared" si="35"/>
        <v>0</v>
      </c>
      <c r="AB484" s="511" t="s">
        <v>1987</v>
      </c>
      <c r="AC484" s="511" t="str">
        <f t="array" ref="AC484">IFERROR(IF(INDEX('Disaggregation Records'!$G$95:$G$183,MATCH(LEFT(Z484,255),LEFT('Disaggregation Records'!$D$95:$D$183,255),0))=0,"",INDEX('Disaggregation Records'!$G$95:$G$183,MATCH(LEFT(Z484,255),LEFT('Disaggregation Records'!$D$95:$D$183,255),0))),"")</f>
        <v/>
      </c>
      <c r="AD484" s="511" t="s">
        <v>777</v>
      </c>
      <c r="AE484" s="219"/>
      <c r="AF484" s="135"/>
      <c r="AG484" s="135"/>
    </row>
    <row r="485" spans="1:33" ht="37.5" customHeight="1">
      <c r="A485" s="406">
        <v>16</v>
      </c>
      <c r="B485" s="423" t="str">
        <f>IFERROR(VLOOKUP(A485,'Coverage Indicators - Section D'!$A$10:$Y$39,25,FALSE),"")</f>
        <v/>
      </c>
      <c r="C485" s="506" t="str">
        <f t="array" ref="C485">IFERROR(IF(INDEX('Disaggregation Records'!$E$95:$E$183,MATCH(LEFT(Z485,255),LEFT('Disaggregation Records'!$D$95:$D$183,255),0))=0,"",INDEX('Disaggregation Records'!$E$95:$E$183,MATCH(LEFT(Z485,255),LEFT('Disaggregation Records'!$D$95:$D$183,255),0))),"")</f>
        <v/>
      </c>
      <c r="D485" s="506" t="str">
        <f t="array" ref="D485">IFERROR(IF(INDEX('Disaggregation Records'!$F$95:$F$183,MATCH(LEFT(Z485,255),LEFT('Disaggregation Records'!$D$95:$D$183,255),0))=0,"",INDEX('Disaggregation Records'!$F$95:$F$183,MATCH(LEFT(Z485,255),LEFT('Disaggregation Records'!$D$95:$D$183,255),0))),"")</f>
        <v/>
      </c>
      <c r="E485" s="425" t="str">
        <f t="array" ref="E485">IFERROR(IF(INDEX('Disaggregation Data'!$K$315:$K$586,MATCH(LEFT(X485,255),LEFT('Disaggregation Data'!$J$315:$J$586,255),0))=0,"",INDEX('Disaggregation Data'!$K$315:$K$586,MATCH(LEFT(X485,255),LEFT('Disaggregation Data'!J$315:$J$586,255),0))),"")</f>
        <v/>
      </c>
      <c r="F485" s="426" t="str">
        <f t="array" ref="F485">IFERROR(IF(INDEX('Disaggregation Data'!$L$315:$L$586,MATCH(LEFT(X485,255),LEFT('Disaggregation Data'!$J$315:$J$586,255),0))=0,"",INDEX('Disaggregation Data'!$L$315:$L$586,MATCH(LEFT(X485,255),LEFT('Disaggregation Data'!J$315:$J$586,255),0))),"")</f>
        <v/>
      </c>
      <c r="G485" s="481" t="str">
        <f t="array" ref="G485">IFERROR(IF(INDEX('Disaggregation Data'!$M$315:$M$586,MATCH(LEFT(X485,255),LEFT('Disaggregation Data'!$J$315:$J$586,255),0))=0,(E485/F485)*100,INDEX('Disaggregation Data'!$M$315:$M$586,MATCH(LEFT(X485,255),LEFT('Disaggregation Data'!J$315:$J$586,255),0))),"")</f>
        <v/>
      </c>
      <c r="H485" s="429" t="str">
        <f t="array" ref="H485">IFERROR(IF(INDEX('Disaggregation Data'!$N$315:$N$586,MATCH(LEFT(X485,255),LEFT('Disaggregation Data'!$J$315:$J$586,255),0))=0,"",INDEX('Disaggregation Data'!$N$315:$N$586,MATCH(LEFT(X485,255),LEFT('Disaggregation Data'!J$315:$J$586,255),0))),"")</f>
        <v/>
      </c>
      <c r="I485" s="510"/>
      <c r="J485" s="510"/>
      <c r="K485" s="510"/>
      <c r="L485" s="510"/>
      <c r="M485" s="510"/>
      <c r="N485" s="510"/>
      <c r="O485" s="510"/>
      <c r="P485" s="510"/>
      <c r="Q485" s="510"/>
      <c r="R485" s="510"/>
      <c r="S485" s="510"/>
      <c r="T485" s="510"/>
      <c r="U485" s="429" t="str">
        <f t="array" ref="U485">IFERROR(IF(INDEX('Disaggregation Data'!$O$315:$O$586,MATCH(LEFT(X485,255),LEFT('Disaggregation Data'!$J$315:$J$586,255),0))=0,"",INDEX('Disaggregation Data'!$O$315:$O$586,MATCH(LEFT(X485,255),LEFT('Disaggregation Data'!J$315:$J$586,255),0))),"")</f>
        <v/>
      </c>
      <c r="V485" s="441" t="str">
        <f t="array" ref="V485">IFERROR(IF(INDEX('Disaggregation Data'!$P$315:$P$586,MATCH(LEFT(X485,255),LEFT('Disaggregation Data'!$J$315:$J$586,255),0))=0,"",INDEX('Disaggregation Data'!$P$315:$P$586,MATCH(LEFT(X485,255),LEFT('Disaggregation Data'!J$315:$J$586,255),0))),"")</f>
        <v/>
      </c>
      <c r="W485" s="511"/>
      <c r="X485" s="511" t="str">
        <f t="shared" si="32"/>
        <v/>
      </c>
      <c r="Y485" s="511">
        <f t="shared" si="33"/>
        <v>18</v>
      </c>
      <c r="Z485" s="511" t="str">
        <f t="shared" si="34"/>
        <v/>
      </c>
      <c r="AA485" s="511" t="b">
        <f t="shared" si="35"/>
        <v>0</v>
      </c>
      <c r="AB485" s="511" t="s">
        <v>1988</v>
      </c>
      <c r="AC485" s="511" t="str">
        <f t="array" ref="AC485">IFERROR(IF(INDEX('Disaggregation Records'!$G$95:$G$183,MATCH(LEFT(Z485,255),LEFT('Disaggregation Records'!$D$95:$D$183,255),0))=0,"",INDEX('Disaggregation Records'!$G$95:$G$183,MATCH(LEFT(Z485,255),LEFT('Disaggregation Records'!$D$95:$D$183,255),0))),"")</f>
        <v/>
      </c>
      <c r="AD485" s="511" t="s">
        <v>777</v>
      </c>
      <c r="AE485" s="219"/>
      <c r="AF485" s="135"/>
      <c r="AG485" s="135"/>
    </row>
    <row r="486" spans="1:33" ht="37.5" customHeight="1">
      <c r="A486" s="406">
        <v>16</v>
      </c>
      <c r="B486" s="423" t="str">
        <f>IFERROR(VLOOKUP(A486,'Coverage Indicators - Section D'!$A$10:$Y$39,25,FALSE),"")</f>
        <v/>
      </c>
      <c r="C486" s="506" t="str">
        <f t="array" ref="C486">IFERROR(IF(INDEX('Disaggregation Records'!$E$95:$E$183,MATCH(LEFT(Z486,255),LEFT('Disaggregation Records'!$D$95:$D$183,255),0))=0,"",INDEX('Disaggregation Records'!$E$95:$E$183,MATCH(LEFT(Z486,255),LEFT('Disaggregation Records'!$D$95:$D$183,255),0))),"")</f>
        <v/>
      </c>
      <c r="D486" s="506" t="str">
        <f t="array" ref="D486">IFERROR(IF(INDEX('Disaggregation Records'!$F$95:$F$183,MATCH(LEFT(Z486,255),LEFT('Disaggregation Records'!$D$95:$D$183,255),0))=0,"",INDEX('Disaggregation Records'!$F$95:$F$183,MATCH(LEFT(Z486,255),LEFT('Disaggregation Records'!$D$95:$D$183,255),0))),"")</f>
        <v/>
      </c>
      <c r="E486" s="425" t="str">
        <f t="array" ref="E486">IFERROR(IF(INDEX('Disaggregation Data'!$K$315:$K$586,MATCH(LEFT(X486,255),LEFT('Disaggregation Data'!$J$315:$J$586,255),0))=0,"",INDEX('Disaggregation Data'!$K$315:$K$586,MATCH(LEFT(X486,255),LEFT('Disaggregation Data'!J$315:$J$586,255),0))),"")</f>
        <v/>
      </c>
      <c r="F486" s="426" t="str">
        <f t="array" ref="F486">IFERROR(IF(INDEX('Disaggregation Data'!$L$315:$L$586,MATCH(LEFT(X486,255),LEFT('Disaggregation Data'!$J$315:$J$586,255),0))=0,"",INDEX('Disaggregation Data'!$L$315:$L$586,MATCH(LEFT(X486,255),LEFT('Disaggregation Data'!J$315:$J$586,255),0))),"")</f>
        <v/>
      </c>
      <c r="G486" s="481" t="str">
        <f t="array" ref="G486">IFERROR(IF(INDEX('Disaggregation Data'!$M$315:$M$586,MATCH(LEFT(X486,255),LEFT('Disaggregation Data'!$J$315:$J$586,255),0))=0,(E486/F486)*100,INDEX('Disaggregation Data'!$M$315:$M$586,MATCH(LEFT(X486,255),LEFT('Disaggregation Data'!J$315:$J$586,255),0))),"")</f>
        <v/>
      </c>
      <c r="H486" s="429" t="str">
        <f t="array" ref="H486">IFERROR(IF(INDEX('Disaggregation Data'!$N$315:$N$586,MATCH(LEFT(X486,255),LEFT('Disaggregation Data'!$J$315:$J$586,255),0))=0,"",INDEX('Disaggregation Data'!$N$315:$N$586,MATCH(LEFT(X486,255),LEFT('Disaggregation Data'!J$315:$J$586,255),0))),"")</f>
        <v/>
      </c>
      <c r="I486" s="510"/>
      <c r="J486" s="510"/>
      <c r="K486" s="510"/>
      <c r="L486" s="510"/>
      <c r="M486" s="510"/>
      <c r="N486" s="510"/>
      <c r="O486" s="510"/>
      <c r="P486" s="510"/>
      <c r="Q486" s="510"/>
      <c r="R486" s="510"/>
      <c r="S486" s="510"/>
      <c r="T486" s="510"/>
      <c r="U486" s="429" t="str">
        <f t="array" ref="U486">IFERROR(IF(INDEX('Disaggregation Data'!$O$315:$O$586,MATCH(LEFT(X486,255),LEFT('Disaggregation Data'!$J$315:$J$586,255),0))=0,"",INDEX('Disaggregation Data'!$O$315:$O$586,MATCH(LEFT(X486,255),LEFT('Disaggregation Data'!J$315:$J$586,255),0))),"")</f>
        <v/>
      </c>
      <c r="V486" s="441" t="str">
        <f t="array" ref="V486">IFERROR(IF(INDEX('Disaggregation Data'!$P$315:$P$586,MATCH(LEFT(X486,255),LEFT('Disaggregation Data'!$J$315:$J$586,255),0))=0,"",INDEX('Disaggregation Data'!$P$315:$P$586,MATCH(LEFT(X486,255),LEFT('Disaggregation Data'!J$315:$J$586,255),0))),"")</f>
        <v/>
      </c>
      <c r="W486" s="511"/>
      <c r="X486" s="511" t="str">
        <f t="shared" si="32"/>
        <v/>
      </c>
      <c r="Y486" s="511">
        <f t="shared" si="33"/>
        <v>19</v>
      </c>
      <c r="Z486" s="511" t="str">
        <f t="shared" si="34"/>
        <v/>
      </c>
      <c r="AA486" s="511" t="b">
        <f t="shared" si="35"/>
        <v>0</v>
      </c>
      <c r="AB486" s="511" t="s">
        <v>1989</v>
      </c>
      <c r="AC486" s="511" t="str">
        <f t="array" ref="AC486">IFERROR(IF(INDEX('Disaggregation Records'!$G$95:$G$183,MATCH(LEFT(Z486,255),LEFT('Disaggregation Records'!$D$95:$D$183,255),0))=0,"",INDEX('Disaggregation Records'!$G$95:$G$183,MATCH(LEFT(Z486,255),LEFT('Disaggregation Records'!$D$95:$D$183,255),0))),"")</f>
        <v/>
      </c>
      <c r="AD486" s="511" t="s">
        <v>777</v>
      </c>
      <c r="AE486" s="219"/>
      <c r="AF486" s="135"/>
      <c r="AG486" s="135"/>
    </row>
    <row r="487" spans="1:33" ht="37.5" customHeight="1">
      <c r="A487" s="406">
        <v>17</v>
      </c>
      <c r="B487" s="423" t="str">
        <f>IFERROR(VLOOKUP(A487,'Coverage Indicators - Section D'!$A$10:$Y$39,25,FALSE),"")</f>
        <v/>
      </c>
      <c r="C487" s="506" t="str">
        <f t="array" ref="C487">IFERROR(IF(INDEX('Disaggregation Records'!$E$95:$E$183,MATCH(LEFT(Z487,255),LEFT('Disaggregation Records'!$D$95:$D$183,255),0))=0,"",INDEX('Disaggregation Records'!$E$95:$E$183,MATCH(LEFT(Z487,255),LEFT('Disaggregation Records'!$D$95:$D$183,255),0))),"")</f>
        <v/>
      </c>
      <c r="D487" s="506" t="str">
        <f t="array" ref="D487">IFERROR(IF(INDEX('Disaggregation Records'!$F$95:$F$183,MATCH(LEFT(Z487,255),LEFT('Disaggregation Records'!$D$95:$D$183,255),0))=0,"",INDEX('Disaggregation Records'!$F$95:$F$183,MATCH(LEFT(Z487,255),LEFT('Disaggregation Records'!$D$95:$D$183,255),0))),"")</f>
        <v/>
      </c>
      <c r="E487" s="425" t="str">
        <f t="array" ref="E487">IFERROR(IF(INDEX('Disaggregation Data'!$K$315:$K$586,MATCH(LEFT(X487,255),LEFT('Disaggregation Data'!$J$315:$J$586,255),0))=0,"",INDEX('Disaggregation Data'!$K$315:$K$586,MATCH(LEFT(X487,255),LEFT('Disaggregation Data'!J$315:$J$586,255),0))),"")</f>
        <v/>
      </c>
      <c r="F487" s="426" t="str">
        <f t="array" ref="F487">IFERROR(IF(INDEX('Disaggregation Data'!$L$315:$L$586,MATCH(LEFT(X487,255),LEFT('Disaggregation Data'!$J$315:$J$586,255),0))=0,"",INDEX('Disaggregation Data'!$L$315:$L$586,MATCH(LEFT(X487,255),LEFT('Disaggregation Data'!J$315:$J$586,255),0))),"")</f>
        <v/>
      </c>
      <c r="G487" s="481" t="str">
        <f t="array" ref="G487">IFERROR(IF(INDEX('Disaggregation Data'!$M$315:$M$586,MATCH(LEFT(X487,255),LEFT('Disaggregation Data'!$J$315:$J$586,255),0))=0,(E487/F487)*100,INDEX('Disaggregation Data'!$M$315:$M$586,MATCH(LEFT(X487,255),LEFT('Disaggregation Data'!J$315:$J$586,255),0))),"")</f>
        <v/>
      </c>
      <c r="H487" s="429" t="str">
        <f t="array" ref="H487">IFERROR(IF(INDEX('Disaggregation Data'!$N$315:$N$586,MATCH(LEFT(X487,255),LEFT('Disaggregation Data'!$J$315:$J$586,255),0))=0,"",INDEX('Disaggregation Data'!$N$315:$N$586,MATCH(LEFT(X487,255),LEFT('Disaggregation Data'!J$315:$J$586,255),0))),"")</f>
        <v/>
      </c>
      <c r="I487" s="510"/>
      <c r="J487" s="510"/>
      <c r="K487" s="510"/>
      <c r="L487" s="510"/>
      <c r="M487" s="510"/>
      <c r="N487" s="510"/>
      <c r="O487" s="510"/>
      <c r="P487" s="510"/>
      <c r="Q487" s="510"/>
      <c r="R487" s="510"/>
      <c r="S487" s="510"/>
      <c r="T487" s="510"/>
      <c r="U487" s="429" t="str">
        <f t="array" ref="U487">IFERROR(IF(INDEX('Disaggregation Data'!$O$315:$O$586,MATCH(LEFT(X487,255),LEFT('Disaggregation Data'!$J$315:$J$586,255),0))=0,"",INDEX('Disaggregation Data'!$O$315:$O$586,MATCH(LEFT(X487,255),LEFT('Disaggregation Data'!J$315:$J$586,255),0))),"")</f>
        <v/>
      </c>
      <c r="V487" s="441" t="str">
        <f t="array" ref="V487">IFERROR(IF(INDEX('Disaggregation Data'!$P$315:$P$586,MATCH(LEFT(X487,255),LEFT('Disaggregation Data'!$J$315:$J$586,255),0))=0,"",INDEX('Disaggregation Data'!$P$315:$P$586,MATCH(LEFT(X487,255),LEFT('Disaggregation Data'!J$315:$J$586,255),0))),"")</f>
        <v/>
      </c>
      <c r="W487" s="511"/>
      <c r="X487" s="511" t="str">
        <f t="shared" si="32"/>
        <v/>
      </c>
      <c r="Y487" s="511">
        <f t="shared" si="33"/>
        <v>20</v>
      </c>
      <c r="Z487" s="511" t="str">
        <f t="shared" si="34"/>
        <v/>
      </c>
      <c r="AA487" s="511" t="b">
        <f t="shared" si="35"/>
        <v>0</v>
      </c>
      <c r="AB487" s="511" t="s">
        <v>1990</v>
      </c>
      <c r="AC487" s="511" t="str">
        <f t="array" ref="AC487">IFERROR(IF(INDEX('Disaggregation Records'!$G$95:$G$183,MATCH(LEFT(Z487,255),LEFT('Disaggregation Records'!$D$95:$D$183,255),0))=0,"",INDEX('Disaggregation Records'!$G$95:$G$183,MATCH(LEFT(Z487,255),LEFT('Disaggregation Records'!$D$95:$D$183,255),0))),"")</f>
        <v/>
      </c>
      <c r="AD487" s="511" t="s">
        <v>780</v>
      </c>
      <c r="AE487" s="219"/>
      <c r="AF487" s="135"/>
      <c r="AG487" s="135"/>
    </row>
    <row r="488" spans="1:33" ht="37.5" customHeight="1">
      <c r="A488" s="406">
        <v>17</v>
      </c>
      <c r="B488" s="423" t="str">
        <f>IFERROR(VLOOKUP(A488,'Coverage Indicators - Section D'!$A$10:$Y$39,25,FALSE),"")</f>
        <v/>
      </c>
      <c r="C488" s="506" t="str">
        <f t="array" ref="C488">IFERROR(IF(INDEX('Disaggregation Records'!$E$95:$E$183,MATCH(LEFT(Z488,255),LEFT('Disaggregation Records'!$D$95:$D$183,255),0))=0,"",INDEX('Disaggregation Records'!$E$95:$E$183,MATCH(LEFT(Z488,255),LEFT('Disaggregation Records'!$D$95:$D$183,255),0))),"")</f>
        <v/>
      </c>
      <c r="D488" s="506" t="str">
        <f t="array" ref="D488">IFERROR(IF(INDEX('Disaggregation Records'!$F$95:$F$183,MATCH(LEFT(Z488,255),LEFT('Disaggregation Records'!$D$95:$D$183,255),0))=0,"",INDEX('Disaggregation Records'!$F$95:$F$183,MATCH(LEFT(Z488,255),LEFT('Disaggregation Records'!$D$95:$D$183,255),0))),"")</f>
        <v/>
      </c>
      <c r="E488" s="425" t="str">
        <f t="array" ref="E488">IFERROR(IF(INDEX('Disaggregation Data'!$K$315:$K$586,MATCH(LEFT(X488,255),LEFT('Disaggregation Data'!$J$315:$J$586,255),0))=0,"",INDEX('Disaggregation Data'!$K$315:$K$586,MATCH(LEFT(X488,255),LEFT('Disaggregation Data'!J$315:$J$586,255),0))),"")</f>
        <v/>
      </c>
      <c r="F488" s="426" t="str">
        <f t="array" ref="F488">IFERROR(IF(INDEX('Disaggregation Data'!$L$315:$L$586,MATCH(LEFT(X488,255),LEFT('Disaggregation Data'!$J$315:$J$586,255),0))=0,"",INDEX('Disaggregation Data'!$L$315:$L$586,MATCH(LEFT(X488,255),LEFT('Disaggregation Data'!J$315:$J$586,255),0))),"")</f>
        <v/>
      </c>
      <c r="G488" s="481" t="str">
        <f t="array" ref="G488">IFERROR(IF(INDEX('Disaggregation Data'!$M$315:$M$586,MATCH(LEFT(X488,255),LEFT('Disaggregation Data'!$J$315:$J$586,255),0))=0,(E488/F488)*100,INDEX('Disaggregation Data'!$M$315:$M$586,MATCH(LEFT(X488,255),LEFT('Disaggregation Data'!J$315:$J$586,255),0))),"")</f>
        <v/>
      </c>
      <c r="H488" s="429" t="str">
        <f t="array" ref="H488">IFERROR(IF(INDEX('Disaggregation Data'!$N$315:$N$586,MATCH(LEFT(X488,255),LEFT('Disaggregation Data'!$J$315:$J$586,255),0))=0,"",INDEX('Disaggregation Data'!$N$315:$N$586,MATCH(LEFT(X488,255),LEFT('Disaggregation Data'!J$315:$J$586,255),0))),"")</f>
        <v/>
      </c>
      <c r="I488" s="510"/>
      <c r="J488" s="510"/>
      <c r="K488" s="510"/>
      <c r="L488" s="510"/>
      <c r="M488" s="510"/>
      <c r="N488" s="510"/>
      <c r="O488" s="510"/>
      <c r="P488" s="510"/>
      <c r="Q488" s="510"/>
      <c r="R488" s="510"/>
      <c r="S488" s="510"/>
      <c r="T488" s="510"/>
      <c r="U488" s="429" t="str">
        <f t="array" ref="U488">IFERROR(IF(INDEX('Disaggregation Data'!$O$315:$O$586,MATCH(LEFT(X488,255),LEFT('Disaggregation Data'!$J$315:$J$586,255),0))=0,"",INDEX('Disaggregation Data'!$O$315:$O$586,MATCH(LEFT(X488,255),LEFT('Disaggregation Data'!J$315:$J$586,255),0))),"")</f>
        <v/>
      </c>
      <c r="V488" s="441" t="str">
        <f t="array" ref="V488">IFERROR(IF(INDEX('Disaggregation Data'!$P$315:$P$586,MATCH(LEFT(X488,255),LEFT('Disaggregation Data'!$J$315:$J$586,255),0))=0,"",INDEX('Disaggregation Data'!$P$315:$P$586,MATCH(LEFT(X488,255),LEFT('Disaggregation Data'!J$315:$J$586,255),0))),"")</f>
        <v/>
      </c>
      <c r="W488" s="511"/>
      <c r="X488" s="511" t="str">
        <f t="shared" si="32"/>
        <v/>
      </c>
      <c r="Y488" s="511">
        <f t="shared" si="33"/>
        <v>21</v>
      </c>
      <c r="Z488" s="511" t="str">
        <f t="shared" si="34"/>
        <v/>
      </c>
      <c r="AA488" s="511" t="b">
        <f t="shared" si="35"/>
        <v>0</v>
      </c>
      <c r="AB488" s="511" t="s">
        <v>1991</v>
      </c>
      <c r="AC488" s="511" t="str">
        <f t="array" ref="AC488">IFERROR(IF(INDEX('Disaggregation Records'!$G$95:$G$183,MATCH(LEFT(Z488,255),LEFT('Disaggregation Records'!$D$95:$D$183,255),0))=0,"",INDEX('Disaggregation Records'!$G$95:$G$183,MATCH(LEFT(Z488,255),LEFT('Disaggregation Records'!$D$95:$D$183,255),0))),"")</f>
        <v/>
      </c>
      <c r="AD488" s="511" t="s">
        <v>780</v>
      </c>
      <c r="AE488" s="219"/>
      <c r="AF488" s="135"/>
      <c r="AG488" s="135"/>
    </row>
    <row r="489" spans="1:33" ht="37.5" customHeight="1">
      <c r="A489" s="406">
        <v>17</v>
      </c>
      <c r="B489" s="423" t="str">
        <f>IFERROR(VLOOKUP(A489,'Coverage Indicators - Section D'!$A$10:$Y$39,25,FALSE),"")</f>
        <v/>
      </c>
      <c r="C489" s="506" t="str">
        <f t="array" ref="C489">IFERROR(IF(INDEX('Disaggregation Records'!$E$95:$E$183,MATCH(LEFT(Z489,255),LEFT('Disaggregation Records'!$D$95:$D$183,255),0))=0,"",INDEX('Disaggregation Records'!$E$95:$E$183,MATCH(LEFT(Z489,255),LEFT('Disaggregation Records'!$D$95:$D$183,255),0))),"")</f>
        <v/>
      </c>
      <c r="D489" s="506" t="str">
        <f t="array" ref="D489">IFERROR(IF(INDEX('Disaggregation Records'!$F$95:$F$183,MATCH(LEFT(Z489,255),LEFT('Disaggregation Records'!$D$95:$D$183,255),0))=0,"",INDEX('Disaggregation Records'!$F$95:$F$183,MATCH(LEFT(Z489,255),LEFT('Disaggregation Records'!$D$95:$D$183,255),0))),"")</f>
        <v/>
      </c>
      <c r="E489" s="425" t="str">
        <f t="array" ref="E489">IFERROR(IF(INDEX('Disaggregation Data'!$K$315:$K$586,MATCH(LEFT(X489,255),LEFT('Disaggregation Data'!$J$315:$J$586,255),0))=0,"",INDEX('Disaggregation Data'!$K$315:$K$586,MATCH(LEFT(X489,255),LEFT('Disaggregation Data'!J$315:$J$586,255),0))),"")</f>
        <v/>
      </c>
      <c r="F489" s="426" t="str">
        <f t="array" ref="F489">IFERROR(IF(INDEX('Disaggregation Data'!$L$315:$L$586,MATCH(LEFT(X489,255),LEFT('Disaggregation Data'!$J$315:$J$586,255),0))=0,"",INDEX('Disaggregation Data'!$L$315:$L$586,MATCH(LEFT(X489,255),LEFT('Disaggregation Data'!J$315:$J$586,255),0))),"")</f>
        <v/>
      </c>
      <c r="G489" s="481" t="str">
        <f t="array" ref="G489">IFERROR(IF(INDEX('Disaggregation Data'!$M$315:$M$586,MATCH(LEFT(X489,255),LEFT('Disaggregation Data'!$J$315:$J$586,255),0))=0,(E489/F489)*100,INDEX('Disaggregation Data'!$M$315:$M$586,MATCH(LEFT(X489,255),LEFT('Disaggregation Data'!J$315:$J$586,255),0))),"")</f>
        <v/>
      </c>
      <c r="H489" s="429" t="str">
        <f t="array" ref="H489">IFERROR(IF(INDEX('Disaggregation Data'!$N$315:$N$586,MATCH(LEFT(X489,255),LEFT('Disaggregation Data'!$J$315:$J$586,255),0))=0,"",INDEX('Disaggregation Data'!$N$315:$N$586,MATCH(LEFT(X489,255),LEFT('Disaggregation Data'!J$315:$J$586,255),0))),"")</f>
        <v/>
      </c>
      <c r="I489" s="510"/>
      <c r="J489" s="510"/>
      <c r="K489" s="510"/>
      <c r="L489" s="510"/>
      <c r="M489" s="510"/>
      <c r="N489" s="510"/>
      <c r="O489" s="510"/>
      <c r="P489" s="510"/>
      <c r="Q489" s="510"/>
      <c r="R489" s="510"/>
      <c r="S489" s="510"/>
      <c r="T489" s="510"/>
      <c r="U489" s="429" t="str">
        <f t="array" ref="U489">IFERROR(IF(INDEX('Disaggregation Data'!$O$315:$O$586,MATCH(LEFT(X489,255),LEFT('Disaggregation Data'!$J$315:$J$586,255),0))=0,"",INDEX('Disaggregation Data'!$O$315:$O$586,MATCH(LEFT(X489,255),LEFT('Disaggregation Data'!J$315:$J$586,255),0))),"")</f>
        <v/>
      </c>
      <c r="V489" s="441" t="str">
        <f t="array" ref="V489">IFERROR(IF(INDEX('Disaggregation Data'!$P$315:$P$586,MATCH(LEFT(X489,255),LEFT('Disaggregation Data'!$J$315:$J$586,255),0))=0,"",INDEX('Disaggregation Data'!$P$315:$P$586,MATCH(LEFT(X489,255),LEFT('Disaggregation Data'!J$315:$J$586,255),0))),"")</f>
        <v/>
      </c>
      <c r="W489" s="511"/>
      <c r="X489" s="511" t="str">
        <f t="shared" si="32"/>
        <v/>
      </c>
      <c r="Y489" s="511">
        <f t="shared" si="33"/>
        <v>22</v>
      </c>
      <c r="Z489" s="511" t="str">
        <f t="shared" si="34"/>
        <v/>
      </c>
      <c r="AA489" s="511" t="b">
        <f t="shared" si="35"/>
        <v>0</v>
      </c>
      <c r="AB489" s="511" t="s">
        <v>1992</v>
      </c>
      <c r="AC489" s="511" t="str">
        <f t="array" ref="AC489">IFERROR(IF(INDEX('Disaggregation Records'!$G$95:$G$183,MATCH(LEFT(Z489,255),LEFT('Disaggregation Records'!$D$95:$D$183,255),0))=0,"",INDEX('Disaggregation Records'!$G$95:$G$183,MATCH(LEFT(Z489,255),LEFT('Disaggregation Records'!$D$95:$D$183,255),0))),"")</f>
        <v/>
      </c>
      <c r="AD489" s="511" t="s">
        <v>780</v>
      </c>
      <c r="AE489" s="219"/>
      <c r="AF489" s="135"/>
      <c r="AG489" s="135"/>
    </row>
    <row r="490" spans="1:33" ht="37.5" customHeight="1">
      <c r="A490" s="406">
        <v>17</v>
      </c>
      <c r="B490" s="423" t="str">
        <f>IFERROR(VLOOKUP(A490,'Coverage Indicators - Section D'!$A$10:$Y$39,25,FALSE),"")</f>
        <v/>
      </c>
      <c r="C490" s="506" t="str">
        <f t="array" ref="C490">IFERROR(IF(INDEX('Disaggregation Records'!$E$95:$E$183,MATCH(LEFT(Z490,255),LEFT('Disaggregation Records'!$D$95:$D$183,255),0))=0,"",INDEX('Disaggregation Records'!$E$95:$E$183,MATCH(LEFT(Z490,255),LEFT('Disaggregation Records'!$D$95:$D$183,255),0))),"")</f>
        <v/>
      </c>
      <c r="D490" s="506" t="str">
        <f t="array" ref="D490">IFERROR(IF(INDEX('Disaggregation Records'!$F$95:$F$183,MATCH(LEFT(Z490,255),LEFT('Disaggregation Records'!$D$95:$D$183,255),0))=0,"",INDEX('Disaggregation Records'!$F$95:$F$183,MATCH(LEFT(Z490,255),LEFT('Disaggregation Records'!$D$95:$D$183,255),0))),"")</f>
        <v/>
      </c>
      <c r="E490" s="425" t="str">
        <f t="array" ref="E490">IFERROR(IF(INDEX('Disaggregation Data'!$K$315:$K$586,MATCH(LEFT(X490,255),LEFT('Disaggregation Data'!$J$315:$J$586,255),0))=0,"",INDEX('Disaggregation Data'!$K$315:$K$586,MATCH(LEFT(X490,255),LEFT('Disaggregation Data'!J$315:$J$586,255),0))),"")</f>
        <v/>
      </c>
      <c r="F490" s="426" t="str">
        <f t="array" ref="F490">IFERROR(IF(INDEX('Disaggregation Data'!$L$315:$L$586,MATCH(LEFT(X490,255),LEFT('Disaggregation Data'!$J$315:$J$586,255),0))=0,"",INDEX('Disaggregation Data'!$L$315:$L$586,MATCH(LEFT(X490,255),LEFT('Disaggregation Data'!J$315:$J$586,255),0))),"")</f>
        <v/>
      </c>
      <c r="G490" s="481" t="str">
        <f t="array" ref="G490">IFERROR(IF(INDEX('Disaggregation Data'!$M$315:$M$586,MATCH(LEFT(X490,255),LEFT('Disaggregation Data'!$J$315:$J$586,255),0))=0,(E490/F490)*100,INDEX('Disaggregation Data'!$M$315:$M$586,MATCH(LEFT(X490,255),LEFT('Disaggregation Data'!J$315:$J$586,255),0))),"")</f>
        <v/>
      </c>
      <c r="H490" s="429" t="str">
        <f t="array" ref="H490">IFERROR(IF(INDEX('Disaggregation Data'!$N$315:$N$586,MATCH(LEFT(X490,255),LEFT('Disaggregation Data'!$J$315:$J$586,255),0))=0,"",INDEX('Disaggregation Data'!$N$315:$N$586,MATCH(LEFT(X490,255),LEFT('Disaggregation Data'!J$315:$J$586,255),0))),"")</f>
        <v/>
      </c>
      <c r="I490" s="510"/>
      <c r="J490" s="510"/>
      <c r="K490" s="510"/>
      <c r="L490" s="510"/>
      <c r="M490" s="510"/>
      <c r="N490" s="510"/>
      <c r="O490" s="510"/>
      <c r="P490" s="510"/>
      <c r="Q490" s="510"/>
      <c r="R490" s="510"/>
      <c r="S490" s="510"/>
      <c r="T490" s="510"/>
      <c r="U490" s="429" t="str">
        <f t="array" ref="U490">IFERROR(IF(INDEX('Disaggregation Data'!$O$315:$O$586,MATCH(LEFT(X490,255),LEFT('Disaggregation Data'!$J$315:$J$586,255),0))=0,"",INDEX('Disaggregation Data'!$O$315:$O$586,MATCH(LEFT(X490,255),LEFT('Disaggregation Data'!J$315:$J$586,255),0))),"")</f>
        <v/>
      </c>
      <c r="V490" s="441" t="str">
        <f t="array" ref="V490">IFERROR(IF(INDEX('Disaggregation Data'!$P$315:$P$586,MATCH(LEFT(X490,255),LEFT('Disaggregation Data'!$J$315:$J$586,255),0))=0,"",INDEX('Disaggregation Data'!$P$315:$P$586,MATCH(LEFT(X490,255),LEFT('Disaggregation Data'!J$315:$J$586,255),0))),"")</f>
        <v/>
      </c>
      <c r="W490" s="511"/>
      <c r="X490" s="511" t="str">
        <f t="shared" si="32"/>
        <v/>
      </c>
      <c r="Y490" s="511">
        <f t="shared" si="33"/>
        <v>23</v>
      </c>
      <c r="Z490" s="511" t="str">
        <f t="shared" si="34"/>
        <v/>
      </c>
      <c r="AA490" s="511" t="b">
        <f t="shared" si="35"/>
        <v>0</v>
      </c>
      <c r="AB490" s="511" t="s">
        <v>1993</v>
      </c>
      <c r="AC490" s="511" t="str">
        <f t="array" ref="AC490">IFERROR(IF(INDEX('Disaggregation Records'!$G$95:$G$183,MATCH(LEFT(Z490,255),LEFT('Disaggregation Records'!$D$95:$D$183,255),0))=0,"",INDEX('Disaggregation Records'!$G$95:$G$183,MATCH(LEFT(Z490,255),LEFT('Disaggregation Records'!$D$95:$D$183,255),0))),"")</f>
        <v/>
      </c>
      <c r="AD490" s="511" t="s">
        <v>780</v>
      </c>
      <c r="AE490" s="219"/>
      <c r="AF490" s="135"/>
      <c r="AG490" s="135"/>
    </row>
    <row r="491" spans="1:33" ht="37.5" customHeight="1">
      <c r="A491" s="406">
        <v>17</v>
      </c>
      <c r="B491" s="423" t="str">
        <f>IFERROR(VLOOKUP(A491,'Coverage Indicators - Section D'!$A$10:$Y$39,25,FALSE),"")</f>
        <v/>
      </c>
      <c r="C491" s="506" t="str">
        <f t="array" ref="C491">IFERROR(IF(INDEX('Disaggregation Records'!$E$95:$E$183,MATCH(LEFT(Z491,255),LEFT('Disaggregation Records'!$D$95:$D$183,255),0))=0,"",INDEX('Disaggregation Records'!$E$95:$E$183,MATCH(LEFT(Z491,255),LEFT('Disaggregation Records'!$D$95:$D$183,255),0))),"")</f>
        <v/>
      </c>
      <c r="D491" s="506" t="str">
        <f t="array" ref="D491">IFERROR(IF(INDEX('Disaggregation Records'!$F$95:$F$183,MATCH(LEFT(Z491,255),LEFT('Disaggregation Records'!$D$95:$D$183,255),0))=0,"",INDEX('Disaggregation Records'!$F$95:$F$183,MATCH(LEFT(Z491,255),LEFT('Disaggregation Records'!$D$95:$D$183,255),0))),"")</f>
        <v/>
      </c>
      <c r="E491" s="425" t="str">
        <f t="array" ref="E491">IFERROR(IF(INDEX('Disaggregation Data'!$K$315:$K$586,MATCH(LEFT(X491,255),LEFT('Disaggregation Data'!$J$315:$J$586,255),0))=0,"",INDEX('Disaggregation Data'!$K$315:$K$586,MATCH(LEFT(X491,255),LEFT('Disaggregation Data'!J$315:$J$586,255),0))),"")</f>
        <v/>
      </c>
      <c r="F491" s="426" t="str">
        <f t="array" ref="F491">IFERROR(IF(INDEX('Disaggregation Data'!$L$315:$L$586,MATCH(LEFT(X491,255),LEFT('Disaggregation Data'!$J$315:$J$586,255),0))=0,"",INDEX('Disaggregation Data'!$L$315:$L$586,MATCH(LEFT(X491,255),LEFT('Disaggregation Data'!J$315:$J$586,255),0))),"")</f>
        <v/>
      </c>
      <c r="G491" s="481" t="str">
        <f t="array" ref="G491">IFERROR(IF(INDEX('Disaggregation Data'!$M$315:$M$586,MATCH(LEFT(X491,255),LEFT('Disaggregation Data'!$J$315:$J$586,255),0))=0,(E491/F491)*100,INDEX('Disaggregation Data'!$M$315:$M$586,MATCH(LEFT(X491,255),LEFT('Disaggregation Data'!J$315:$J$586,255),0))),"")</f>
        <v/>
      </c>
      <c r="H491" s="429" t="str">
        <f t="array" ref="H491">IFERROR(IF(INDEX('Disaggregation Data'!$N$315:$N$586,MATCH(LEFT(X491,255),LEFT('Disaggregation Data'!$J$315:$J$586,255),0))=0,"",INDEX('Disaggregation Data'!$N$315:$N$586,MATCH(LEFT(X491,255),LEFT('Disaggregation Data'!J$315:$J$586,255),0))),"")</f>
        <v/>
      </c>
      <c r="I491" s="510"/>
      <c r="J491" s="510"/>
      <c r="K491" s="510"/>
      <c r="L491" s="510"/>
      <c r="M491" s="510"/>
      <c r="N491" s="510"/>
      <c r="O491" s="510"/>
      <c r="P491" s="510"/>
      <c r="Q491" s="510"/>
      <c r="R491" s="510"/>
      <c r="S491" s="510"/>
      <c r="T491" s="510"/>
      <c r="U491" s="429" t="str">
        <f t="array" ref="U491">IFERROR(IF(INDEX('Disaggregation Data'!$O$315:$O$586,MATCH(LEFT(X491,255),LEFT('Disaggregation Data'!$J$315:$J$586,255),0))=0,"",INDEX('Disaggregation Data'!$O$315:$O$586,MATCH(LEFT(X491,255),LEFT('Disaggregation Data'!J$315:$J$586,255),0))),"")</f>
        <v/>
      </c>
      <c r="V491" s="441" t="str">
        <f t="array" ref="V491">IFERROR(IF(INDEX('Disaggregation Data'!$P$315:$P$586,MATCH(LEFT(X491,255),LEFT('Disaggregation Data'!$J$315:$J$586,255),0))=0,"",INDEX('Disaggregation Data'!$P$315:$P$586,MATCH(LEFT(X491,255),LEFT('Disaggregation Data'!J$315:$J$586,255),0))),"")</f>
        <v/>
      </c>
      <c r="W491" s="511"/>
      <c r="X491" s="511" t="str">
        <f t="shared" si="32"/>
        <v/>
      </c>
      <c r="Y491" s="511">
        <f t="shared" si="33"/>
        <v>24</v>
      </c>
      <c r="Z491" s="511" t="str">
        <f t="shared" si="34"/>
        <v/>
      </c>
      <c r="AA491" s="511" t="b">
        <f t="shared" si="35"/>
        <v>0</v>
      </c>
      <c r="AB491" s="511" t="s">
        <v>1994</v>
      </c>
      <c r="AC491" s="511" t="str">
        <f t="array" ref="AC491">IFERROR(IF(INDEX('Disaggregation Records'!$G$95:$G$183,MATCH(LEFT(Z491,255),LEFT('Disaggregation Records'!$D$95:$D$183,255),0))=0,"",INDEX('Disaggregation Records'!$G$95:$G$183,MATCH(LEFT(Z491,255),LEFT('Disaggregation Records'!$D$95:$D$183,255),0))),"")</f>
        <v/>
      </c>
      <c r="AD491" s="511" t="s">
        <v>780</v>
      </c>
      <c r="AE491" s="219"/>
      <c r="AF491" s="135"/>
      <c r="AG491" s="135"/>
    </row>
    <row r="492" spans="1:33" ht="37.5" customHeight="1">
      <c r="A492" s="406">
        <v>17</v>
      </c>
      <c r="B492" s="423" t="str">
        <f>IFERROR(VLOOKUP(A492,'Coverage Indicators - Section D'!$A$10:$Y$39,25,FALSE),"")</f>
        <v/>
      </c>
      <c r="C492" s="506" t="str">
        <f t="array" ref="C492">IFERROR(IF(INDEX('Disaggregation Records'!$E$95:$E$183,MATCH(LEFT(Z492,255),LEFT('Disaggregation Records'!$D$95:$D$183,255),0))=0,"",INDEX('Disaggregation Records'!$E$95:$E$183,MATCH(LEFT(Z492,255),LEFT('Disaggregation Records'!$D$95:$D$183,255),0))),"")</f>
        <v/>
      </c>
      <c r="D492" s="506" t="str">
        <f t="array" ref="D492">IFERROR(IF(INDEX('Disaggregation Records'!$F$95:$F$183,MATCH(LEFT(Z492,255),LEFT('Disaggregation Records'!$D$95:$D$183,255),0))=0,"",INDEX('Disaggregation Records'!$F$95:$F$183,MATCH(LEFT(Z492,255),LEFT('Disaggregation Records'!$D$95:$D$183,255),0))),"")</f>
        <v/>
      </c>
      <c r="E492" s="425" t="str">
        <f t="array" ref="E492">IFERROR(IF(INDEX('Disaggregation Data'!$K$315:$K$586,MATCH(LEFT(X492,255),LEFT('Disaggregation Data'!$J$315:$J$586,255),0))=0,"",INDEX('Disaggregation Data'!$K$315:$K$586,MATCH(LEFT(X492,255),LEFT('Disaggregation Data'!J$315:$J$586,255),0))),"")</f>
        <v/>
      </c>
      <c r="F492" s="426" t="str">
        <f t="array" ref="F492">IFERROR(IF(INDEX('Disaggregation Data'!$L$315:$L$586,MATCH(LEFT(X492,255),LEFT('Disaggregation Data'!$J$315:$J$586,255),0))=0,"",INDEX('Disaggregation Data'!$L$315:$L$586,MATCH(LEFT(X492,255),LEFT('Disaggregation Data'!J$315:$J$586,255),0))),"")</f>
        <v/>
      </c>
      <c r="G492" s="481" t="str">
        <f t="array" ref="G492">IFERROR(IF(INDEX('Disaggregation Data'!$M$315:$M$586,MATCH(LEFT(X492,255),LEFT('Disaggregation Data'!$J$315:$J$586,255),0))=0,(E492/F492)*100,INDEX('Disaggregation Data'!$M$315:$M$586,MATCH(LEFT(X492,255),LEFT('Disaggregation Data'!J$315:$J$586,255),0))),"")</f>
        <v/>
      </c>
      <c r="H492" s="429" t="str">
        <f t="array" ref="H492">IFERROR(IF(INDEX('Disaggregation Data'!$N$315:$N$586,MATCH(LEFT(X492,255),LEFT('Disaggregation Data'!$J$315:$J$586,255),0))=0,"",INDEX('Disaggregation Data'!$N$315:$N$586,MATCH(LEFT(X492,255),LEFT('Disaggregation Data'!J$315:$J$586,255),0))),"")</f>
        <v/>
      </c>
      <c r="I492" s="510"/>
      <c r="J492" s="510"/>
      <c r="K492" s="510"/>
      <c r="L492" s="510"/>
      <c r="M492" s="510"/>
      <c r="N492" s="510"/>
      <c r="O492" s="510"/>
      <c r="P492" s="510"/>
      <c r="Q492" s="510"/>
      <c r="R492" s="510"/>
      <c r="S492" s="510"/>
      <c r="T492" s="510"/>
      <c r="U492" s="429" t="str">
        <f t="array" ref="U492">IFERROR(IF(INDEX('Disaggregation Data'!$O$315:$O$586,MATCH(LEFT(X492,255),LEFT('Disaggregation Data'!$J$315:$J$586,255),0))=0,"",INDEX('Disaggregation Data'!$O$315:$O$586,MATCH(LEFT(X492,255),LEFT('Disaggregation Data'!J$315:$J$586,255),0))),"")</f>
        <v/>
      </c>
      <c r="V492" s="441" t="str">
        <f t="array" ref="V492">IFERROR(IF(INDEX('Disaggregation Data'!$P$315:$P$586,MATCH(LEFT(X492,255),LEFT('Disaggregation Data'!$J$315:$J$586,255),0))=0,"",INDEX('Disaggregation Data'!$P$315:$P$586,MATCH(LEFT(X492,255),LEFT('Disaggregation Data'!J$315:$J$586,255),0))),"")</f>
        <v/>
      </c>
      <c r="W492" s="511"/>
      <c r="X492" s="511" t="str">
        <f t="shared" si="32"/>
        <v/>
      </c>
      <c r="Y492" s="511">
        <f t="shared" si="33"/>
        <v>25</v>
      </c>
      <c r="Z492" s="511" t="str">
        <f t="shared" si="34"/>
        <v/>
      </c>
      <c r="AA492" s="511" t="b">
        <f t="shared" si="35"/>
        <v>0</v>
      </c>
      <c r="AB492" s="511" t="s">
        <v>1995</v>
      </c>
      <c r="AC492" s="511" t="str">
        <f t="array" ref="AC492">IFERROR(IF(INDEX('Disaggregation Records'!$G$95:$G$183,MATCH(LEFT(Z492,255),LEFT('Disaggregation Records'!$D$95:$D$183,255),0))=0,"",INDEX('Disaggregation Records'!$G$95:$G$183,MATCH(LEFT(Z492,255),LEFT('Disaggregation Records'!$D$95:$D$183,255),0))),"")</f>
        <v/>
      </c>
      <c r="AD492" s="511" t="s">
        <v>780</v>
      </c>
      <c r="AE492" s="219"/>
      <c r="AF492" s="135"/>
      <c r="AG492" s="135"/>
    </row>
    <row r="493" spans="1:33" ht="37.5" customHeight="1">
      <c r="A493" s="406">
        <v>17</v>
      </c>
      <c r="B493" s="423" t="str">
        <f>IFERROR(VLOOKUP(A493,'Coverage Indicators - Section D'!$A$10:$Y$39,25,FALSE),"")</f>
        <v/>
      </c>
      <c r="C493" s="506" t="str">
        <f t="array" ref="C493">IFERROR(IF(INDEX('Disaggregation Records'!$E$95:$E$183,MATCH(LEFT(Z493,255),LEFT('Disaggregation Records'!$D$95:$D$183,255),0))=0,"",INDEX('Disaggregation Records'!$E$95:$E$183,MATCH(LEFT(Z493,255),LEFT('Disaggregation Records'!$D$95:$D$183,255),0))),"")</f>
        <v/>
      </c>
      <c r="D493" s="506" t="str">
        <f t="array" ref="D493">IFERROR(IF(INDEX('Disaggregation Records'!$F$95:$F$183,MATCH(LEFT(Z493,255),LEFT('Disaggregation Records'!$D$95:$D$183,255),0))=0,"",INDEX('Disaggregation Records'!$F$95:$F$183,MATCH(LEFT(Z493,255),LEFT('Disaggregation Records'!$D$95:$D$183,255),0))),"")</f>
        <v/>
      </c>
      <c r="E493" s="425" t="str">
        <f t="array" ref="E493">IFERROR(IF(INDEX('Disaggregation Data'!$K$315:$K$586,MATCH(LEFT(X493,255),LEFT('Disaggregation Data'!$J$315:$J$586,255),0))=0,"",INDEX('Disaggregation Data'!$K$315:$K$586,MATCH(LEFT(X493,255),LEFT('Disaggregation Data'!J$315:$J$586,255),0))),"")</f>
        <v/>
      </c>
      <c r="F493" s="426" t="str">
        <f t="array" ref="F493">IFERROR(IF(INDEX('Disaggregation Data'!$L$315:$L$586,MATCH(LEFT(X493,255),LEFT('Disaggregation Data'!$J$315:$J$586,255),0))=0,"",INDEX('Disaggregation Data'!$L$315:$L$586,MATCH(LEFT(X493,255),LEFT('Disaggregation Data'!J$315:$J$586,255),0))),"")</f>
        <v/>
      </c>
      <c r="G493" s="481" t="str">
        <f t="array" ref="G493">IFERROR(IF(INDEX('Disaggregation Data'!$M$315:$M$586,MATCH(LEFT(X493,255),LEFT('Disaggregation Data'!$J$315:$J$586,255),0))=0,(E493/F493)*100,INDEX('Disaggregation Data'!$M$315:$M$586,MATCH(LEFT(X493,255),LEFT('Disaggregation Data'!J$315:$J$586,255),0))),"")</f>
        <v/>
      </c>
      <c r="H493" s="429" t="str">
        <f t="array" ref="H493">IFERROR(IF(INDEX('Disaggregation Data'!$N$315:$N$586,MATCH(LEFT(X493,255),LEFT('Disaggregation Data'!$J$315:$J$586,255),0))=0,"",INDEX('Disaggregation Data'!$N$315:$N$586,MATCH(LEFT(X493,255),LEFT('Disaggregation Data'!J$315:$J$586,255),0))),"")</f>
        <v/>
      </c>
      <c r="I493" s="510"/>
      <c r="J493" s="510"/>
      <c r="K493" s="510"/>
      <c r="L493" s="510"/>
      <c r="M493" s="510"/>
      <c r="N493" s="510"/>
      <c r="O493" s="510"/>
      <c r="P493" s="510"/>
      <c r="Q493" s="510"/>
      <c r="R493" s="510"/>
      <c r="S493" s="510"/>
      <c r="T493" s="510"/>
      <c r="U493" s="429" t="str">
        <f t="array" ref="U493">IFERROR(IF(INDEX('Disaggregation Data'!$O$315:$O$586,MATCH(LEFT(X493,255),LEFT('Disaggregation Data'!$J$315:$J$586,255),0))=0,"",INDEX('Disaggregation Data'!$O$315:$O$586,MATCH(LEFT(X493,255),LEFT('Disaggregation Data'!J$315:$J$586,255),0))),"")</f>
        <v/>
      </c>
      <c r="V493" s="441" t="str">
        <f t="array" ref="V493">IFERROR(IF(INDEX('Disaggregation Data'!$P$315:$P$586,MATCH(LEFT(X493,255),LEFT('Disaggregation Data'!$J$315:$J$586,255),0))=0,"",INDEX('Disaggregation Data'!$P$315:$P$586,MATCH(LEFT(X493,255),LEFT('Disaggregation Data'!J$315:$J$586,255),0))),"")</f>
        <v/>
      </c>
      <c r="W493" s="511"/>
      <c r="X493" s="511" t="str">
        <f t="shared" si="32"/>
        <v/>
      </c>
      <c r="Y493" s="511">
        <f t="shared" si="33"/>
        <v>26</v>
      </c>
      <c r="Z493" s="511" t="str">
        <f t="shared" si="34"/>
        <v/>
      </c>
      <c r="AA493" s="511" t="b">
        <f t="shared" si="35"/>
        <v>0</v>
      </c>
      <c r="AB493" s="511" t="s">
        <v>1996</v>
      </c>
      <c r="AC493" s="511" t="str">
        <f t="array" ref="AC493">IFERROR(IF(INDEX('Disaggregation Records'!$G$95:$G$183,MATCH(LEFT(Z493,255),LEFT('Disaggregation Records'!$D$95:$D$183,255),0))=0,"",INDEX('Disaggregation Records'!$G$95:$G$183,MATCH(LEFT(Z493,255),LEFT('Disaggregation Records'!$D$95:$D$183,255),0))),"")</f>
        <v/>
      </c>
      <c r="AD493" s="511" t="s">
        <v>780</v>
      </c>
      <c r="AE493" s="219"/>
      <c r="AF493" s="135"/>
      <c r="AG493" s="135"/>
    </row>
    <row r="494" spans="1:33" ht="37.5" customHeight="1">
      <c r="A494" s="406">
        <v>17</v>
      </c>
      <c r="B494" s="423" t="str">
        <f>IFERROR(VLOOKUP(A494,'Coverage Indicators - Section D'!$A$10:$Y$39,25,FALSE),"")</f>
        <v/>
      </c>
      <c r="C494" s="506" t="str">
        <f t="array" ref="C494">IFERROR(IF(INDEX('Disaggregation Records'!$E$95:$E$183,MATCH(LEFT(Z494,255),LEFT('Disaggregation Records'!$D$95:$D$183,255),0))=0,"",INDEX('Disaggregation Records'!$E$95:$E$183,MATCH(LEFT(Z494,255),LEFT('Disaggregation Records'!$D$95:$D$183,255),0))),"")</f>
        <v/>
      </c>
      <c r="D494" s="506" t="str">
        <f t="array" ref="D494">IFERROR(IF(INDEX('Disaggregation Records'!$F$95:$F$183,MATCH(LEFT(Z494,255),LEFT('Disaggregation Records'!$D$95:$D$183,255),0))=0,"",INDEX('Disaggregation Records'!$F$95:$F$183,MATCH(LEFT(Z494,255),LEFT('Disaggregation Records'!$D$95:$D$183,255),0))),"")</f>
        <v/>
      </c>
      <c r="E494" s="425" t="str">
        <f t="array" ref="E494">IFERROR(IF(INDEX('Disaggregation Data'!$K$315:$K$586,MATCH(LEFT(X494,255),LEFT('Disaggregation Data'!$J$315:$J$586,255),0))=0,"",INDEX('Disaggregation Data'!$K$315:$K$586,MATCH(LEFT(X494,255),LEFT('Disaggregation Data'!J$315:$J$586,255),0))),"")</f>
        <v/>
      </c>
      <c r="F494" s="426" t="str">
        <f t="array" ref="F494">IFERROR(IF(INDEX('Disaggregation Data'!$L$315:$L$586,MATCH(LEFT(X494,255),LEFT('Disaggregation Data'!$J$315:$J$586,255),0))=0,"",INDEX('Disaggregation Data'!$L$315:$L$586,MATCH(LEFT(X494,255),LEFT('Disaggregation Data'!J$315:$J$586,255),0))),"")</f>
        <v/>
      </c>
      <c r="G494" s="481" t="str">
        <f t="array" ref="G494">IFERROR(IF(INDEX('Disaggregation Data'!$M$315:$M$586,MATCH(LEFT(X494,255),LEFT('Disaggregation Data'!$J$315:$J$586,255),0))=0,(E494/F494)*100,INDEX('Disaggregation Data'!$M$315:$M$586,MATCH(LEFT(X494,255),LEFT('Disaggregation Data'!J$315:$J$586,255),0))),"")</f>
        <v/>
      </c>
      <c r="H494" s="429" t="str">
        <f t="array" ref="H494">IFERROR(IF(INDEX('Disaggregation Data'!$N$315:$N$586,MATCH(LEFT(X494,255),LEFT('Disaggregation Data'!$J$315:$J$586,255),0))=0,"",INDEX('Disaggregation Data'!$N$315:$N$586,MATCH(LEFT(X494,255),LEFT('Disaggregation Data'!J$315:$J$586,255),0))),"")</f>
        <v/>
      </c>
      <c r="I494" s="510"/>
      <c r="J494" s="510"/>
      <c r="K494" s="510"/>
      <c r="L494" s="510"/>
      <c r="M494" s="510"/>
      <c r="N494" s="510"/>
      <c r="O494" s="510"/>
      <c r="P494" s="510"/>
      <c r="Q494" s="510"/>
      <c r="R494" s="510"/>
      <c r="S494" s="510"/>
      <c r="T494" s="510"/>
      <c r="U494" s="429" t="str">
        <f t="array" ref="U494">IFERROR(IF(INDEX('Disaggregation Data'!$O$315:$O$586,MATCH(LEFT(X494,255),LEFT('Disaggregation Data'!$J$315:$J$586,255),0))=0,"",INDEX('Disaggregation Data'!$O$315:$O$586,MATCH(LEFT(X494,255),LEFT('Disaggregation Data'!J$315:$J$586,255),0))),"")</f>
        <v/>
      </c>
      <c r="V494" s="441" t="str">
        <f t="array" ref="V494">IFERROR(IF(INDEX('Disaggregation Data'!$P$315:$P$586,MATCH(LEFT(X494,255),LEFT('Disaggregation Data'!$J$315:$J$586,255),0))=0,"",INDEX('Disaggregation Data'!$P$315:$P$586,MATCH(LEFT(X494,255),LEFT('Disaggregation Data'!J$315:$J$586,255),0))),"")</f>
        <v/>
      </c>
      <c r="W494" s="511"/>
      <c r="X494" s="511" t="str">
        <f t="shared" si="32"/>
        <v/>
      </c>
      <c r="Y494" s="511">
        <f t="shared" si="33"/>
        <v>27</v>
      </c>
      <c r="Z494" s="511" t="str">
        <f t="shared" si="34"/>
        <v/>
      </c>
      <c r="AA494" s="511" t="b">
        <f t="shared" si="35"/>
        <v>0</v>
      </c>
      <c r="AB494" s="511" t="s">
        <v>1997</v>
      </c>
      <c r="AC494" s="511" t="str">
        <f t="array" ref="AC494">IFERROR(IF(INDEX('Disaggregation Records'!$G$95:$G$183,MATCH(LEFT(Z494,255),LEFT('Disaggregation Records'!$D$95:$D$183,255),0))=0,"",INDEX('Disaggregation Records'!$G$95:$G$183,MATCH(LEFT(Z494,255),LEFT('Disaggregation Records'!$D$95:$D$183,255),0))),"")</f>
        <v/>
      </c>
      <c r="AD494" s="511" t="s">
        <v>780</v>
      </c>
      <c r="AE494" s="219"/>
      <c r="AF494" s="135"/>
      <c r="AG494" s="135"/>
    </row>
    <row r="495" spans="1:33" ht="37.5" customHeight="1">
      <c r="A495" s="406">
        <v>17</v>
      </c>
      <c r="B495" s="423" t="str">
        <f>IFERROR(VLOOKUP(A495,'Coverage Indicators - Section D'!$A$10:$Y$39,25,FALSE),"")</f>
        <v/>
      </c>
      <c r="C495" s="506" t="str">
        <f t="array" ref="C495">IFERROR(IF(INDEX('Disaggregation Records'!$E$95:$E$183,MATCH(LEFT(Z495,255),LEFT('Disaggregation Records'!$D$95:$D$183,255),0))=0,"",INDEX('Disaggregation Records'!$E$95:$E$183,MATCH(LEFT(Z495,255),LEFT('Disaggregation Records'!$D$95:$D$183,255),0))),"")</f>
        <v/>
      </c>
      <c r="D495" s="506" t="str">
        <f t="array" ref="D495">IFERROR(IF(INDEX('Disaggregation Records'!$F$95:$F$183,MATCH(LEFT(Z495,255),LEFT('Disaggregation Records'!$D$95:$D$183,255),0))=0,"",INDEX('Disaggregation Records'!$F$95:$F$183,MATCH(LEFT(Z495,255),LEFT('Disaggregation Records'!$D$95:$D$183,255),0))),"")</f>
        <v/>
      </c>
      <c r="E495" s="425" t="str">
        <f t="array" ref="E495">IFERROR(IF(INDEX('Disaggregation Data'!$K$315:$K$586,MATCH(LEFT(X495,255),LEFT('Disaggregation Data'!$J$315:$J$586,255),0))=0,"",INDEX('Disaggregation Data'!$K$315:$K$586,MATCH(LEFT(X495,255),LEFT('Disaggregation Data'!J$315:$J$586,255),0))),"")</f>
        <v/>
      </c>
      <c r="F495" s="426" t="str">
        <f t="array" ref="F495">IFERROR(IF(INDEX('Disaggregation Data'!$L$315:$L$586,MATCH(LEFT(X495,255),LEFT('Disaggregation Data'!$J$315:$J$586,255),0))=0,"",INDEX('Disaggregation Data'!$L$315:$L$586,MATCH(LEFT(X495,255),LEFT('Disaggregation Data'!J$315:$J$586,255),0))),"")</f>
        <v/>
      </c>
      <c r="G495" s="481" t="str">
        <f t="array" ref="G495">IFERROR(IF(INDEX('Disaggregation Data'!$M$315:$M$586,MATCH(LEFT(X495,255),LEFT('Disaggregation Data'!$J$315:$J$586,255),0))=0,(E495/F495)*100,INDEX('Disaggregation Data'!$M$315:$M$586,MATCH(LEFT(X495,255),LEFT('Disaggregation Data'!J$315:$J$586,255),0))),"")</f>
        <v/>
      </c>
      <c r="H495" s="429" t="str">
        <f t="array" ref="H495">IFERROR(IF(INDEX('Disaggregation Data'!$N$315:$N$586,MATCH(LEFT(X495,255),LEFT('Disaggregation Data'!$J$315:$J$586,255),0))=0,"",INDEX('Disaggregation Data'!$N$315:$N$586,MATCH(LEFT(X495,255),LEFT('Disaggregation Data'!J$315:$J$586,255),0))),"")</f>
        <v/>
      </c>
      <c r="I495" s="510"/>
      <c r="J495" s="510"/>
      <c r="K495" s="510"/>
      <c r="L495" s="510"/>
      <c r="M495" s="510"/>
      <c r="N495" s="510"/>
      <c r="O495" s="510"/>
      <c r="P495" s="510"/>
      <c r="Q495" s="510"/>
      <c r="R495" s="510"/>
      <c r="S495" s="510"/>
      <c r="T495" s="510"/>
      <c r="U495" s="429" t="str">
        <f t="array" ref="U495">IFERROR(IF(INDEX('Disaggregation Data'!$O$315:$O$586,MATCH(LEFT(X495,255),LEFT('Disaggregation Data'!$J$315:$J$586,255),0))=0,"",INDEX('Disaggregation Data'!$O$315:$O$586,MATCH(LEFT(X495,255),LEFT('Disaggregation Data'!J$315:$J$586,255),0))),"")</f>
        <v/>
      </c>
      <c r="V495" s="441" t="str">
        <f t="array" ref="V495">IFERROR(IF(INDEX('Disaggregation Data'!$P$315:$P$586,MATCH(LEFT(X495,255),LEFT('Disaggregation Data'!$J$315:$J$586,255),0))=0,"",INDEX('Disaggregation Data'!$P$315:$P$586,MATCH(LEFT(X495,255),LEFT('Disaggregation Data'!J$315:$J$586,255),0))),"")</f>
        <v/>
      </c>
      <c r="W495" s="511"/>
      <c r="X495" s="511" t="str">
        <f t="shared" si="32"/>
        <v/>
      </c>
      <c r="Y495" s="511">
        <f t="shared" si="33"/>
        <v>28</v>
      </c>
      <c r="Z495" s="511" t="str">
        <f t="shared" si="34"/>
        <v/>
      </c>
      <c r="AA495" s="511" t="b">
        <f t="shared" si="35"/>
        <v>0</v>
      </c>
      <c r="AB495" s="511" t="s">
        <v>1998</v>
      </c>
      <c r="AC495" s="511" t="str">
        <f t="array" ref="AC495">IFERROR(IF(INDEX('Disaggregation Records'!$G$95:$G$183,MATCH(LEFT(Z495,255),LEFT('Disaggregation Records'!$D$95:$D$183,255),0))=0,"",INDEX('Disaggregation Records'!$G$95:$G$183,MATCH(LEFT(Z495,255),LEFT('Disaggregation Records'!$D$95:$D$183,255),0))),"")</f>
        <v/>
      </c>
      <c r="AD495" s="511" t="s">
        <v>780</v>
      </c>
      <c r="AE495" s="219"/>
      <c r="AF495" s="135"/>
      <c r="AG495" s="135"/>
    </row>
    <row r="496" spans="1:33" ht="37.5" customHeight="1">
      <c r="A496" s="406">
        <v>17</v>
      </c>
      <c r="B496" s="423" t="str">
        <f>IFERROR(VLOOKUP(A496,'Coverage Indicators - Section D'!$A$10:$Y$39,25,FALSE),"")</f>
        <v/>
      </c>
      <c r="C496" s="506" t="str">
        <f t="array" ref="C496">IFERROR(IF(INDEX('Disaggregation Records'!$E$95:$E$183,MATCH(LEFT(Z496,255),LEFT('Disaggregation Records'!$D$95:$D$183,255),0))=0,"",INDEX('Disaggregation Records'!$E$95:$E$183,MATCH(LEFT(Z496,255),LEFT('Disaggregation Records'!$D$95:$D$183,255),0))),"")</f>
        <v/>
      </c>
      <c r="D496" s="506" t="str">
        <f t="array" ref="D496">IFERROR(IF(INDEX('Disaggregation Records'!$F$95:$F$183,MATCH(LEFT(Z496,255),LEFT('Disaggregation Records'!$D$95:$D$183,255),0))=0,"",INDEX('Disaggregation Records'!$F$95:$F$183,MATCH(LEFT(Z496,255),LEFT('Disaggregation Records'!$D$95:$D$183,255),0))),"")</f>
        <v/>
      </c>
      <c r="E496" s="425" t="str">
        <f t="array" ref="E496">IFERROR(IF(INDEX('Disaggregation Data'!$K$315:$K$586,MATCH(LEFT(X496,255),LEFT('Disaggregation Data'!$J$315:$J$586,255),0))=0,"",INDEX('Disaggregation Data'!$K$315:$K$586,MATCH(LEFT(X496,255),LEFT('Disaggregation Data'!J$315:$J$586,255),0))),"")</f>
        <v/>
      </c>
      <c r="F496" s="426" t="str">
        <f t="array" ref="F496">IFERROR(IF(INDEX('Disaggregation Data'!$L$315:$L$586,MATCH(LEFT(X496,255),LEFT('Disaggregation Data'!$J$315:$J$586,255),0))=0,"",INDEX('Disaggregation Data'!$L$315:$L$586,MATCH(LEFT(X496,255),LEFT('Disaggregation Data'!J$315:$J$586,255),0))),"")</f>
        <v/>
      </c>
      <c r="G496" s="481" t="str">
        <f t="array" ref="G496">IFERROR(IF(INDEX('Disaggregation Data'!$M$315:$M$586,MATCH(LEFT(X496,255),LEFT('Disaggregation Data'!$J$315:$J$586,255),0))=0,(E496/F496)*100,INDEX('Disaggregation Data'!$M$315:$M$586,MATCH(LEFT(X496,255),LEFT('Disaggregation Data'!J$315:$J$586,255),0))),"")</f>
        <v/>
      </c>
      <c r="H496" s="429" t="str">
        <f t="array" ref="H496">IFERROR(IF(INDEX('Disaggregation Data'!$N$315:$N$586,MATCH(LEFT(X496,255),LEFT('Disaggregation Data'!$J$315:$J$586,255),0))=0,"",INDEX('Disaggregation Data'!$N$315:$N$586,MATCH(LEFT(X496,255),LEFT('Disaggregation Data'!J$315:$J$586,255),0))),"")</f>
        <v/>
      </c>
      <c r="I496" s="510"/>
      <c r="J496" s="510"/>
      <c r="K496" s="510"/>
      <c r="L496" s="510"/>
      <c r="M496" s="510"/>
      <c r="N496" s="510"/>
      <c r="O496" s="510"/>
      <c r="P496" s="510"/>
      <c r="Q496" s="510"/>
      <c r="R496" s="510"/>
      <c r="S496" s="510"/>
      <c r="T496" s="510"/>
      <c r="U496" s="429" t="str">
        <f t="array" ref="U496">IFERROR(IF(INDEX('Disaggregation Data'!$O$315:$O$586,MATCH(LEFT(X496,255),LEFT('Disaggregation Data'!$J$315:$J$586,255),0))=0,"",INDEX('Disaggregation Data'!$O$315:$O$586,MATCH(LEFT(X496,255),LEFT('Disaggregation Data'!J$315:$J$586,255),0))),"")</f>
        <v/>
      </c>
      <c r="V496" s="441" t="str">
        <f t="array" ref="V496">IFERROR(IF(INDEX('Disaggregation Data'!$P$315:$P$586,MATCH(LEFT(X496,255),LEFT('Disaggregation Data'!$J$315:$J$586,255),0))=0,"",INDEX('Disaggregation Data'!$P$315:$P$586,MATCH(LEFT(X496,255),LEFT('Disaggregation Data'!J$315:$J$586,255),0))),"")</f>
        <v/>
      </c>
      <c r="W496" s="511"/>
      <c r="X496" s="511" t="str">
        <f t="shared" si="32"/>
        <v/>
      </c>
      <c r="Y496" s="511">
        <f t="shared" si="33"/>
        <v>29</v>
      </c>
      <c r="Z496" s="511" t="str">
        <f t="shared" si="34"/>
        <v/>
      </c>
      <c r="AA496" s="511" t="b">
        <f t="shared" si="35"/>
        <v>0</v>
      </c>
      <c r="AB496" s="511" t="s">
        <v>1999</v>
      </c>
      <c r="AC496" s="511" t="str">
        <f t="array" ref="AC496">IFERROR(IF(INDEX('Disaggregation Records'!$G$95:$G$183,MATCH(LEFT(Z496,255),LEFT('Disaggregation Records'!$D$95:$D$183,255),0))=0,"",INDEX('Disaggregation Records'!$G$95:$G$183,MATCH(LEFT(Z496,255),LEFT('Disaggregation Records'!$D$95:$D$183,255),0))),"")</f>
        <v/>
      </c>
      <c r="AD496" s="511" t="s">
        <v>780</v>
      </c>
      <c r="AE496" s="219"/>
      <c r="AF496" s="135"/>
      <c r="AG496" s="135"/>
    </row>
    <row r="497" spans="1:33" ht="37.5" customHeight="1">
      <c r="A497" s="406">
        <v>18</v>
      </c>
      <c r="B497" s="423" t="str">
        <f>IFERROR(VLOOKUP(A497,'Coverage Indicators - Section D'!$A$10:$Y$39,25,FALSE),"")</f>
        <v/>
      </c>
      <c r="C497" s="506" t="str">
        <f t="array" ref="C497">IFERROR(IF(INDEX('Disaggregation Records'!$E$95:$E$183,MATCH(LEFT(Z497,255),LEFT('Disaggregation Records'!$D$95:$D$183,255),0))=0,"",INDEX('Disaggregation Records'!$E$95:$E$183,MATCH(LEFT(Z497,255),LEFT('Disaggregation Records'!$D$95:$D$183,255),0))),"")</f>
        <v/>
      </c>
      <c r="D497" s="506" t="str">
        <f t="array" ref="D497">IFERROR(IF(INDEX('Disaggregation Records'!$F$95:$F$183,MATCH(LEFT(Z497,255),LEFT('Disaggregation Records'!$D$95:$D$183,255),0))=0,"",INDEX('Disaggregation Records'!$F$95:$F$183,MATCH(LEFT(Z497,255),LEFT('Disaggregation Records'!$D$95:$D$183,255),0))),"")</f>
        <v/>
      </c>
      <c r="E497" s="425" t="str">
        <f t="array" ref="E497">IFERROR(IF(INDEX('Disaggregation Data'!$K$315:$K$586,MATCH(LEFT(X497,255),LEFT('Disaggregation Data'!$J$315:$J$586,255),0))=0,"",INDEX('Disaggregation Data'!$K$315:$K$586,MATCH(LEFT(X497,255),LEFT('Disaggregation Data'!J$315:$J$586,255),0))),"")</f>
        <v/>
      </c>
      <c r="F497" s="426" t="str">
        <f t="array" ref="F497">IFERROR(IF(INDEX('Disaggregation Data'!$L$315:$L$586,MATCH(LEFT(X497,255),LEFT('Disaggregation Data'!$J$315:$J$586,255),0))=0,"",INDEX('Disaggregation Data'!$L$315:$L$586,MATCH(LEFT(X497,255),LEFT('Disaggregation Data'!J$315:$J$586,255),0))),"")</f>
        <v/>
      </c>
      <c r="G497" s="481" t="str">
        <f t="array" ref="G497">IFERROR(IF(INDEX('Disaggregation Data'!$M$315:$M$586,MATCH(LEFT(X497,255),LEFT('Disaggregation Data'!$J$315:$J$586,255),0))=0,(E497/F497)*100,INDEX('Disaggregation Data'!$M$315:$M$586,MATCH(LEFT(X497,255),LEFT('Disaggregation Data'!J$315:$J$586,255),0))),"")</f>
        <v/>
      </c>
      <c r="H497" s="429" t="str">
        <f t="array" ref="H497">IFERROR(IF(INDEX('Disaggregation Data'!$N$315:$N$586,MATCH(LEFT(X497,255),LEFT('Disaggregation Data'!$J$315:$J$586,255),0))=0,"",INDEX('Disaggregation Data'!$N$315:$N$586,MATCH(LEFT(X497,255),LEFT('Disaggregation Data'!J$315:$J$586,255),0))),"")</f>
        <v/>
      </c>
      <c r="I497" s="510"/>
      <c r="J497" s="510"/>
      <c r="K497" s="510"/>
      <c r="L497" s="510"/>
      <c r="M497" s="510"/>
      <c r="N497" s="510"/>
      <c r="O497" s="510"/>
      <c r="P497" s="510"/>
      <c r="Q497" s="510"/>
      <c r="R497" s="510"/>
      <c r="S497" s="510"/>
      <c r="T497" s="510"/>
      <c r="U497" s="429" t="str">
        <f t="array" ref="U497">IFERROR(IF(INDEX('Disaggregation Data'!$O$315:$O$586,MATCH(LEFT(X497,255),LEFT('Disaggregation Data'!$J$315:$J$586,255),0))=0,"",INDEX('Disaggregation Data'!$O$315:$O$586,MATCH(LEFT(X497,255),LEFT('Disaggregation Data'!J$315:$J$586,255),0))),"")</f>
        <v/>
      </c>
      <c r="V497" s="441" t="str">
        <f t="array" ref="V497">IFERROR(IF(INDEX('Disaggregation Data'!$P$315:$P$586,MATCH(LEFT(X497,255),LEFT('Disaggregation Data'!$J$315:$J$586,255),0))=0,"",INDEX('Disaggregation Data'!$P$315:$P$586,MATCH(LEFT(X497,255),LEFT('Disaggregation Data'!J$315:$J$586,255),0))),"")</f>
        <v/>
      </c>
      <c r="W497" s="511"/>
      <c r="X497" s="511" t="str">
        <f t="shared" si="32"/>
        <v/>
      </c>
      <c r="Y497" s="511">
        <f t="shared" si="33"/>
        <v>30</v>
      </c>
      <c r="Z497" s="511" t="str">
        <f t="shared" si="34"/>
        <v/>
      </c>
      <c r="AA497" s="511" t="b">
        <f t="shared" si="35"/>
        <v>0</v>
      </c>
      <c r="AB497" s="511" t="s">
        <v>2000</v>
      </c>
      <c r="AC497" s="511" t="str">
        <f t="array" ref="AC497">IFERROR(IF(INDEX('Disaggregation Records'!$G$95:$G$183,MATCH(LEFT(Z497,255),LEFT('Disaggregation Records'!$D$95:$D$183,255),0))=0,"",INDEX('Disaggregation Records'!$G$95:$G$183,MATCH(LEFT(Z497,255),LEFT('Disaggregation Records'!$D$95:$D$183,255),0))),"")</f>
        <v/>
      </c>
      <c r="AD497" s="511" t="s">
        <v>784</v>
      </c>
      <c r="AE497" s="219"/>
      <c r="AF497" s="135"/>
      <c r="AG497" s="135"/>
    </row>
    <row r="498" spans="1:33" ht="37.5" customHeight="1">
      <c r="A498" s="406">
        <v>18</v>
      </c>
      <c r="B498" s="423" t="str">
        <f>IFERROR(VLOOKUP(A498,'Coverage Indicators - Section D'!$A$10:$Y$39,25,FALSE),"")</f>
        <v/>
      </c>
      <c r="C498" s="506" t="str">
        <f t="array" ref="C498">IFERROR(IF(INDEX('Disaggregation Records'!$E$95:$E$183,MATCH(LEFT(Z498,255),LEFT('Disaggregation Records'!$D$95:$D$183,255),0))=0,"",INDEX('Disaggregation Records'!$E$95:$E$183,MATCH(LEFT(Z498,255),LEFT('Disaggregation Records'!$D$95:$D$183,255),0))),"")</f>
        <v/>
      </c>
      <c r="D498" s="506" t="str">
        <f t="array" ref="D498">IFERROR(IF(INDEX('Disaggregation Records'!$F$95:$F$183,MATCH(LEFT(Z498,255),LEFT('Disaggregation Records'!$D$95:$D$183,255),0))=0,"",INDEX('Disaggregation Records'!$F$95:$F$183,MATCH(LEFT(Z498,255),LEFT('Disaggregation Records'!$D$95:$D$183,255),0))),"")</f>
        <v/>
      </c>
      <c r="E498" s="425" t="str">
        <f t="array" ref="E498">IFERROR(IF(INDEX('Disaggregation Data'!$K$315:$K$586,MATCH(LEFT(X498,255),LEFT('Disaggregation Data'!$J$315:$J$586,255),0))=0,"",INDEX('Disaggregation Data'!$K$315:$K$586,MATCH(LEFT(X498,255),LEFT('Disaggregation Data'!J$315:$J$586,255),0))),"")</f>
        <v/>
      </c>
      <c r="F498" s="426" t="str">
        <f t="array" ref="F498">IFERROR(IF(INDEX('Disaggregation Data'!$L$315:$L$586,MATCH(LEFT(X498,255),LEFT('Disaggregation Data'!$J$315:$J$586,255),0))=0,"",INDEX('Disaggregation Data'!$L$315:$L$586,MATCH(LEFT(X498,255),LEFT('Disaggregation Data'!J$315:$J$586,255),0))),"")</f>
        <v/>
      </c>
      <c r="G498" s="481" t="str">
        <f t="array" ref="G498">IFERROR(IF(INDEX('Disaggregation Data'!$M$315:$M$586,MATCH(LEFT(X498,255),LEFT('Disaggregation Data'!$J$315:$J$586,255),0))=0,(E498/F498)*100,INDEX('Disaggregation Data'!$M$315:$M$586,MATCH(LEFT(X498,255),LEFT('Disaggregation Data'!J$315:$J$586,255),0))),"")</f>
        <v/>
      </c>
      <c r="H498" s="429" t="str">
        <f t="array" ref="H498">IFERROR(IF(INDEX('Disaggregation Data'!$N$315:$N$586,MATCH(LEFT(X498,255),LEFT('Disaggregation Data'!$J$315:$J$586,255),0))=0,"",INDEX('Disaggregation Data'!$N$315:$N$586,MATCH(LEFT(X498,255),LEFT('Disaggregation Data'!J$315:$J$586,255),0))),"")</f>
        <v/>
      </c>
      <c r="I498" s="510"/>
      <c r="J498" s="510"/>
      <c r="K498" s="510"/>
      <c r="L498" s="510"/>
      <c r="M498" s="510"/>
      <c r="N498" s="510"/>
      <c r="O498" s="510"/>
      <c r="P498" s="510"/>
      <c r="Q498" s="510"/>
      <c r="R498" s="510"/>
      <c r="S498" s="510"/>
      <c r="T498" s="510"/>
      <c r="U498" s="429" t="str">
        <f t="array" ref="U498">IFERROR(IF(INDEX('Disaggregation Data'!$O$315:$O$586,MATCH(LEFT(X498,255),LEFT('Disaggregation Data'!$J$315:$J$586,255),0))=0,"",INDEX('Disaggregation Data'!$O$315:$O$586,MATCH(LEFT(X498,255),LEFT('Disaggregation Data'!J$315:$J$586,255),0))),"")</f>
        <v/>
      </c>
      <c r="V498" s="441" t="str">
        <f t="array" ref="V498">IFERROR(IF(INDEX('Disaggregation Data'!$P$315:$P$586,MATCH(LEFT(X498,255),LEFT('Disaggregation Data'!$J$315:$J$586,255),0))=0,"",INDEX('Disaggregation Data'!$P$315:$P$586,MATCH(LEFT(X498,255),LEFT('Disaggregation Data'!J$315:$J$586,255),0))),"")</f>
        <v/>
      </c>
      <c r="W498" s="511"/>
      <c r="X498" s="511" t="str">
        <f t="shared" si="32"/>
        <v/>
      </c>
      <c r="Y498" s="511">
        <f t="shared" si="33"/>
        <v>31</v>
      </c>
      <c r="Z498" s="511" t="str">
        <f t="shared" si="34"/>
        <v/>
      </c>
      <c r="AA498" s="511" t="b">
        <f t="shared" si="35"/>
        <v>0</v>
      </c>
      <c r="AB498" s="511" t="s">
        <v>2001</v>
      </c>
      <c r="AC498" s="511" t="str">
        <f t="array" ref="AC498">IFERROR(IF(INDEX('Disaggregation Records'!$G$95:$G$183,MATCH(LEFT(Z498,255),LEFT('Disaggregation Records'!$D$95:$D$183,255),0))=0,"",INDEX('Disaggregation Records'!$G$95:$G$183,MATCH(LEFT(Z498,255),LEFT('Disaggregation Records'!$D$95:$D$183,255),0))),"")</f>
        <v/>
      </c>
      <c r="AD498" s="511" t="s">
        <v>784</v>
      </c>
      <c r="AE498" s="219"/>
      <c r="AF498" s="135"/>
      <c r="AG498" s="135"/>
    </row>
    <row r="499" spans="1:33" ht="37.5" customHeight="1">
      <c r="A499" s="406">
        <v>18</v>
      </c>
      <c r="B499" s="423" t="str">
        <f>IFERROR(VLOOKUP(A499,'Coverage Indicators - Section D'!$A$10:$Y$39,25,FALSE),"")</f>
        <v/>
      </c>
      <c r="C499" s="506" t="str">
        <f t="array" ref="C499">IFERROR(IF(INDEX('Disaggregation Records'!$E$95:$E$183,MATCH(LEFT(Z499,255),LEFT('Disaggregation Records'!$D$95:$D$183,255),0))=0,"",INDEX('Disaggregation Records'!$E$95:$E$183,MATCH(LEFT(Z499,255),LEFT('Disaggregation Records'!$D$95:$D$183,255),0))),"")</f>
        <v/>
      </c>
      <c r="D499" s="506" t="str">
        <f t="array" ref="D499">IFERROR(IF(INDEX('Disaggregation Records'!$F$95:$F$183,MATCH(LEFT(Z499,255),LEFT('Disaggregation Records'!$D$95:$D$183,255),0))=0,"",INDEX('Disaggregation Records'!$F$95:$F$183,MATCH(LEFT(Z499,255),LEFT('Disaggregation Records'!$D$95:$D$183,255),0))),"")</f>
        <v/>
      </c>
      <c r="E499" s="425" t="str">
        <f t="array" ref="E499">IFERROR(IF(INDEX('Disaggregation Data'!$K$315:$K$586,MATCH(LEFT(X499,255),LEFT('Disaggregation Data'!$J$315:$J$586,255),0))=0,"",INDEX('Disaggregation Data'!$K$315:$K$586,MATCH(LEFT(X499,255),LEFT('Disaggregation Data'!J$315:$J$586,255),0))),"")</f>
        <v/>
      </c>
      <c r="F499" s="426" t="str">
        <f t="array" ref="F499">IFERROR(IF(INDEX('Disaggregation Data'!$L$315:$L$586,MATCH(LEFT(X499,255),LEFT('Disaggregation Data'!$J$315:$J$586,255),0))=0,"",INDEX('Disaggregation Data'!$L$315:$L$586,MATCH(LEFT(X499,255),LEFT('Disaggregation Data'!J$315:$J$586,255),0))),"")</f>
        <v/>
      </c>
      <c r="G499" s="481" t="str">
        <f t="array" ref="G499">IFERROR(IF(INDEX('Disaggregation Data'!$M$315:$M$586,MATCH(LEFT(X499,255),LEFT('Disaggregation Data'!$J$315:$J$586,255),0))=0,(E499/F499)*100,INDEX('Disaggregation Data'!$M$315:$M$586,MATCH(LEFT(X499,255),LEFT('Disaggregation Data'!J$315:$J$586,255),0))),"")</f>
        <v/>
      </c>
      <c r="H499" s="429" t="str">
        <f t="array" ref="H499">IFERROR(IF(INDEX('Disaggregation Data'!$N$315:$N$586,MATCH(LEFT(X499,255),LEFT('Disaggregation Data'!$J$315:$J$586,255),0))=0,"",INDEX('Disaggregation Data'!$N$315:$N$586,MATCH(LEFT(X499,255),LEFT('Disaggregation Data'!J$315:$J$586,255),0))),"")</f>
        <v/>
      </c>
      <c r="I499" s="510"/>
      <c r="J499" s="510"/>
      <c r="K499" s="510"/>
      <c r="L499" s="510"/>
      <c r="M499" s="510"/>
      <c r="N499" s="510"/>
      <c r="O499" s="510"/>
      <c r="P499" s="510"/>
      <c r="Q499" s="510"/>
      <c r="R499" s="510"/>
      <c r="S499" s="510"/>
      <c r="T499" s="510"/>
      <c r="U499" s="429" t="str">
        <f t="array" ref="U499">IFERROR(IF(INDEX('Disaggregation Data'!$O$315:$O$586,MATCH(LEFT(X499,255),LEFT('Disaggregation Data'!$J$315:$J$586,255),0))=0,"",INDEX('Disaggregation Data'!$O$315:$O$586,MATCH(LEFT(X499,255),LEFT('Disaggregation Data'!J$315:$J$586,255),0))),"")</f>
        <v/>
      </c>
      <c r="V499" s="441" t="str">
        <f t="array" ref="V499">IFERROR(IF(INDEX('Disaggregation Data'!$P$315:$P$586,MATCH(LEFT(X499,255),LEFT('Disaggregation Data'!$J$315:$J$586,255),0))=0,"",INDEX('Disaggregation Data'!$P$315:$P$586,MATCH(LEFT(X499,255),LEFT('Disaggregation Data'!J$315:$J$586,255),0))),"")</f>
        <v/>
      </c>
      <c r="W499" s="511"/>
      <c r="X499" s="511" t="str">
        <f t="shared" si="32"/>
        <v/>
      </c>
      <c r="Y499" s="511">
        <f t="shared" si="33"/>
        <v>32</v>
      </c>
      <c r="Z499" s="511" t="str">
        <f t="shared" si="34"/>
        <v/>
      </c>
      <c r="AA499" s="511" t="b">
        <f t="shared" si="35"/>
        <v>0</v>
      </c>
      <c r="AB499" s="511" t="s">
        <v>2002</v>
      </c>
      <c r="AC499" s="511" t="str">
        <f t="array" ref="AC499">IFERROR(IF(INDEX('Disaggregation Records'!$G$95:$G$183,MATCH(LEFT(Z499,255),LEFT('Disaggregation Records'!$D$95:$D$183,255),0))=0,"",INDEX('Disaggregation Records'!$G$95:$G$183,MATCH(LEFT(Z499,255),LEFT('Disaggregation Records'!$D$95:$D$183,255),0))),"")</f>
        <v/>
      </c>
      <c r="AD499" s="511" t="s">
        <v>784</v>
      </c>
      <c r="AE499" s="219"/>
      <c r="AF499" s="135"/>
      <c r="AG499" s="135"/>
    </row>
    <row r="500" spans="1:33" ht="37.5" customHeight="1">
      <c r="A500" s="406">
        <v>18</v>
      </c>
      <c r="B500" s="423" t="str">
        <f>IFERROR(VLOOKUP(A500,'Coverage Indicators - Section D'!$A$10:$Y$39,25,FALSE),"")</f>
        <v/>
      </c>
      <c r="C500" s="506" t="str">
        <f t="array" ref="C500">IFERROR(IF(INDEX('Disaggregation Records'!$E$95:$E$183,MATCH(LEFT(Z500,255),LEFT('Disaggregation Records'!$D$95:$D$183,255),0))=0,"",INDEX('Disaggregation Records'!$E$95:$E$183,MATCH(LEFT(Z500,255),LEFT('Disaggregation Records'!$D$95:$D$183,255),0))),"")</f>
        <v/>
      </c>
      <c r="D500" s="506" t="str">
        <f t="array" ref="D500">IFERROR(IF(INDEX('Disaggregation Records'!$F$95:$F$183,MATCH(LEFT(Z500,255),LEFT('Disaggregation Records'!$D$95:$D$183,255),0))=0,"",INDEX('Disaggregation Records'!$F$95:$F$183,MATCH(LEFT(Z500,255),LEFT('Disaggregation Records'!$D$95:$D$183,255),0))),"")</f>
        <v/>
      </c>
      <c r="E500" s="425" t="str">
        <f t="array" ref="E500">IFERROR(IF(INDEX('Disaggregation Data'!$K$315:$K$586,MATCH(LEFT(X500,255),LEFT('Disaggregation Data'!$J$315:$J$586,255),0))=0,"",INDEX('Disaggregation Data'!$K$315:$K$586,MATCH(LEFT(X500,255),LEFT('Disaggregation Data'!J$315:$J$586,255),0))),"")</f>
        <v/>
      </c>
      <c r="F500" s="426" t="str">
        <f t="array" ref="F500">IFERROR(IF(INDEX('Disaggregation Data'!$L$315:$L$586,MATCH(LEFT(X500,255),LEFT('Disaggregation Data'!$J$315:$J$586,255),0))=0,"",INDEX('Disaggregation Data'!$L$315:$L$586,MATCH(LEFT(X500,255),LEFT('Disaggregation Data'!J$315:$J$586,255),0))),"")</f>
        <v/>
      </c>
      <c r="G500" s="481" t="str">
        <f t="array" ref="G500">IFERROR(IF(INDEX('Disaggregation Data'!$M$315:$M$586,MATCH(LEFT(X500,255),LEFT('Disaggregation Data'!$J$315:$J$586,255),0))=0,(E500/F500)*100,INDEX('Disaggregation Data'!$M$315:$M$586,MATCH(LEFT(X500,255),LEFT('Disaggregation Data'!J$315:$J$586,255),0))),"")</f>
        <v/>
      </c>
      <c r="H500" s="429" t="str">
        <f t="array" ref="H500">IFERROR(IF(INDEX('Disaggregation Data'!$N$315:$N$586,MATCH(LEFT(X500,255),LEFT('Disaggregation Data'!$J$315:$J$586,255),0))=0,"",INDEX('Disaggregation Data'!$N$315:$N$586,MATCH(LEFT(X500,255),LEFT('Disaggregation Data'!J$315:$J$586,255),0))),"")</f>
        <v/>
      </c>
      <c r="I500" s="510"/>
      <c r="J500" s="510"/>
      <c r="K500" s="510"/>
      <c r="L500" s="510"/>
      <c r="M500" s="510"/>
      <c r="N500" s="510"/>
      <c r="O500" s="510"/>
      <c r="P500" s="510"/>
      <c r="Q500" s="510"/>
      <c r="R500" s="510"/>
      <c r="S500" s="510"/>
      <c r="T500" s="510"/>
      <c r="U500" s="429" t="str">
        <f t="array" ref="U500">IFERROR(IF(INDEX('Disaggregation Data'!$O$315:$O$586,MATCH(LEFT(X500,255),LEFT('Disaggregation Data'!$J$315:$J$586,255),0))=0,"",INDEX('Disaggregation Data'!$O$315:$O$586,MATCH(LEFT(X500,255),LEFT('Disaggregation Data'!J$315:$J$586,255),0))),"")</f>
        <v/>
      </c>
      <c r="V500" s="441" t="str">
        <f t="array" ref="V500">IFERROR(IF(INDEX('Disaggregation Data'!$P$315:$P$586,MATCH(LEFT(X500,255),LEFT('Disaggregation Data'!$J$315:$J$586,255),0))=0,"",INDEX('Disaggregation Data'!$P$315:$P$586,MATCH(LEFT(X500,255),LEFT('Disaggregation Data'!J$315:$J$586,255),0))),"")</f>
        <v/>
      </c>
      <c r="W500" s="511"/>
      <c r="X500" s="511" t="str">
        <f t="shared" si="32"/>
        <v/>
      </c>
      <c r="Y500" s="511">
        <f t="shared" si="33"/>
        <v>33</v>
      </c>
      <c r="Z500" s="511" t="str">
        <f t="shared" si="34"/>
        <v/>
      </c>
      <c r="AA500" s="511" t="b">
        <f t="shared" si="35"/>
        <v>0</v>
      </c>
      <c r="AB500" s="511" t="s">
        <v>2003</v>
      </c>
      <c r="AC500" s="511" t="str">
        <f t="array" ref="AC500">IFERROR(IF(INDEX('Disaggregation Records'!$G$95:$G$183,MATCH(LEFT(Z500,255),LEFT('Disaggregation Records'!$D$95:$D$183,255),0))=0,"",INDEX('Disaggregation Records'!$G$95:$G$183,MATCH(LEFT(Z500,255),LEFT('Disaggregation Records'!$D$95:$D$183,255),0))),"")</f>
        <v/>
      </c>
      <c r="AD500" s="511" t="s">
        <v>784</v>
      </c>
      <c r="AE500" s="219"/>
      <c r="AF500" s="135"/>
      <c r="AG500" s="135"/>
    </row>
    <row r="501" spans="1:33" ht="37.5" customHeight="1">
      <c r="A501" s="406">
        <v>18</v>
      </c>
      <c r="B501" s="423" t="str">
        <f>IFERROR(VLOOKUP(A501,'Coverage Indicators - Section D'!$A$10:$Y$39,25,FALSE),"")</f>
        <v/>
      </c>
      <c r="C501" s="506" t="str">
        <f t="array" ref="C501">IFERROR(IF(INDEX('Disaggregation Records'!$E$95:$E$183,MATCH(LEFT(Z501,255),LEFT('Disaggregation Records'!$D$95:$D$183,255),0))=0,"",INDEX('Disaggregation Records'!$E$95:$E$183,MATCH(LEFT(Z501,255),LEFT('Disaggregation Records'!$D$95:$D$183,255),0))),"")</f>
        <v/>
      </c>
      <c r="D501" s="506" t="str">
        <f t="array" ref="D501">IFERROR(IF(INDEX('Disaggregation Records'!$F$95:$F$183,MATCH(LEFT(Z501,255),LEFT('Disaggregation Records'!$D$95:$D$183,255),0))=0,"",INDEX('Disaggregation Records'!$F$95:$F$183,MATCH(LEFT(Z501,255),LEFT('Disaggregation Records'!$D$95:$D$183,255),0))),"")</f>
        <v/>
      </c>
      <c r="E501" s="425" t="str">
        <f t="array" ref="E501">IFERROR(IF(INDEX('Disaggregation Data'!$K$315:$K$586,MATCH(LEFT(X501,255),LEFT('Disaggregation Data'!$J$315:$J$586,255),0))=0,"",INDEX('Disaggregation Data'!$K$315:$K$586,MATCH(LEFT(X501,255),LEFT('Disaggregation Data'!J$315:$J$586,255),0))),"")</f>
        <v/>
      </c>
      <c r="F501" s="426" t="str">
        <f t="array" ref="F501">IFERROR(IF(INDEX('Disaggregation Data'!$L$315:$L$586,MATCH(LEFT(X501,255),LEFT('Disaggregation Data'!$J$315:$J$586,255),0))=0,"",INDEX('Disaggregation Data'!$L$315:$L$586,MATCH(LEFT(X501,255),LEFT('Disaggregation Data'!J$315:$J$586,255),0))),"")</f>
        <v/>
      </c>
      <c r="G501" s="481" t="str">
        <f t="array" ref="G501">IFERROR(IF(INDEX('Disaggregation Data'!$M$315:$M$586,MATCH(LEFT(X501,255),LEFT('Disaggregation Data'!$J$315:$J$586,255),0))=0,(E501/F501)*100,INDEX('Disaggregation Data'!$M$315:$M$586,MATCH(LEFT(X501,255),LEFT('Disaggregation Data'!J$315:$J$586,255),0))),"")</f>
        <v/>
      </c>
      <c r="H501" s="429" t="str">
        <f t="array" ref="H501">IFERROR(IF(INDEX('Disaggregation Data'!$N$315:$N$586,MATCH(LEFT(X501,255),LEFT('Disaggregation Data'!$J$315:$J$586,255),0))=0,"",INDEX('Disaggregation Data'!$N$315:$N$586,MATCH(LEFT(X501,255),LEFT('Disaggregation Data'!J$315:$J$586,255),0))),"")</f>
        <v/>
      </c>
      <c r="I501" s="510"/>
      <c r="J501" s="510"/>
      <c r="K501" s="510"/>
      <c r="L501" s="510"/>
      <c r="M501" s="510"/>
      <c r="N501" s="510"/>
      <c r="O501" s="510"/>
      <c r="P501" s="510"/>
      <c r="Q501" s="510"/>
      <c r="R501" s="510"/>
      <c r="S501" s="510"/>
      <c r="T501" s="510"/>
      <c r="U501" s="429" t="str">
        <f t="array" ref="U501">IFERROR(IF(INDEX('Disaggregation Data'!$O$315:$O$586,MATCH(LEFT(X501,255),LEFT('Disaggregation Data'!$J$315:$J$586,255),0))=0,"",INDEX('Disaggregation Data'!$O$315:$O$586,MATCH(LEFT(X501,255),LEFT('Disaggregation Data'!J$315:$J$586,255),0))),"")</f>
        <v/>
      </c>
      <c r="V501" s="441" t="str">
        <f t="array" ref="V501">IFERROR(IF(INDEX('Disaggregation Data'!$P$315:$P$586,MATCH(LEFT(X501,255),LEFT('Disaggregation Data'!$J$315:$J$586,255),0))=0,"",INDEX('Disaggregation Data'!$P$315:$P$586,MATCH(LEFT(X501,255),LEFT('Disaggregation Data'!J$315:$J$586,255),0))),"")</f>
        <v/>
      </c>
      <c r="W501" s="511"/>
      <c r="X501" s="511" t="str">
        <f t="shared" si="32"/>
        <v/>
      </c>
      <c r="Y501" s="511">
        <f t="shared" si="33"/>
        <v>34</v>
      </c>
      <c r="Z501" s="511" t="str">
        <f t="shared" si="34"/>
        <v/>
      </c>
      <c r="AA501" s="511" t="b">
        <f t="shared" si="35"/>
        <v>0</v>
      </c>
      <c r="AB501" s="511" t="s">
        <v>2004</v>
      </c>
      <c r="AC501" s="511" t="str">
        <f t="array" ref="AC501">IFERROR(IF(INDEX('Disaggregation Records'!$G$95:$G$183,MATCH(LEFT(Z501,255),LEFT('Disaggregation Records'!$D$95:$D$183,255),0))=0,"",INDEX('Disaggregation Records'!$G$95:$G$183,MATCH(LEFT(Z501,255),LEFT('Disaggregation Records'!$D$95:$D$183,255),0))),"")</f>
        <v/>
      </c>
      <c r="AD501" s="511" t="s">
        <v>784</v>
      </c>
      <c r="AE501" s="219"/>
      <c r="AF501" s="135"/>
      <c r="AG501" s="135"/>
    </row>
    <row r="502" spans="1:33" ht="37.5" customHeight="1">
      <c r="A502" s="406">
        <v>18</v>
      </c>
      <c r="B502" s="423" t="str">
        <f>IFERROR(VLOOKUP(A502,'Coverage Indicators - Section D'!$A$10:$Y$39,25,FALSE),"")</f>
        <v/>
      </c>
      <c r="C502" s="506" t="str">
        <f t="array" ref="C502">IFERROR(IF(INDEX('Disaggregation Records'!$E$95:$E$183,MATCH(LEFT(Z502,255),LEFT('Disaggregation Records'!$D$95:$D$183,255),0))=0,"",INDEX('Disaggregation Records'!$E$95:$E$183,MATCH(LEFT(Z502,255),LEFT('Disaggregation Records'!$D$95:$D$183,255),0))),"")</f>
        <v/>
      </c>
      <c r="D502" s="506" t="str">
        <f t="array" ref="D502">IFERROR(IF(INDEX('Disaggregation Records'!$F$95:$F$183,MATCH(LEFT(Z502,255),LEFT('Disaggregation Records'!$D$95:$D$183,255),0))=0,"",INDEX('Disaggregation Records'!$F$95:$F$183,MATCH(LEFT(Z502,255),LEFT('Disaggregation Records'!$D$95:$D$183,255),0))),"")</f>
        <v/>
      </c>
      <c r="E502" s="425" t="str">
        <f t="array" ref="E502">IFERROR(IF(INDEX('Disaggregation Data'!$K$315:$K$586,MATCH(LEFT(X502,255),LEFT('Disaggregation Data'!$J$315:$J$586,255),0))=0,"",INDEX('Disaggregation Data'!$K$315:$K$586,MATCH(LEFT(X502,255),LEFT('Disaggregation Data'!J$315:$J$586,255),0))),"")</f>
        <v/>
      </c>
      <c r="F502" s="426" t="str">
        <f t="array" ref="F502">IFERROR(IF(INDEX('Disaggregation Data'!$L$315:$L$586,MATCH(LEFT(X502,255),LEFT('Disaggregation Data'!$J$315:$J$586,255),0))=0,"",INDEX('Disaggregation Data'!$L$315:$L$586,MATCH(LEFT(X502,255),LEFT('Disaggregation Data'!J$315:$J$586,255),0))),"")</f>
        <v/>
      </c>
      <c r="G502" s="481" t="str">
        <f t="array" ref="G502">IFERROR(IF(INDEX('Disaggregation Data'!$M$315:$M$586,MATCH(LEFT(X502,255),LEFT('Disaggregation Data'!$J$315:$J$586,255),0))=0,(E502/F502)*100,INDEX('Disaggregation Data'!$M$315:$M$586,MATCH(LEFT(X502,255),LEFT('Disaggregation Data'!J$315:$J$586,255),0))),"")</f>
        <v/>
      </c>
      <c r="H502" s="429" t="str">
        <f t="array" ref="H502">IFERROR(IF(INDEX('Disaggregation Data'!$N$315:$N$586,MATCH(LEFT(X502,255),LEFT('Disaggregation Data'!$J$315:$J$586,255),0))=0,"",INDEX('Disaggregation Data'!$N$315:$N$586,MATCH(LEFT(X502,255),LEFT('Disaggregation Data'!J$315:$J$586,255),0))),"")</f>
        <v/>
      </c>
      <c r="I502" s="510"/>
      <c r="J502" s="510"/>
      <c r="K502" s="510"/>
      <c r="L502" s="510"/>
      <c r="M502" s="510"/>
      <c r="N502" s="510"/>
      <c r="O502" s="510"/>
      <c r="P502" s="510"/>
      <c r="Q502" s="510"/>
      <c r="R502" s="510"/>
      <c r="S502" s="510"/>
      <c r="T502" s="510"/>
      <c r="U502" s="429" t="str">
        <f t="array" ref="U502">IFERROR(IF(INDEX('Disaggregation Data'!$O$315:$O$586,MATCH(LEFT(X502,255),LEFT('Disaggregation Data'!$J$315:$J$586,255),0))=0,"",INDEX('Disaggregation Data'!$O$315:$O$586,MATCH(LEFT(X502,255),LEFT('Disaggregation Data'!J$315:$J$586,255),0))),"")</f>
        <v/>
      </c>
      <c r="V502" s="441" t="str">
        <f t="array" ref="V502">IFERROR(IF(INDEX('Disaggregation Data'!$P$315:$P$586,MATCH(LEFT(X502,255),LEFT('Disaggregation Data'!$J$315:$J$586,255),0))=0,"",INDEX('Disaggregation Data'!$P$315:$P$586,MATCH(LEFT(X502,255),LEFT('Disaggregation Data'!J$315:$J$586,255),0))),"")</f>
        <v/>
      </c>
      <c r="W502" s="511"/>
      <c r="X502" s="511" t="str">
        <f t="shared" si="32"/>
        <v/>
      </c>
      <c r="Y502" s="511">
        <f t="shared" si="33"/>
        <v>35</v>
      </c>
      <c r="Z502" s="511" t="str">
        <f t="shared" si="34"/>
        <v/>
      </c>
      <c r="AA502" s="511" t="b">
        <f t="shared" si="35"/>
        <v>0</v>
      </c>
      <c r="AB502" s="511" t="s">
        <v>2005</v>
      </c>
      <c r="AC502" s="511" t="str">
        <f t="array" ref="AC502">IFERROR(IF(INDEX('Disaggregation Records'!$G$95:$G$183,MATCH(LEFT(Z502,255),LEFT('Disaggregation Records'!$D$95:$D$183,255),0))=0,"",INDEX('Disaggregation Records'!$G$95:$G$183,MATCH(LEFT(Z502,255),LEFT('Disaggregation Records'!$D$95:$D$183,255),0))),"")</f>
        <v/>
      </c>
      <c r="AD502" s="511" t="s">
        <v>784</v>
      </c>
      <c r="AE502" s="219"/>
      <c r="AF502" s="135"/>
      <c r="AG502" s="135"/>
    </row>
    <row r="503" spans="1:33" ht="37.5" customHeight="1">
      <c r="A503" s="406">
        <v>18</v>
      </c>
      <c r="B503" s="423" t="str">
        <f>IFERROR(VLOOKUP(A503,'Coverage Indicators - Section D'!$A$10:$Y$39,25,FALSE),"")</f>
        <v/>
      </c>
      <c r="C503" s="506" t="str">
        <f t="array" ref="C503">IFERROR(IF(INDEX('Disaggregation Records'!$E$95:$E$183,MATCH(LEFT(Z503,255),LEFT('Disaggregation Records'!$D$95:$D$183,255),0))=0,"",INDEX('Disaggregation Records'!$E$95:$E$183,MATCH(LEFT(Z503,255),LEFT('Disaggregation Records'!$D$95:$D$183,255),0))),"")</f>
        <v/>
      </c>
      <c r="D503" s="506" t="str">
        <f t="array" ref="D503">IFERROR(IF(INDEX('Disaggregation Records'!$F$95:$F$183,MATCH(LEFT(Z503,255),LEFT('Disaggregation Records'!$D$95:$D$183,255),0))=0,"",INDEX('Disaggregation Records'!$F$95:$F$183,MATCH(LEFT(Z503,255),LEFT('Disaggregation Records'!$D$95:$D$183,255),0))),"")</f>
        <v/>
      </c>
      <c r="E503" s="425" t="str">
        <f t="array" ref="E503">IFERROR(IF(INDEX('Disaggregation Data'!$K$315:$K$586,MATCH(LEFT(X503,255),LEFT('Disaggregation Data'!$J$315:$J$586,255),0))=0,"",INDEX('Disaggregation Data'!$K$315:$K$586,MATCH(LEFT(X503,255),LEFT('Disaggregation Data'!J$315:$J$586,255),0))),"")</f>
        <v/>
      </c>
      <c r="F503" s="426" t="str">
        <f t="array" ref="F503">IFERROR(IF(INDEX('Disaggregation Data'!$L$315:$L$586,MATCH(LEFT(X503,255),LEFT('Disaggregation Data'!$J$315:$J$586,255),0))=0,"",INDEX('Disaggregation Data'!$L$315:$L$586,MATCH(LEFT(X503,255),LEFT('Disaggregation Data'!J$315:$J$586,255),0))),"")</f>
        <v/>
      </c>
      <c r="G503" s="481" t="str">
        <f t="array" ref="G503">IFERROR(IF(INDEX('Disaggregation Data'!$M$315:$M$586,MATCH(LEFT(X503,255),LEFT('Disaggregation Data'!$J$315:$J$586,255),0))=0,(E503/F503)*100,INDEX('Disaggregation Data'!$M$315:$M$586,MATCH(LEFT(X503,255),LEFT('Disaggregation Data'!J$315:$J$586,255),0))),"")</f>
        <v/>
      </c>
      <c r="H503" s="429" t="str">
        <f t="array" ref="H503">IFERROR(IF(INDEX('Disaggregation Data'!$N$315:$N$586,MATCH(LEFT(X503,255),LEFT('Disaggregation Data'!$J$315:$J$586,255),0))=0,"",INDEX('Disaggregation Data'!$N$315:$N$586,MATCH(LEFT(X503,255),LEFT('Disaggregation Data'!J$315:$J$586,255),0))),"")</f>
        <v/>
      </c>
      <c r="I503" s="510"/>
      <c r="J503" s="510"/>
      <c r="K503" s="510"/>
      <c r="L503" s="510"/>
      <c r="M503" s="510"/>
      <c r="N503" s="510"/>
      <c r="O503" s="510"/>
      <c r="P503" s="510"/>
      <c r="Q503" s="510"/>
      <c r="R503" s="510"/>
      <c r="S503" s="510"/>
      <c r="T503" s="510"/>
      <c r="U503" s="429" t="str">
        <f t="array" ref="U503">IFERROR(IF(INDEX('Disaggregation Data'!$O$315:$O$586,MATCH(LEFT(X503,255),LEFT('Disaggregation Data'!$J$315:$J$586,255),0))=0,"",INDEX('Disaggregation Data'!$O$315:$O$586,MATCH(LEFT(X503,255),LEFT('Disaggregation Data'!J$315:$J$586,255),0))),"")</f>
        <v/>
      </c>
      <c r="V503" s="441" t="str">
        <f t="array" ref="V503">IFERROR(IF(INDEX('Disaggregation Data'!$P$315:$P$586,MATCH(LEFT(X503,255),LEFT('Disaggregation Data'!$J$315:$J$586,255),0))=0,"",INDEX('Disaggregation Data'!$P$315:$P$586,MATCH(LEFT(X503,255),LEFT('Disaggregation Data'!J$315:$J$586,255),0))),"")</f>
        <v/>
      </c>
      <c r="W503" s="511"/>
      <c r="X503" s="511" t="str">
        <f t="shared" si="32"/>
        <v/>
      </c>
      <c r="Y503" s="511">
        <f t="shared" si="33"/>
        <v>36</v>
      </c>
      <c r="Z503" s="511" t="str">
        <f t="shared" si="34"/>
        <v/>
      </c>
      <c r="AA503" s="511" t="b">
        <f t="shared" si="35"/>
        <v>0</v>
      </c>
      <c r="AB503" s="511" t="s">
        <v>2006</v>
      </c>
      <c r="AC503" s="511" t="str">
        <f t="array" ref="AC503">IFERROR(IF(INDEX('Disaggregation Records'!$G$95:$G$183,MATCH(LEFT(Z503,255),LEFT('Disaggregation Records'!$D$95:$D$183,255),0))=0,"",INDEX('Disaggregation Records'!$G$95:$G$183,MATCH(LEFT(Z503,255),LEFT('Disaggregation Records'!$D$95:$D$183,255),0))),"")</f>
        <v/>
      </c>
      <c r="AD503" s="511" t="s">
        <v>784</v>
      </c>
      <c r="AE503" s="219"/>
      <c r="AF503" s="135"/>
      <c r="AG503" s="135"/>
    </row>
    <row r="504" spans="1:33" ht="37.5" customHeight="1">
      <c r="A504" s="406">
        <v>18</v>
      </c>
      <c r="B504" s="423" t="str">
        <f>IFERROR(VLOOKUP(A504,'Coverage Indicators - Section D'!$A$10:$Y$39,25,FALSE),"")</f>
        <v/>
      </c>
      <c r="C504" s="506" t="str">
        <f t="array" ref="C504">IFERROR(IF(INDEX('Disaggregation Records'!$E$95:$E$183,MATCH(LEFT(Z504,255),LEFT('Disaggregation Records'!$D$95:$D$183,255),0))=0,"",INDEX('Disaggregation Records'!$E$95:$E$183,MATCH(LEFT(Z504,255),LEFT('Disaggregation Records'!$D$95:$D$183,255),0))),"")</f>
        <v/>
      </c>
      <c r="D504" s="506" t="str">
        <f t="array" ref="D504">IFERROR(IF(INDEX('Disaggregation Records'!$F$95:$F$183,MATCH(LEFT(Z504,255),LEFT('Disaggregation Records'!$D$95:$D$183,255),0))=0,"",INDEX('Disaggregation Records'!$F$95:$F$183,MATCH(LEFT(Z504,255),LEFT('Disaggregation Records'!$D$95:$D$183,255),0))),"")</f>
        <v/>
      </c>
      <c r="E504" s="425" t="str">
        <f t="array" ref="E504">IFERROR(IF(INDEX('Disaggregation Data'!$K$315:$K$586,MATCH(LEFT(X504,255),LEFT('Disaggregation Data'!$J$315:$J$586,255),0))=0,"",INDEX('Disaggregation Data'!$K$315:$K$586,MATCH(LEFT(X504,255),LEFT('Disaggregation Data'!J$315:$J$586,255),0))),"")</f>
        <v/>
      </c>
      <c r="F504" s="426" t="str">
        <f t="array" ref="F504">IFERROR(IF(INDEX('Disaggregation Data'!$L$315:$L$586,MATCH(LEFT(X504,255),LEFT('Disaggregation Data'!$J$315:$J$586,255),0))=0,"",INDEX('Disaggregation Data'!$L$315:$L$586,MATCH(LEFT(X504,255),LEFT('Disaggregation Data'!J$315:$J$586,255),0))),"")</f>
        <v/>
      </c>
      <c r="G504" s="481" t="str">
        <f t="array" ref="G504">IFERROR(IF(INDEX('Disaggregation Data'!$M$315:$M$586,MATCH(LEFT(X504,255),LEFT('Disaggregation Data'!$J$315:$J$586,255),0))=0,(E504/F504)*100,INDEX('Disaggregation Data'!$M$315:$M$586,MATCH(LEFT(X504,255),LEFT('Disaggregation Data'!J$315:$J$586,255),0))),"")</f>
        <v/>
      </c>
      <c r="H504" s="429" t="str">
        <f t="array" ref="H504">IFERROR(IF(INDEX('Disaggregation Data'!$N$315:$N$586,MATCH(LEFT(X504,255),LEFT('Disaggregation Data'!$J$315:$J$586,255),0))=0,"",INDEX('Disaggregation Data'!$N$315:$N$586,MATCH(LEFT(X504,255),LEFT('Disaggregation Data'!J$315:$J$586,255),0))),"")</f>
        <v/>
      </c>
      <c r="I504" s="510"/>
      <c r="J504" s="510"/>
      <c r="K504" s="510"/>
      <c r="L504" s="510"/>
      <c r="M504" s="510"/>
      <c r="N504" s="510"/>
      <c r="O504" s="510"/>
      <c r="P504" s="510"/>
      <c r="Q504" s="510"/>
      <c r="R504" s="510"/>
      <c r="S504" s="510"/>
      <c r="T504" s="510"/>
      <c r="U504" s="429" t="str">
        <f t="array" ref="U504">IFERROR(IF(INDEX('Disaggregation Data'!$O$315:$O$586,MATCH(LEFT(X504,255),LEFT('Disaggregation Data'!$J$315:$J$586,255),0))=0,"",INDEX('Disaggregation Data'!$O$315:$O$586,MATCH(LEFT(X504,255),LEFT('Disaggregation Data'!J$315:$J$586,255),0))),"")</f>
        <v/>
      </c>
      <c r="V504" s="441" t="str">
        <f t="array" ref="V504">IFERROR(IF(INDEX('Disaggregation Data'!$P$315:$P$586,MATCH(LEFT(X504,255),LEFT('Disaggregation Data'!$J$315:$J$586,255),0))=0,"",INDEX('Disaggregation Data'!$P$315:$P$586,MATCH(LEFT(X504,255),LEFT('Disaggregation Data'!J$315:$J$586,255),0))),"")</f>
        <v/>
      </c>
      <c r="W504" s="511"/>
      <c r="X504" s="511" t="str">
        <f t="shared" si="32"/>
        <v/>
      </c>
      <c r="Y504" s="511">
        <f t="shared" si="33"/>
        <v>37</v>
      </c>
      <c r="Z504" s="511" t="str">
        <f t="shared" si="34"/>
        <v/>
      </c>
      <c r="AA504" s="511" t="b">
        <f t="shared" si="35"/>
        <v>0</v>
      </c>
      <c r="AB504" s="511" t="s">
        <v>2007</v>
      </c>
      <c r="AC504" s="511" t="str">
        <f t="array" ref="AC504">IFERROR(IF(INDEX('Disaggregation Records'!$G$95:$G$183,MATCH(LEFT(Z504,255),LEFT('Disaggregation Records'!$D$95:$D$183,255),0))=0,"",INDEX('Disaggregation Records'!$G$95:$G$183,MATCH(LEFT(Z504,255),LEFT('Disaggregation Records'!$D$95:$D$183,255),0))),"")</f>
        <v/>
      </c>
      <c r="AD504" s="511" t="s">
        <v>784</v>
      </c>
      <c r="AE504" s="219"/>
      <c r="AF504" s="135"/>
      <c r="AG504" s="135"/>
    </row>
    <row r="505" spans="1:33" ht="37.5" customHeight="1">
      <c r="A505" s="406">
        <v>18</v>
      </c>
      <c r="B505" s="423" t="str">
        <f>IFERROR(VLOOKUP(A505,'Coverage Indicators - Section D'!$A$10:$Y$39,25,FALSE),"")</f>
        <v/>
      </c>
      <c r="C505" s="506" t="str">
        <f t="array" ref="C505">IFERROR(IF(INDEX('Disaggregation Records'!$E$95:$E$183,MATCH(LEFT(Z505,255),LEFT('Disaggregation Records'!$D$95:$D$183,255),0))=0,"",INDEX('Disaggregation Records'!$E$95:$E$183,MATCH(LEFT(Z505,255),LEFT('Disaggregation Records'!$D$95:$D$183,255),0))),"")</f>
        <v/>
      </c>
      <c r="D505" s="506" t="str">
        <f t="array" ref="D505">IFERROR(IF(INDEX('Disaggregation Records'!$F$95:$F$183,MATCH(LEFT(Z505,255),LEFT('Disaggregation Records'!$D$95:$D$183,255),0))=0,"",INDEX('Disaggregation Records'!$F$95:$F$183,MATCH(LEFT(Z505,255),LEFT('Disaggregation Records'!$D$95:$D$183,255),0))),"")</f>
        <v/>
      </c>
      <c r="E505" s="425" t="str">
        <f t="array" ref="E505">IFERROR(IF(INDEX('Disaggregation Data'!$K$315:$K$586,MATCH(LEFT(X505,255),LEFT('Disaggregation Data'!$J$315:$J$586,255),0))=0,"",INDEX('Disaggregation Data'!$K$315:$K$586,MATCH(LEFT(X505,255),LEFT('Disaggregation Data'!J$315:$J$586,255),0))),"")</f>
        <v/>
      </c>
      <c r="F505" s="426" t="str">
        <f t="array" ref="F505">IFERROR(IF(INDEX('Disaggregation Data'!$L$315:$L$586,MATCH(LEFT(X505,255),LEFT('Disaggregation Data'!$J$315:$J$586,255),0))=0,"",INDEX('Disaggregation Data'!$L$315:$L$586,MATCH(LEFT(X505,255),LEFT('Disaggregation Data'!J$315:$J$586,255),0))),"")</f>
        <v/>
      </c>
      <c r="G505" s="481" t="str">
        <f t="array" ref="G505">IFERROR(IF(INDEX('Disaggregation Data'!$M$315:$M$586,MATCH(LEFT(X505,255),LEFT('Disaggregation Data'!$J$315:$J$586,255),0))=0,(E505/F505)*100,INDEX('Disaggregation Data'!$M$315:$M$586,MATCH(LEFT(X505,255),LEFT('Disaggregation Data'!J$315:$J$586,255),0))),"")</f>
        <v/>
      </c>
      <c r="H505" s="429" t="str">
        <f t="array" ref="H505">IFERROR(IF(INDEX('Disaggregation Data'!$N$315:$N$586,MATCH(LEFT(X505,255),LEFT('Disaggregation Data'!$J$315:$J$586,255),0))=0,"",INDEX('Disaggregation Data'!$N$315:$N$586,MATCH(LEFT(X505,255),LEFT('Disaggregation Data'!J$315:$J$586,255),0))),"")</f>
        <v/>
      </c>
      <c r="I505" s="510"/>
      <c r="J505" s="510"/>
      <c r="K505" s="510"/>
      <c r="L505" s="510"/>
      <c r="M505" s="510"/>
      <c r="N505" s="510"/>
      <c r="O505" s="510"/>
      <c r="P505" s="510"/>
      <c r="Q505" s="510"/>
      <c r="R505" s="510"/>
      <c r="S505" s="510"/>
      <c r="T505" s="510"/>
      <c r="U505" s="429" t="str">
        <f t="array" ref="U505">IFERROR(IF(INDEX('Disaggregation Data'!$O$315:$O$586,MATCH(LEFT(X505,255),LEFT('Disaggregation Data'!$J$315:$J$586,255),0))=0,"",INDEX('Disaggregation Data'!$O$315:$O$586,MATCH(LEFT(X505,255),LEFT('Disaggregation Data'!J$315:$J$586,255),0))),"")</f>
        <v/>
      </c>
      <c r="V505" s="441" t="str">
        <f t="array" ref="V505">IFERROR(IF(INDEX('Disaggregation Data'!$P$315:$P$586,MATCH(LEFT(X505,255),LEFT('Disaggregation Data'!$J$315:$J$586,255),0))=0,"",INDEX('Disaggregation Data'!$P$315:$P$586,MATCH(LEFT(X505,255),LEFT('Disaggregation Data'!J$315:$J$586,255),0))),"")</f>
        <v/>
      </c>
      <c r="W505" s="511"/>
      <c r="X505" s="511" t="str">
        <f t="shared" si="32"/>
        <v/>
      </c>
      <c r="Y505" s="511">
        <f t="shared" si="33"/>
        <v>38</v>
      </c>
      <c r="Z505" s="511" t="str">
        <f t="shared" si="34"/>
        <v/>
      </c>
      <c r="AA505" s="511" t="b">
        <f t="shared" si="35"/>
        <v>0</v>
      </c>
      <c r="AB505" s="511" t="s">
        <v>2008</v>
      </c>
      <c r="AC505" s="511" t="str">
        <f t="array" ref="AC505">IFERROR(IF(INDEX('Disaggregation Records'!$G$95:$G$183,MATCH(LEFT(Z505,255),LEFT('Disaggregation Records'!$D$95:$D$183,255),0))=0,"",INDEX('Disaggregation Records'!$G$95:$G$183,MATCH(LEFT(Z505,255),LEFT('Disaggregation Records'!$D$95:$D$183,255),0))),"")</f>
        <v/>
      </c>
      <c r="AD505" s="511" t="s">
        <v>784</v>
      </c>
      <c r="AE505" s="219"/>
      <c r="AF505" s="135"/>
      <c r="AG505" s="135"/>
    </row>
    <row r="506" spans="1:33" ht="37.5" customHeight="1">
      <c r="A506" s="406">
        <v>18</v>
      </c>
      <c r="B506" s="423" t="str">
        <f>IFERROR(VLOOKUP(A506,'Coverage Indicators - Section D'!$A$10:$Y$39,25,FALSE),"")</f>
        <v/>
      </c>
      <c r="C506" s="506" t="str">
        <f t="array" ref="C506">IFERROR(IF(INDEX('Disaggregation Records'!$E$95:$E$183,MATCH(LEFT(Z506,255),LEFT('Disaggregation Records'!$D$95:$D$183,255),0))=0,"",INDEX('Disaggregation Records'!$E$95:$E$183,MATCH(LEFT(Z506,255),LEFT('Disaggregation Records'!$D$95:$D$183,255),0))),"")</f>
        <v/>
      </c>
      <c r="D506" s="506" t="str">
        <f t="array" ref="D506">IFERROR(IF(INDEX('Disaggregation Records'!$F$95:$F$183,MATCH(LEFT(Z506,255),LEFT('Disaggregation Records'!$D$95:$D$183,255),0))=0,"",INDEX('Disaggregation Records'!$F$95:$F$183,MATCH(LEFT(Z506,255),LEFT('Disaggregation Records'!$D$95:$D$183,255),0))),"")</f>
        <v/>
      </c>
      <c r="E506" s="425" t="str">
        <f t="array" ref="E506">IFERROR(IF(INDEX('Disaggregation Data'!$K$315:$K$586,MATCH(LEFT(X506,255),LEFT('Disaggregation Data'!$J$315:$J$586,255),0))=0,"",INDEX('Disaggregation Data'!$K$315:$K$586,MATCH(LEFT(X506,255),LEFT('Disaggregation Data'!J$315:$J$586,255),0))),"")</f>
        <v/>
      </c>
      <c r="F506" s="426" t="str">
        <f t="array" ref="F506">IFERROR(IF(INDEX('Disaggregation Data'!$L$315:$L$586,MATCH(LEFT(X506,255),LEFT('Disaggregation Data'!$J$315:$J$586,255),0))=0,"",INDEX('Disaggregation Data'!$L$315:$L$586,MATCH(LEFT(X506,255),LEFT('Disaggregation Data'!J$315:$J$586,255),0))),"")</f>
        <v/>
      </c>
      <c r="G506" s="481" t="str">
        <f t="array" ref="G506">IFERROR(IF(INDEX('Disaggregation Data'!$M$315:$M$586,MATCH(LEFT(X506,255),LEFT('Disaggregation Data'!$J$315:$J$586,255),0))=0,(E506/F506)*100,INDEX('Disaggregation Data'!$M$315:$M$586,MATCH(LEFT(X506,255),LEFT('Disaggregation Data'!J$315:$J$586,255),0))),"")</f>
        <v/>
      </c>
      <c r="H506" s="429" t="str">
        <f t="array" ref="H506">IFERROR(IF(INDEX('Disaggregation Data'!$N$315:$N$586,MATCH(LEFT(X506,255),LEFT('Disaggregation Data'!$J$315:$J$586,255),0))=0,"",INDEX('Disaggregation Data'!$N$315:$N$586,MATCH(LEFT(X506,255),LEFT('Disaggregation Data'!J$315:$J$586,255),0))),"")</f>
        <v/>
      </c>
      <c r="I506" s="510"/>
      <c r="J506" s="510"/>
      <c r="K506" s="510"/>
      <c r="L506" s="510"/>
      <c r="M506" s="510"/>
      <c r="N506" s="510"/>
      <c r="O506" s="510"/>
      <c r="P506" s="510"/>
      <c r="Q506" s="510"/>
      <c r="R506" s="510"/>
      <c r="S506" s="510"/>
      <c r="T506" s="510"/>
      <c r="U506" s="429" t="str">
        <f t="array" ref="U506">IFERROR(IF(INDEX('Disaggregation Data'!$O$315:$O$586,MATCH(LEFT(X506,255),LEFT('Disaggregation Data'!$J$315:$J$586,255),0))=0,"",INDEX('Disaggregation Data'!$O$315:$O$586,MATCH(LEFT(X506,255),LEFT('Disaggregation Data'!J$315:$J$586,255),0))),"")</f>
        <v/>
      </c>
      <c r="V506" s="441" t="str">
        <f t="array" ref="V506">IFERROR(IF(INDEX('Disaggregation Data'!$P$315:$P$586,MATCH(LEFT(X506,255),LEFT('Disaggregation Data'!$J$315:$J$586,255),0))=0,"",INDEX('Disaggregation Data'!$P$315:$P$586,MATCH(LEFT(X506,255),LEFT('Disaggregation Data'!J$315:$J$586,255),0))),"")</f>
        <v/>
      </c>
      <c r="W506" s="511"/>
      <c r="X506" s="511" t="str">
        <f t="shared" si="32"/>
        <v/>
      </c>
      <c r="Y506" s="511">
        <f t="shared" si="33"/>
        <v>39</v>
      </c>
      <c r="Z506" s="511" t="str">
        <f t="shared" si="34"/>
        <v/>
      </c>
      <c r="AA506" s="511" t="b">
        <f t="shared" si="35"/>
        <v>0</v>
      </c>
      <c r="AB506" s="511" t="s">
        <v>2009</v>
      </c>
      <c r="AC506" s="511" t="str">
        <f t="array" ref="AC506">IFERROR(IF(INDEX('Disaggregation Records'!$G$95:$G$183,MATCH(LEFT(Z506,255),LEFT('Disaggregation Records'!$D$95:$D$183,255),0))=0,"",INDEX('Disaggregation Records'!$G$95:$G$183,MATCH(LEFT(Z506,255),LEFT('Disaggregation Records'!$D$95:$D$183,255),0))),"")</f>
        <v/>
      </c>
      <c r="AD506" s="511" t="s">
        <v>784</v>
      </c>
      <c r="AE506" s="219"/>
      <c r="AF506" s="135"/>
      <c r="AG506" s="135"/>
    </row>
    <row r="507" spans="1:33" ht="37.5" customHeight="1">
      <c r="A507" s="406">
        <v>19</v>
      </c>
      <c r="B507" s="423" t="str">
        <f>IFERROR(VLOOKUP(A507,'Coverage Indicators - Section D'!$A$10:$Y$39,25,FALSE),"")</f>
        <v/>
      </c>
      <c r="C507" s="506" t="str">
        <f t="array" ref="C507">IFERROR(IF(INDEX('Disaggregation Records'!$E$95:$E$183,MATCH(LEFT(Z507,255),LEFT('Disaggregation Records'!$D$95:$D$183,255),0))=0,"",INDEX('Disaggregation Records'!$E$95:$E$183,MATCH(LEFT(Z507,255),LEFT('Disaggregation Records'!$D$95:$D$183,255),0))),"")</f>
        <v/>
      </c>
      <c r="D507" s="506" t="str">
        <f t="array" ref="D507">IFERROR(IF(INDEX('Disaggregation Records'!$F$95:$F$183,MATCH(LEFT(Z507,255),LEFT('Disaggregation Records'!$D$95:$D$183,255),0))=0,"",INDEX('Disaggregation Records'!$F$95:$F$183,MATCH(LEFT(Z507,255),LEFT('Disaggregation Records'!$D$95:$D$183,255),0))),"")</f>
        <v/>
      </c>
      <c r="E507" s="425" t="str">
        <f t="array" ref="E507">IFERROR(IF(INDEX('Disaggregation Data'!$K$315:$K$586,MATCH(LEFT(X507,255),LEFT('Disaggregation Data'!$J$315:$J$586,255),0))=0,"",INDEX('Disaggregation Data'!$K$315:$K$586,MATCH(LEFT(X507,255),LEFT('Disaggregation Data'!J$315:$J$586,255),0))),"")</f>
        <v/>
      </c>
      <c r="F507" s="426" t="str">
        <f t="array" ref="F507">IFERROR(IF(INDEX('Disaggregation Data'!$L$315:$L$586,MATCH(LEFT(X507,255),LEFT('Disaggregation Data'!$J$315:$J$586,255),0))=0,"",INDEX('Disaggregation Data'!$L$315:$L$586,MATCH(LEFT(X507,255),LEFT('Disaggregation Data'!J$315:$J$586,255),0))),"")</f>
        <v/>
      </c>
      <c r="G507" s="481" t="str">
        <f t="array" ref="G507">IFERROR(IF(INDEX('Disaggregation Data'!$M$315:$M$586,MATCH(LEFT(X507,255),LEFT('Disaggregation Data'!$J$315:$J$586,255),0))=0,(E507/F507)*100,INDEX('Disaggregation Data'!$M$315:$M$586,MATCH(LEFT(X507,255),LEFT('Disaggregation Data'!J$315:$J$586,255),0))),"")</f>
        <v/>
      </c>
      <c r="H507" s="429" t="str">
        <f t="array" ref="H507">IFERROR(IF(INDEX('Disaggregation Data'!$N$315:$N$586,MATCH(LEFT(X507,255),LEFT('Disaggregation Data'!$J$315:$J$586,255),0))=0,"",INDEX('Disaggregation Data'!$N$315:$N$586,MATCH(LEFT(X507,255),LEFT('Disaggregation Data'!J$315:$J$586,255),0))),"")</f>
        <v/>
      </c>
      <c r="I507" s="510"/>
      <c r="J507" s="510"/>
      <c r="K507" s="510"/>
      <c r="L507" s="510"/>
      <c r="M507" s="510"/>
      <c r="N507" s="510"/>
      <c r="O507" s="510"/>
      <c r="P507" s="510"/>
      <c r="Q507" s="510"/>
      <c r="R507" s="510"/>
      <c r="S507" s="510"/>
      <c r="T507" s="510"/>
      <c r="U507" s="429" t="str">
        <f t="array" ref="U507">IFERROR(IF(INDEX('Disaggregation Data'!$O$315:$O$586,MATCH(LEFT(X507,255),LEFT('Disaggregation Data'!$J$315:$J$586,255),0))=0,"",INDEX('Disaggregation Data'!$O$315:$O$586,MATCH(LEFT(X507,255),LEFT('Disaggregation Data'!J$315:$J$586,255),0))),"")</f>
        <v/>
      </c>
      <c r="V507" s="441" t="str">
        <f t="array" ref="V507">IFERROR(IF(INDEX('Disaggregation Data'!$P$315:$P$586,MATCH(LEFT(X507,255),LEFT('Disaggregation Data'!$J$315:$J$586,255),0))=0,"",INDEX('Disaggregation Data'!$P$315:$P$586,MATCH(LEFT(X507,255),LEFT('Disaggregation Data'!J$315:$J$586,255),0))),"")</f>
        <v/>
      </c>
      <c r="W507" s="511"/>
      <c r="X507" s="511" t="str">
        <f t="shared" si="32"/>
        <v/>
      </c>
      <c r="Y507" s="511">
        <f t="shared" si="33"/>
        <v>40</v>
      </c>
      <c r="Z507" s="511" t="str">
        <f t="shared" si="34"/>
        <v/>
      </c>
      <c r="AA507" s="511" t="b">
        <f t="shared" si="35"/>
        <v>0</v>
      </c>
      <c r="AB507" s="511" t="s">
        <v>2010</v>
      </c>
      <c r="AC507" s="511" t="str">
        <f t="array" ref="AC507">IFERROR(IF(INDEX('Disaggregation Records'!$G$95:$G$183,MATCH(LEFT(Z507,255),LEFT('Disaggregation Records'!$D$95:$D$183,255),0))=0,"",INDEX('Disaggregation Records'!$G$95:$G$183,MATCH(LEFT(Z507,255),LEFT('Disaggregation Records'!$D$95:$D$183,255),0))),"")</f>
        <v/>
      </c>
      <c r="AD507" s="511" t="s">
        <v>787</v>
      </c>
      <c r="AE507" s="219"/>
      <c r="AF507" s="135"/>
      <c r="AG507" s="135"/>
    </row>
    <row r="508" spans="1:33" ht="37.5" customHeight="1">
      <c r="A508" s="406">
        <v>19</v>
      </c>
      <c r="B508" s="423" t="str">
        <f>IFERROR(VLOOKUP(A508,'Coverage Indicators - Section D'!$A$10:$Y$39,25,FALSE),"")</f>
        <v/>
      </c>
      <c r="C508" s="506" t="str">
        <f t="array" ref="C508">IFERROR(IF(INDEX('Disaggregation Records'!$E$95:$E$183,MATCH(LEFT(Z508,255),LEFT('Disaggregation Records'!$D$95:$D$183,255),0))=0,"",INDEX('Disaggregation Records'!$E$95:$E$183,MATCH(LEFT(Z508,255),LEFT('Disaggregation Records'!$D$95:$D$183,255),0))),"")</f>
        <v/>
      </c>
      <c r="D508" s="506" t="str">
        <f t="array" ref="D508">IFERROR(IF(INDEX('Disaggregation Records'!$F$95:$F$183,MATCH(LEFT(Z508,255),LEFT('Disaggregation Records'!$D$95:$D$183,255),0))=0,"",INDEX('Disaggregation Records'!$F$95:$F$183,MATCH(LEFT(Z508,255),LEFT('Disaggregation Records'!$D$95:$D$183,255),0))),"")</f>
        <v/>
      </c>
      <c r="E508" s="425" t="str">
        <f t="array" ref="E508">IFERROR(IF(INDEX('Disaggregation Data'!$K$315:$K$586,MATCH(LEFT(X508,255),LEFT('Disaggregation Data'!$J$315:$J$586,255),0))=0,"",INDEX('Disaggregation Data'!$K$315:$K$586,MATCH(LEFT(X508,255),LEFT('Disaggregation Data'!J$315:$J$586,255),0))),"")</f>
        <v/>
      </c>
      <c r="F508" s="426" t="str">
        <f t="array" ref="F508">IFERROR(IF(INDEX('Disaggregation Data'!$L$315:$L$586,MATCH(LEFT(X508,255),LEFT('Disaggregation Data'!$J$315:$J$586,255),0))=0,"",INDEX('Disaggregation Data'!$L$315:$L$586,MATCH(LEFT(X508,255),LEFT('Disaggregation Data'!J$315:$J$586,255),0))),"")</f>
        <v/>
      </c>
      <c r="G508" s="481" t="str">
        <f t="array" ref="G508">IFERROR(IF(INDEX('Disaggregation Data'!$M$315:$M$586,MATCH(LEFT(X508,255),LEFT('Disaggregation Data'!$J$315:$J$586,255),0))=0,(E508/F508)*100,INDEX('Disaggregation Data'!$M$315:$M$586,MATCH(LEFT(X508,255),LEFT('Disaggregation Data'!J$315:$J$586,255),0))),"")</f>
        <v/>
      </c>
      <c r="H508" s="429" t="str">
        <f t="array" ref="H508">IFERROR(IF(INDEX('Disaggregation Data'!$N$315:$N$586,MATCH(LEFT(X508,255),LEFT('Disaggregation Data'!$J$315:$J$586,255),0))=0,"",INDEX('Disaggregation Data'!$N$315:$N$586,MATCH(LEFT(X508,255),LEFT('Disaggregation Data'!J$315:$J$586,255),0))),"")</f>
        <v/>
      </c>
      <c r="I508" s="510"/>
      <c r="J508" s="510"/>
      <c r="K508" s="510"/>
      <c r="L508" s="510"/>
      <c r="M508" s="510"/>
      <c r="N508" s="510"/>
      <c r="O508" s="510"/>
      <c r="P508" s="510"/>
      <c r="Q508" s="510"/>
      <c r="R508" s="510"/>
      <c r="S508" s="510"/>
      <c r="T508" s="510"/>
      <c r="U508" s="429" t="str">
        <f t="array" ref="U508">IFERROR(IF(INDEX('Disaggregation Data'!$O$315:$O$586,MATCH(LEFT(X508,255),LEFT('Disaggregation Data'!$J$315:$J$586,255),0))=0,"",INDEX('Disaggregation Data'!$O$315:$O$586,MATCH(LEFT(X508,255),LEFT('Disaggregation Data'!J$315:$J$586,255),0))),"")</f>
        <v/>
      </c>
      <c r="V508" s="441" t="str">
        <f t="array" ref="V508">IFERROR(IF(INDEX('Disaggregation Data'!$P$315:$P$586,MATCH(LEFT(X508,255),LEFT('Disaggregation Data'!$J$315:$J$586,255),0))=0,"",INDEX('Disaggregation Data'!$P$315:$P$586,MATCH(LEFT(X508,255),LEFT('Disaggregation Data'!J$315:$J$586,255),0))),"")</f>
        <v/>
      </c>
      <c r="W508" s="511"/>
      <c r="X508" s="511" t="str">
        <f t="shared" si="32"/>
        <v/>
      </c>
      <c r="Y508" s="511">
        <f t="shared" si="33"/>
        <v>41</v>
      </c>
      <c r="Z508" s="511" t="str">
        <f t="shared" si="34"/>
        <v/>
      </c>
      <c r="AA508" s="511" t="b">
        <f t="shared" si="35"/>
        <v>0</v>
      </c>
      <c r="AB508" s="511" t="s">
        <v>2011</v>
      </c>
      <c r="AC508" s="511" t="str">
        <f t="array" ref="AC508">IFERROR(IF(INDEX('Disaggregation Records'!$G$95:$G$183,MATCH(LEFT(Z508,255),LEFT('Disaggregation Records'!$D$95:$D$183,255),0))=0,"",INDEX('Disaggregation Records'!$G$95:$G$183,MATCH(LEFT(Z508,255),LEFT('Disaggregation Records'!$D$95:$D$183,255),0))),"")</f>
        <v/>
      </c>
      <c r="AD508" s="511" t="s">
        <v>787</v>
      </c>
      <c r="AE508" s="219"/>
      <c r="AF508" s="135"/>
      <c r="AG508" s="135"/>
    </row>
    <row r="509" spans="1:33" ht="37.5" customHeight="1">
      <c r="A509" s="406">
        <v>19</v>
      </c>
      <c r="B509" s="423" t="str">
        <f>IFERROR(VLOOKUP(A509,'Coverage Indicators - Section D'!$A$10:$Y$39,25,FALSE),"")</f>
        <v/>
      </c>
      <c r="C509" s="506" t="str">
        <f t="array" ref="C509">IFERROR(IF(INDEX('Disaggregation Records'!$E$95:$E$183,MATCH(LEFT(Z509,255),LEFT('Disaggregation Records'!$D$95:$D$183,255),0))=0,"",INDEX('Disaggregation Records'!$E$95:$E$183,MATCH(LEFT(Z509,255),LEFT('Disaggregation Records'!$D$95:$D$183,255),0))),"")</f>
        <v/>
      </c>
      <c r="D509" s="506" t="str">
        <f t="array" ref="D509">IFERROR(IF(INDEX('Disaggregation Records'!$F$95:$F$183,MATCH(LEFT(Z509,255),LEFT('Disaggregation Records'!$D$95:$D$183,255),0))=0,"",INDEX('Disaggregation Records'!$F$95:$F$183,MATCH(LEFT(Z509,255),LEFT('Disaggregation Records'!$D$95:$D$183,255),0))),"")</f>
        <v/>
      </c>
      <c r="E509" s="425" t="str">
        <f t="array" ref="E509">IFERROR(IF(INDEX('Disaggregation Data'!$K$315:$K$586,MATCH(LEFT(X509,255),LEFT('Disaggregation Data'!$J$315:$J$586,255),0))=0,"",INDEX('Disaggregation Data'!$K$315:$K$586,MATCH(LEFT(X509,255),LEFT('Disaggregation Data'!J$315:$J$586,255),0))),"")</f>
        <v/>
      </c>
      <c r="F509" s="426" t="str">
        <f t="array" ref="F509">IFERROR(IF(INDEX('Disaggregation Data'!$L$315:$L$586,MATCH(LEFT(X509,255),LEFT('Disaggregation Data'!$J$315:$J$586,255),0))=0,"",INDEX('Disaggregation Data'!$L$315:$L$586,MATCH(LEFT(X509,255),LEFT('Disaggregation Data'!J$315:$J$586,255),0))),"")</f>
        <v/>
      </c>
      <c r="G509" s="481" t="str">
        <f t="array" ref="G509">IFERROR(IF(INDEX('Disaggregation Data'!$M$315:$M$586,MATCH(LEFT(X509,255),LEFT('Disaggregation Data'!$J$315:$J$586,255),0))=0,(E509/F509)*100,INDEX('Disaggregation Data'!$M$315:$M$586,MATCH(LEFT(X509,255),LEFT('Disaggregation Data'!J$315:$J$586,255),0))),"")</f>
        <v/>
      </c>
      <c r="H509" s="429" t="str">
        <f t="array" ref="H509">IFERROR(IF(INDEX('Disaggregation Data'!$N$315:$N$586,MATCH(LEFT(X509,255),LEFT('Disaggregation Data'!$J$315:$J$586,255),0))=0,"",INDEX('Disaggregation Data'!$N$315:$N$586,MATCH(LEFT(X509,255),LEFT('Disaggregation Data'!J$315:$J$586,255),0))),"")</f>
        <v/>
      </c>
      <c r="I509" s="510"/>
      <c r="J509" s="510"/>
      <c r="K509" s="510"/>
      <c r="L509" s="510"/>
      <c r="M509" s="510"/>
      <c r="N509" s="510"/>
      <c r="O509" s="510"/>
      <c r="P509" s="510"/>
      <c r="Q509" s="510"/>
      <c r="R509" s="510"/>
      <c r="S509" s="510"/>
      <c r="T509" s="510"/>
      <c r="U509" s="429" t="str">
        <f t="array" ref="U509">IFERROR(IF(INDEX('Disaggregation Data'!$O$315:$O$586,MATCH(LEFT(X509,255),LEFT('Disaggregation Data'!$J$315:$J$586,255),0))=0,"",INDEX('Disaggregation Data'!$O$315:$O$586,MATCH(LEFT(X509,255),LEFT('Disaggregation Data'!J$315:$J$586,255),0))),"")</f>
        <v/>
      </c>
      <c r="V509" s="441" t="str">
        <f t="array" ref="V509">IFERROR(IF(INDEX('Disaggregation Data'!$P$315:$P$586,MATCH(LEFT(X509,255),LEFT('Disaggregation Data'!$J$315:$J$586,255),0))=0,"",INDEX('Disaggregation Data'!$P$315:$P$586,MATCH(LEFT(X509,255),LEFT('Disaggregation Data'!J$315:$J$586,255),0))),"")</f>
        <v/>
      </c>
      <c r="W509" s="511"/>
      <c r="X509" s="511" t="str">
        <f t="shared" si="32"/>
        <v/>
      </c>
      <c r="Y509" s="511">
        <f t="shared" si="33"/>
        <v>42</v>
      </c>
      <c r="Z509" s="511" t="str">
        <f t="shared" si="34"/>
        <v/>
      </c>
      <c r="AA509" s="511" t="b">
        <f t="shared" si="35"/>
        <v>0</v>
      </c>
      <c r="AB509" s="511" t="s">
        <v>2012</v>
      </c>
      <c r="AC509" s="511" t="str">
        <f t="array" ref="AC509">IFERROR(IF(INDEX('Disaggregation Records'!$G$95:$G$183,MATCH(LEFT(Z509,255),LEFT('Disaggregation Records'!$D$95:$D$183,255),0))=0,"",INDEX('Disaggregation Records'!$G$95:$G$183,MATCH(LEFT(Z509,255),LEFT('Disaggregation Records'!$D$95:$D$183,255),0))),"")</f>
        <v/>
      </c>
      <c r="AD509" s="511" t="s">
        <v>787</v>
      </c>
      <c r="AE509" s="219"/>
      <c r="AF509" s="135"/>
      <c r="AG509" s="135"/>
    </row>
    <row r="510" spans="1:33" ht="37.5" customHeight="1">
      <c r="A510" s="406">
        <v>19</v>
      </c>
      <c r="B510" s="423" t="str">
        <f>IFERROR(VLOOKUP(A510,'Coverage Indicators - Section D'!$A$10:$Y$39,25,FALSE),"")</f>
        <v/>
      </c>
      <c r="C510" s="506" t="str">
        <f t="array" ref="C510">IFERROR(IF(INDEX('Disaggregation Records'!$E$95:$E$183,MATCH(LEFT(Z510,255),LEFT('Disaggregation Records'!$D$95:$D$183,255),0))=0,"",INDEX('Disaggregation Records'!$E$95:$E$183,MATCH(LEFT(Z510,255),LEFT('Disaggregation Records'!$D$95:$D$183,255),0))),"")</f>
        <v/>
      </c>
      <c r="D510" s="506" t="str">
        <f t="array" ref="D510">IFERROR(IF(INDEX('Disaggregation Records'!$F$95:$F$183,MATCH(LEFT(Z510,255),LEFT('Disaggregation Records'!$D$95:$D$183,255),0))=0,"",INDEX('Disaggregation Records'!$F$95:$F$183,MATCH(LEFT(Z510,255),LEFT('Disaggregation Records'!$D$95:$D$183,255),0))),"")</f>
        <v/>
      </c>
      <c r="E510" s="425" t="str">
        <f t="array" ref="E510">IFERROR(IF(INDEX('Disaggregation Data'!$K$315:$K$586,MATCH(LEFT(X510,255),LEFT('Disaggregation Data'!$J$315:$J$586,255),0))=0,"",INDEX('Disaggregation Data'!$K$315:$K$586,MATCH(LEFT(X510,255),LEFT('Disaggregation Data'!J$315:$J$586,255),0))),"")</f>
        <v/>
      </c>
      <c r="F510" s="426" t="str">
        <f t="array" ref="F510">IFERROR(IF(INDEX('Disaggregation Data'!$L$315:$L$586,MATCH(LEFT(X510,255),LEFT('Disaggregation Data'!$J$315:$J$586,255),0))=0,"",INDEX('Disaggregation Data'!$L$315:$L$586,MATCH(LEFT(X510,255),LEFT('Disaggregation Data'!J$315:$J$586,255),0))),"")</f>
        <v/>
      </c>
      <c r="G510" s="481" t="str">
        <f t="array" ref="G510">IFERROR(IF(INDEX('Disaggregation Data'!$M$315:$M$586,MATCH(LEFT(X510,255),LEFT('Disaggregation Data'!$J$315:$J$586,255),0))=0,(E510/F510)*100,INDEX('Disaggregation Data'!$M$315:$M$586,MATCH(LEFT(X510,255),LEFT('Disaggregation Data'!J$315:$J$586,255),0))),"")</f>
        <v/>
      </c>
      <c r="H510" s="429" t="str">
        <f t="array" ref="H510">IFERROR(IF(INDEX('Disaggregation Data'!$N$315:$N$586,MATCH(LEFT(X510,255),LEFT('Disaggregation Data'!$J$315:$J$586,255),0))=0,"",INDEX('Disaggregation Data'!$N$315:$N$586,MATCH(LEFT(X510,255),LEFT('Disaggregation Data'!J$315:$J$586,255),0))),"")</f>
        <v/>
      </c>
      <c r="I510" s="510"/>
      <c r="J510" s="510"/>
      <c r="K510" s="510"/>
      <c r="L510" s="510"/>
      <c r="M510" s="510"/>
      <c r="N510" s="510"/>
      <c r="O510" s="510"/>
      <c r="P510" s="510"/>
      <c r="Q510" s="510"/>
      <c r="R510" s="510"/>
      <c r="S510" s="510"/>
      <c r="T510" s="510"/>
      <c r="U510" s="429" t="str">
        <f t="array" ref="U510">IFERROR(IF(INDEX('Disaggregation Data'!$O$315:$O$586,MATCH(LEFT(X510,255),LEFT('Disaggregation Data'!$J$315:$J$586,255),0))=0,"",INDEX('Disaggregation Data'!$O$315:$O$586,MATCH(LEFT(X510,255),LEFT('Disaggregation Data'!J$315:$J$586,255),0))),"")</f>
        <v/>
      </c>
      <c r="V510" s="441" t="str">
        <f t="array" ref="V510">IFERROR(IF(INDEX('Disaggregation Data'!$P$315:$P$586,MATCH(LEFT(X510,255),LEFT('Disaggregation Data'!$J$315:$J$586,255),0))=0,"",INDEX('Disaggregation Data'!$P$315:$P$586,MATCH(LEFT(X510,255),LEFT('Disaggregation Data'!J$315:$J$586,255),0))),"")</f>
        <v/>
      </c>
      <c r="W510" s="511"/>
      <c r="X510" s="511" t="str">
        <f t="shared" si="32"/>
        <v/>
      </c>
      <c r="Y510" s="511">
        <f t="shared" si="33"/>
        <v>43</v>
      </c>
      <c r="Z510" s="511" t="str">
        <f t="shared" si="34"/>
        <v/>
      </c>
      <c r="AA510" s="511" t="b">
        <f t="shared" si="35"/>
        <v>0</v>
      </c>
      <c r="AB510" s="511" t="s">
        <v>2013</v>
      </c>
      <c r="AC510" s="511" t="str">
        <f t="array" ref="AC510">IFERROR(IF(INDEX('Disaggregation Records'!$G$95:$G$183,MATCH(LEFT(Z510,255),LEFT('Disaggregation Records'!$D$95:$D$183,255),0))=0,"",INDEX('Disaggregation Records'!$G$95:$G$183,MATCH(LEFT(Z510,255),LEFT('Disaggregation Records'!$D$95:$D$183,255),0))),"")</f>
        <v/>
      </c>
      <c r="AD510" s="511" t="s">
        <v>787</v>
      </c>
      <c r="AE510" s="219"/>
      <c r="AF510" s="135"/>
      <c r="AG510" s="135"/>
    </row>
    <row r="511" spans="1:33" ht="37.5" customHeight="1">
      <c r="A511" s="406">
        <v>19</v>
      </c>
      <c r="B511" s="423" t="str">
        <f>IFERROR(VLOOKUP(A511,'Coverage Indicators - Section D'!$A$10:$Y$39,25,FALSE),"")</f>
        <v/>
      </c>
      <c r="C511" s="506" t="str">
        <f t="array" ref="C511">IFERROR(IF(INDEX('Disaggregation Records'!$E$95:$E$183,MATCH(LEFT(Z511,255),LEFT('Disaggregation Records'!$D$95:$D$183,255),0))=0,"",INDEX('Disaggregation Records'!$E$95:$E$183,MATCH(LEFT(Z511,255),LEFT('Disaggregation Records'!$D$95:$D$183,255),0))),"")</f>
        <v/>
      </c>
      <c r="D511" s="506" t="str">
        <f t="array" ref="D511">IFERROR(IF(INDEX('Disaggregation Records'!$F$95:$F$183,MATCH(LEFT(Z511,255),LEFT('Disaggregation Records'!$D$95:$D$183,255),0))=0,"",INDEX('Disaggregation Records'!$F$95:$F$183,MATCH(LEFT(Z511,255),LEFT('Disaggregation Records'!$D$95:$D$183,255),0))),"")</f>
        <v/>
      </c>
      <c r="E511" s="425" t="str">
        <f t="array" ref="E511">IFERROR(IF(INDEX('Disaggregation Data'!$K$315:$K$586,MATCH(LEFT(X511,255),LEFT('Disaggregation Data'!$J$315:$J$586,255),0))=0,"",INDEX('Disaggregation Data'!$K$315:$K$586,MATCH(LEFT(X511,255),LEFT('Disaggregation Data'!J$315:$J$586,255),0))),"")</f>
        <v/>
      </c>
      <c r="F511" s="426" t="str">
        <f t="array" ref="F511">IFERROR(IF(INDEX('Disaggregation Data'!$L$315:$L$586,MATCH(LEFT(X511,255),LEFT('Disaggregation Data'!$J$315:$J$586,255),0))=0,"",INDEX('Disaggregation Data'!$L$315:$L$586,MATCH(LEFT(X511,255),LEFT('Disaggregation Data'!J$315:$J$586,255),0))),"")</f>
        <v/>
      </c>
      <c r="G511" s="481" t="str">
        <f t="array" ref="G511">IFERROR(IF(INDEX('Disaggregation Data'!$M$315:$M$586,MATCH(LEFT(X511,255),LEFT('Disaggregation Data'!$J$315:$J$586,255),0))=0,(E511/F511)*100,INDEX('Disaggregation Data'!$M$315:$M$586,MATCH(LEFT(X511,255),LEFT('Disaggregation Data'!J$315:$J$586,255),0))),"")</f>
        <v/>
      </c>
      <c r="H511" s="429" t="str">
        <f t="array" ref="H511">IFERROR(IF(INDEX('Disaggregation Data'!$N$315:$N$586,MATCH(LEFT(X511,255),LEFT('Disaggregation Data'!$J$315:$J$586,255),0))=0,"",INDEX('Disaggregation Data'!$N$315:$N$586,MATCH(LEFT(X511,255),LEFT('Disaggregation Data'!J$315:$J$586,255),0))),"")</f>
        <v/>
      </c>
      <c r="I511" s="510"/>
      <c r="J511" s="510"/>
      <c r="K511" s="510"/>
      <c r="L511" s="510"/>
      <c r="M511" s="510"/>
      <c r="N511" s="510"/>
      <c r="O511" s="510"/>
      <c r="P511" s="510"/>
      <c r="Q511" s="510"/>
      <c r="R511" s="510"/>
      <c r="S511" s="510"/>
      <c r="T511" s="510"/>
      <c r="U511" s="429" t="str">
        <f t="array" ref="U511">IFERROR(IF(INDEX('Disaggregation Data'!$O$315:$O$586,MATCH(LEFT(X511,255),LEFT('Disaggregation Data'!$J$315:$J$586,255),0))=0,"",INDEX('Disaggregation Data'!$O$315:$O$586,MATCH(LEFT(X511,255),LEFT('Disaggregation Data'!J$315:$J$586,255),0))),"")</f>
        <v/>
      </c>
      <c r="V511" s="441" t="str">
        <f t="array" ref="V511">IFERROR(IF(INDEX('Disaggregation Data'!$P$315:$P$586,MATCH(LEFT(X511,255),LEFT('Disaggregation Data'!$J$315:$J$586,255),0))=0,"",INDEX('Disaggregation Data'!$P$315:$P$586,MATCH(LEFT(X511,255),LEFT('Disaggregation Data'!J$315:$J$586,255),0))),"")</f>
        <v/>
      </c>
      <c r="W511" s="511"/>
      <c r="X511" s="511" t="str">
        <f t="shared" si="32"/>
        <v/>
      </c>
      <c r="Y511" s="511">
        <f t="shared" si="33"/>
        <v>44</v>
      </c>
      <c r="Z511" s="511" t="str">
        <f t="shared" si="34"/>
        <v/>
      </c>
      <c r="AA511" s="511" t="b">
        <f t="shared" si="35"/>
        <v>0</v>
      </c>
      <c r="AB511" s="511" t="s">
        <v>2014</v>
      </c>
      <c r="AC511" s="511" t="str">
        <f t="array" ref="AC511">IFERROR(IF(INDEX('Disaggregation Records'!$G$95:$G$183,MATCH(LEFT(Z511,255),LEFT('Disaggregation Records'!$D$95:$D$183,255),0))=0,"",INDEX('Disaggregation Records'!$G$95:$G$183,MATCH(LEFT(Z511,255),LEFT('Disaggregation Records'!$D$95:$D$183,255),0))),"")</f>
        <v/>
      </c>
      <c r="AD511" s="511" t="s">
        <v>787</v>
      </c>
      <c r="AE511" s="219"/>
      <c r="AF511" s="135"/>
      <c r="AG511" s="135"/>
    </row>
    <row r="512" spans="1:33" ht="37.5" customHeight="1">
      <c r="A512" s="406">
        <v>19</v>
      </c>
      <c r="B512" s="423" t="str">
        <f>IFERROR(VLOOKUP(A512,'Coverage Indicators - Section D'!$A$10:$Y$39,25,FALSE),"")</f>
        <v/>
      </c>
      <c r="C512" s="506" t="str">
        <f t="array" ref="C512">IFERROR(IF(INDEX('Disaggregation Records'!$E$95:$E$183,MATCH(LEFT(Z512,255),LEFT('Disaggregation Records'!$D$95:$D$183,255),0))=0,"",INDEX('Disaggregation Records'!$E$95:$E$183,MATCH(LEFT(Z512,255),LEFT('Disaggregation Records'!$D$95:$D$183,255),0))),"")</f>
        <v/>
      </c>
      <c r="D512" s="506" t="str">
        <f t="array" ref="D512">IFERROR(IF(INDEX('Disaggregation Records'!$F$95:$F$183,MATCH(LEFT(Z512,255),LEFT('Disaggregation Records'!$D$95:$D$183,255),0))=0,"",INDEX('Disaggregation Records'!$F$95:$F$183,MATCH(LEFT(Z512,255),LEFT('Disaggregation Records'!$D$95:$D$183,255),0))),"")</f>
        <v/>
      </c>
      <c r="E512" s="425" t="str">
        <f t="array" ref="E512">IFERROR(IF(INDEX('Disaggregation Data'!$K$315:$K$586,MATCH(LEFT(X512,255),LEFT('Disaggregation Data'!$J$315:$J$586,255),0))=0,"",INDEX('Disaggregation Data'!$K$315:$K$586,MATCH(LEFT(X512,255),LEFT('Disaggregation Data'!J$315:$J$586,255),0))),"")</f>
        <v/>
      </c>
      <c r="F512" s="426" t="str">
        <f t="array" ref="F512">IFERROR(IF(INDEX('Disaggregation Data'!$L$315:$L$586,MATCH(LEFT(X512,255),LEFT('Disaggregation Data'!$J$315:$J$586,255),0))=0,"",INDEX('Disaggregation Data'!$L$315:$L$586,MATCH(LEFT(X512,255),LEFT('Disaggregation Data'!J$315:$J$586,255),0))),"")</f>
        <v/>
      </c>
      <c r="G512" s="481" t="str">
        <f t="array" ref="G512">IFERROR(IF(INDEX('Disaggregation Data'!$M$315:$M$586,MATCH(LEFT(X512,255),LEFT('Disaggregation Data'!$J$315:$J$586,255),0))=0,(E512/F512)*100,INDEX('Disaggregation Data'!$M$315:$M$586,MATCH(LEFT(X512,255),LEFT('Disaggregation Data'!J$315:$J$586,255),0))),"")</f>
        <v/>
      </c>
      <c r="H512" s="429" t="str">
        <f t="array" ref="H512">IFERROR(IF(INDEX('Disaggregation Data'!$N$315:$N$586,MATCH(LEFT(X512,255),LEFT('Disaggregation Data'!$J$315:$J$586,255),0))=0,"",INDEX('Disaggregation Data'!$N$315:$N$586,MATCH(LEFT(X512,255),LEFT('Disaggregation Data'!J$315:$J$586,255),0))),"")</f>
        <v/>
      </c>
      <c r="I512" s="510"/>
      <c r="J512" s="510"/>
      <c r="K512" s="510"/>
      <c r="L512" s="510"/>
      <c r="M512" s="510"/>
      <c r="N512" s="510"/>
      <c r="O512" s="510"/>
      <c r="P512" s="510"/>
      <c r="Q512" s="510"/>
      <c r="R512" s="510"/>
      <c r="S512" s="510"/>
      <c r="T512" s="510"/>
      <c r="U512" s="429" t="str">
        <f t="array" ref="U512">IFERROR(IF(INDEX('Disaggregation Data'!$O$315:$O$586,MATCH(LEFT(X512,255),LEFT('Disaggregation Data'!$J$315:$J$586,255),0))=0,"",INDEX('Disaggregation Data'!$O$315:$O$586,MATCH(LEFT(X512,255),LEFT('Disaggregation Data'!J$315:$J$586,255),0))),"")</f>
        <v/>
      </c>
      <c r="V512" s="441" t="str">
        <f t="array" ref="V512">IFERROR(IF(INDEX('Disaggregation Data'!$P$315:$P$586,MATCH(LEFT(X512,255),LEFT('Disaggregation Data'!$J$315:$J$586,255),0))=0,"",INDEX('Disaggregation Data'!$P$315:$P$586,MATCH(LEFT(X512,255),LEFT('Disaggregation Data'!J$315:$J$586,255),0))),"")</f>
        <v/>
      </c>
      <c r="W512" s="511"/>
      <c r="X512" s="511" t="str">
        <f t="shared" si="32"/>
        <v/>
      </c>
      <c r="Y512" s="511">
        <f t="shared" si="33"/>
        <v>45</v>
      </c>
      <c r="Z512" s="511" t="str">
        <f t="shared" si="34"/>
        <v/>
      </c>
      <c r="AA512" s="511" t="b">
        <f t="shared" si="35"/>
        <v>0</v>
      </c>
      <c r="AB512" s="511" t="s">
        <v>2015</v>
      </c>
      <c r="AC512" s="511" t="str">
        <f t="array" ref="AC512">IFERROR(IF(INDEX('Disaggregation Records'!$G$95:$G$183,MATCH(LEFT(Z512,255),LEFT('Disaggregation Records'!$D$95:$D$183,255),0))=0,"",INDEX('Disaggregation Records'!$G$95:$G$183,MATCH(LEFT(Z512,255),LEFT('Disaggregation Records'!$D$95:$D$183,255),0))),"")</f>
        <v/>
      </c>
      <c r="AD512" s="511" t="s">
        <v>787</v>
      </c>
      <c r="AE512" s="219"/>
      <c r="AF512" s="135"/>
      <c r="AG512" s="135"/>
    </row>
    <row r="513" spans="1:33" ht="37.5" customHeight="1">
      <c r="A513" s="406">
        <v>19</v>
      </c>
      <c r="B513" s="423" t="str">
        <f>IFERROR(VLOOKUP(A513,'Coverage Indicators - Section D'!$A$10:$Y$39,25,FALSE),"")</f>
        <v/>
      </c>
      <c r="C513" s="506" t="str">
        <f t="array" ref="C513">IFERROR(IF(INDEX('Disaggregation Records'!$E$95:$E$183,MATCH(LEFT(Z513,255),LEFT('Disaggregation Records'!$D$95:$D$183,255),0))=0,"",INDEX('Disaggregation Records'!$E$95:$E$183,MATCH(LEFT(Z513,255),LEFT('Disaggregation Records'!$D$95:$D$183,255),0))),"")</f>
        <v/>
      </c>
      <c r="D513" s="506" t="str">
        <f t="array" ref="D513">IFERROR(IF(INDEX('Disaggregation Records'!$F$95:$F$183,MATCH(LEFT(Z513,255),LEFT('Disaggregation Records'!$D$95:$D$183,255),0))=0,"",INDEX('Disaggregation Records'!$F$95:$F$183,MATCH(LEFT(Z513,255),LEFT('Disaggregation Records'!$D$95:$D$183,255),0))),"")</f>
        <v/>
      </c>
      <c r="E513" s="425" t="str">
        <f t="array" ref="E513">IFERROR(IF(INDEX('Disaggregation Data'!$K$315:$K$586,MATCH(LEFT(X513,255),LEFT('Disaggregation Data'!$J$315:$J$586,255),0))=0,"",INDEX('Disaggregation Data'!$K$315:$K$586,MATCH(LEFT(X513,255),LEFT('Disaggregation Data'!J$315:$J$586,255),0))),"")</f>
        <v/>
      </c>
      <c r="F513" s="426" t="str">
        <f t="array" ref="F513">IFERROR(IF(INDEX('Disaggregation Data'!$L$315:$L$586,MATCH(LEFT(X513,255),LEFT('Disaggregation Data'!$J$315:$J$586,255),0))=0,"",INDEX('Disaggregation Data'!$L$315:$L$586,MATCH(LEFT(X513,255),LEFT('Disaggregation Data'!J$315:$J$586,255),0))),"")</f>
        <v/>
      </c>
      <c r="G513" s="481" t="str">
        <f t="array" ref="G513">IFERROR(IF(INDEX('Disaggregation Data'!$M$315:$M$586,MATCH(LEFT(X513,255),LEFT('Disaggregation Data'!$J$315:$J$586,255),0))=0,(E513/F513)*100,INDEX('Disaggregation Data'!$M$315:$M$586,MATCH(LEFT(X513,255),LEFT('Disaggregation Data'!J$315:$J$586,255),0))),"")</f>
        <v/>
      </c>
      <c r="H513" s="429" t="str">
        <f t="array" ref="H513">IFERROR(IF(INDEX('Disaggregation Data'!$N$315:$N$586,MATCH(LEFT(X513,255),LEFT('Disaggregation Data'!$J$315:$J$586,255),0))=0,"",INDEX('Disaggregation Data'!$N$315:$N$586,MATCH(LEFT(X513,255),LEFT('Disaggregation Data'!J$315:$J$586,255),0))),"")</f>
        <v/>
      </c>
      <c r="I513" s="510"/>
      <c r="J513" s="510"/>
      <c r="K513" s="510"/>
      <c r="L513" s="510"/>
      <c r="M513" s="510"/>
      <c r="N513" s="510"/>
      <c r="O513" s="510"/>
      <c r="P513" s="510"/>
      <c r="Q513" s="510"/>
      <c r="R513" s="510"/>
      <c r="S513" s="510"/>
      <c r="T513" s="510"/>
      <c r="U513" s="429" t="str">
        <f t="array" ref="U513">IFERROR(IF(INDEX('Disaggregation Data'!$O$315:$O$586,MATCH(LEFT(X513,255),LEFT('Disaggregation Data'!$J$315:$J$586,255),0))=0,"",INDEX('Disaggregation Data'!$O$315:$O$586,MATCH(LEFT(X513,255),LEFT('Disaggregation Data'!J$315:$J$586,255),0))),"")</f>
        <v/>
      </c>
      <c r="V513" s="441" t="str">
        <f t="array" ref="V513">IFERROR(IF(INDEX('Disaggregation Data'!$P$315:$P$586,MATCH(LEFT(X513,255),LEFT('Disaggregation Data'!$J$315:$J$586,255),0))=0,"",INDEX('Disaggregation Data'!$P$315:$P$586,MATCH(LEFT(X513,255),LEFT('Disaggregation Data'!J$315:$J$586,255),0))),"")</f>
        <v/>
      </c>
      <c r="W513" s="511"/>
      <c r="X513" s="511" t="str">
        <f t="shared" si="32"/>
        <v/>
      </c>
      <c r="Y513" s="511">
        <f t="shared" si="33"/>
        <v>46</v>
      </c>
      <c r="Z513" s="511" t="str">
        <f t="shared" si="34"/>
        <v/>
      </c>
      <c r="AA513" s="511" t="b">
        <f t="shared" si="35"/>
        <v>0</v>
      </c>
      <c r="AB513" s="511" t="s">
        <v>2016</v>
      </c>
      <c r="AC513" s="511" t="str">
        <f t="array" ref="AC513">IFERROR(IF(INDEX('Disaggregation Records'!$G$95:$G$183,MATCH(LEFT(Z513,255),LEFT('Disaggregation Records'!$D$95:$D$183,255),0))=0,"",INDEX('Disaggregation Records'!$G$95:$G$183,MATCH(LEFT(Z513,255),LEFT('Disaggregation Records'!$D$95:$D$183,255),0))),"")</f>
        <v/>
      </c>
      <c r="AD513" s="511" t="s">
        <v>787</v>
      </c>
      <c r="AE513" s="219"/>
      <c r="AF513" s="135"/>
      <c r="AG513" s="135"/>
    </row>
    <row r="514" spans="1:33" ht="37.5" customHeight="1">
      <c r="A514" s="406">
        <v>19</v>
      </c>
      <c r="B514" s="423" t="str">
        <f>IFERROR(VLOOKUP(A514,'Coverage Indicators - Section D'!$A$10:$Y$39,25,FALSE),"")</f>
        <v/>
      </c>
      <c r="C514" s="506" t="str">
        <f t="array" ref="C514">IFERROR(IF(INDEX('Disaggregation Records'!$E$95:$E$183,MATCH(LEFT(Z514,255),LEFT('Disaggregation Records'!$D$95:$D$183,255),0))=0,"",INDEX('Disaggregation Records'!$E$95:$E$183,MATCH(LEFT(Z514,255),LEFT('Disaggregation Records'!$D$95:$D$183,255),0))),"")</f>
        <v/>
      </c>
      <c r="D514" s="506" t="str">
        <f t="array" ref="D514">IFERROR(IF(INDEX('Disaggregation Records'!$F$95:$F$183,MATCH(LEFT(Z514,255),LEFT('Disaggregation Records'!$D$95:$D$183,255),0))=0,"",INDEX('Disaggregation Records'!$F$95:$F$183,MATCH(LEFT(Z514,255),LEFT('Disaggregation Records'!$D$95:$D$183,255),0))),"")</f>
        <v/>
      </c>
      <c r="E514" s="425" t="str">
        <f t="array" ref="E514">IFERROR(IF(INDEX('Disaggregation Data'!$K$315:$K$586,MATCH(LEFT(X514,255),LEFT('Disaggregation Data'!$J$315:$J$586,255),0))=0,"",INDEX('Disaggregation Data'!$K$315:$K$586,MATCH(LEFT(X514,255),LEFT('Disaggregation Data'!J$315:$J$586,255),0))),"")</f>
        <v/>
      </c>
      <c r="F514" s="426" t="str">
        <f t="array" ref="F514">IFERROR(IF(INDEX('Disaggregation Data'!$L$315:$L$586,MATCH(LEFT(X514,255),LEFT('Disaggregation Data'!$J$315:$J$586,255),0))=0,"",INDEX('Disaggregation Data'!$L$315:$L$586,MATCH(LEFT(X514,255),LEFT('Disaggregation Data'!J$315:$J$586,255),0))),"")</f>
        <v/>
      </c>
      <c r="G514" s="481" t="str">
        <f t="array" ref="G514">IFERROR(IF(INDEX('Disaggregation Data'!$M$315:$M$586,MATCH(LEFT(X514,255),LEFT('Disaggregation Data'!$J$315:$J$586,255),0))=0,(E514/F514)*100,INDEX('Disaggregation Data'!$M$315:$M$586,MATCH(LEFT(X514,255),LEFT('Disaggregation Data'!J$315:$J$586,255),0))),"")</f>
        <v/>
      </c>
      <c r="H514" s="429" t="str">
        <f t="array" ref="H514">IFERROR(IF(INDEX('Disaggregation Data'!$N$315:$N$586,MATCH(LEFT(X514,255),LEFT('Disaggregation Data'!$J$315:$J$586,255),0))=0,"",INDEX('Disaggregation Data'!$N$315:$N$586,MATCH(LEFT(X514,255),LEFT('Disaggregation Data'!J$315:$J$586,255),0))),"")</f>
        <v/>
      </c>
      <c r="I514" s="510"/>
      <c r="J514" s="510"/>
      <c r="K514" s="510"/>
      <c r="L514" s="510"/>
      <c r="M514" s="510"/>
      <c r="N514" s="510"/>
      <c r="O514" s="510"/>
      <c r="P514" s="510"/>
      <c r="Q514" s="510"/>
      <c r="R514" s="510"/>
      <c r="S514" s="510"/>
      <c r="T514" s="510"/>
      <c r="U514" s="429" t="str">
        <f t="array" ref="U514">IFERROR(IF(INDEX('Disaggregation Data'!$O$315:$O$586,MATCH(LEFT(X514,255),LEFT('Disaggregation Data'!$J$315:$J$586,255),0))=0,"",INDEX('Disaggregation Data'!$O$315:$O$586,MATCH(LEFT(X514,255),LEFT('Disaggregation Data'!J$315:$J$586,255),0))),"")</f>
        <v/>
      </c>
      <c r="V514" s="441" t="str">
        <f t="array" ref="V514">IFERROR(IF(INDEX('Disaggregation Data'!$P$315:$P$586,MATCH(LEFT(X514,255),LEFT('Disaggregation Data'!$J$315:$J$586,255),0))=0,"",INDEX('Disaggregation Data'!$P$315:$P$586,MATCH(LEFT(X514,255),LEFT('Disaggregation Data'!J$315:$J$586,255),0))),"")</f>
        <v/>
      </c>
      <c r="W514" s="511"/>
      <c r="X514" s="511" t="str">
        <f t="shared" si="32"/>
        <v/>
      </c>
      <c r="Y514" s="511">
        <f t="shared" si="33"/>
        <v>47</v>
      </c>
      <c r="Z514" s="511" t="str">
        <f t="shared" si="34"/>
        <v/>
      </c>
      <c r="AA514" s="511" t="b">
        <f t="shared" si="35"/>
        <v>0</v>
      </c>
      <c r="AB514" s="511" t="s">
        <v>2017</v>
      </c>
      <c r="AC514" s="511" t="str">
        <f t="array" ref="AC514">IFERROR(IF(INDEX('Disaggregation Records'!$G$95:$G$183,MATCH(LEFT(Z514,255),LEFT('Disaggregation Records'!$D$95:$D$183,255),0))=0,"",INDEX('Disaggregation Records'!$G$95:$G$183,MATCH(LEFT(Z514,255),LEFT('Disaggregation Records'!$D$95:$D$183,255),0))),"")</f>
        <v/>
      </c>
      <c r="AD514" s="511" t="s">
        <v>787</v>
      </c>
      <c r="AE514" s="219"/>
      <c r="AF514" s="135"/>
      <c r="AG514" s="135"/>
    </row>
    <row r="515" spans="1:33" ht="37.5" customHeight="1">
      <c r="A515" s="406">
        <v>19</v>
      </c>
      <c r="B515" s="423" t="str">
        <f>IFERROR(VLOOKUP(A515,'Coverage Indicators - Section D'!$A$10:$Y$39,25,FALSE),"")</f>
        <v/>
      </c>
      <c r="C515" s="506" t="str">
        <f t="array" ref="C515">IFERROR(IF(INDEX('Disaggregation Records'!$E$95:$E$183,MATCH(LEFT(Z515,255),LEFT('Disaggregation Records'!$D$95:$D$183,255),0))=0,"",INDEX('Disaggregation Records'!$E$95:$E$183,MATCH(LEFT(Z515,255),LEFT('Disaggregation Records'!$D$95:$D$183,255),0))),"")</f>
        <v/>
      </c>
      <c r="D515" s="506" t="str">
        <f t="array" ref="D515">IFERROR(IF(INDEX('Disaggregation Records'!$F$95:$F$183,MATCH(LEFT(Z515,255),LEFT('Disaggregation Records'!$D$95:$D$183,255),0))=0,"",INDEX('Disaggregation Records'!$F$95:$F$183,MATCH(LEFT(Z515,255),LEFT('Disaggregation Records'!$D$95:$D$183,255),0))),"")</f>
        <v/>
      </c>
      <c r="E515" s="425" t="str">
        <f t="array" ref="E515">IFERROR(IF(INDEX('Disaggregation Data'!$K$315:$K$586,MATCH(LEFT(X515,255),LEFT('Disaggregation Data'!$J$315:$J$586,255),0))=0,"",INDEX('Disaggregation Data'!$K$315:$K$586,MATCH(LEFT(X515,255),LEFT('Disaggregation Data'!J$315:$J$586,255),0))),"")</f>
        <v/>
      </c>
      <c r="F515" s="426" t="str">
        <f t="array" ref="F515">IFERROR(IF(INDEX('Disaggregation Data'!$L$315:$L$586,MATCH(LEFT(X515,255),LEFT('Disaggregation Data'!$J$315:$J$586,255),0))=0,"",INDEX('Disaggregation Data'!$L$315:$L$586,MATCH(LEFT(X515,255),LEFT('Disaggregation Data'!J$315:$J$586,255),0))),"")</f>
        <v/>
      </c>
      <c r="G515" s="481" t="str">
        <f t="array" ref="G515">IFERROR(IF(INDEX('Disaggregation Data'!$M$315:$M$586,MATCH(LEFT(X515,255),LEFT('Disaggregation Data'!$J$315:$J$586,255),0))=0,(E515/F515)*100,INDEX('Disaggregation Data'!$M$315:$M$586,MATCH(LEFT(X515,255),LEFT('Disaggregation Data'!J$315:$J$586,255),0))),"")</f>
        <v/>
      </c>
      <c r="H515" s="429" t="str">
        <f t="array" ref="H515">IFERROR(IF(INDEX('Disaggregation Data'!$N$315:$N$586,MATCH(LEFT(X515,255),LEFT('Disaggregation Data'!$J$315:$J$586,255),0))=0,"",INDEX('Disaggregation Data'!$N$315:$N$586,MATCH(LEFT(X515,255),LEFT('Disaggregation Data'!J$315:$J$586,255),0))),"")</f>
        <v/>
      </c>
      <c r="I515" s="510"/>
      <c r="J515" s="510"/>
      <c r="K515" s="510"/>
      <c r="L515" s="510"/>
      <c r="M515" s="510"/>
      <c r="N515" s="510"/>
      <c r="O515" s="510"/>
      <c r="P515" s="510"/>
      <c r="Q515" s="510"/>
      <c r="R515" s="510"/>
      <c r="S515" s="510"/>
      <c r="T515" s="510"/>
      <c r="U515" s="429" t="str">
        <f t="array" ref="U515">IFERROR(IF(INDEX('Disaggregation Data'!$O$315:$O$586,MATCH(LEFT(X515,255),LEFT('Disaggregation Data'!$J$315:$J$586,255),0))=0,"",INDEX('Disaggregation Data'!$O$315:$O$586,MATCH(LEFT(X515,255),LEFT('Disaggregation Data'!J$315:$J$586,255),0))),"")</f>
        <v/>
      </c>
      <c r="V515" s="441" t="str">
        <f t="array" ref="V515">IFERROR(IF(INDEX('Disaggregation Data'!$P$315:$P$586,MATCH(LEFT(X515,255),LEFT('Disaggregation Data'!$J$315:$J$586,255),0))=0,"",INDEX('Disaggregation Data'!$P$315:$P$586,MATCH(LEFT(X515,255),LEFT('Disaggregation Data'!J$315:$J$586,255),0))),"")</f>
        <v/>
      </c>
      <c r="W515" s="511"/>
      <c r="X515" s="511" t="str">
        <f t="shared" si="32"/>
        <v/>
      </c>
      <c r="Y515" s="511">
        <f t="shared" si="33"/>
        <v>48</v>
      </c>
      <c r="Z515" s="511" t="str">
        <f t="shared" si="34"/>
        <v/>
      </c>
      <c r="AA515" s="511" t="b">
        <f t="shared" si="35"/>
        <v>0</v>
      </c>
      <c r="AB515" s="511" t="s">
        <v>2018</v>
      </c>
      <c r="AC515" s="511" t="str">
        <f t="array" ref="AC515">IFERROR(IF(INDEX('Disaggregation Records'!$G$95:$G$183,MATCH(LEFT(Z515,255),LEFT('Disaggregation Records'!$D$95:$D$183,255),0))=0,"",INDEX('Disaggregation Records'!$G$95:$G$183,MATCH(LEFT(Z515,255),LEFT('Disaggregation Records'!$D$95:$D$183,255),0))),"")</f>
        <v/>
      </c>
      <c r="AD515" s="511" t="s">
        <v>787</v>
      </c>
      <c r="AE515" s="219"/>
      <c r="AF515" s="135"/>
      <c r="AG515" s="135"/>
    </row>
    <row r="516" spans="1:33" ht="37.5" customHeight="1">
      <c r="A516" s="406">
        <v>19</v>
      </c>
      <c r="B516" s="423" t="str">
        <f>IFERROR(VLOOKUP(A516,'Coverage Indicators - Section D'!$A$10:$Y$39,25,FALSE),"")</f>
        <v/>
      </c>
      <c r="C516" s="506" t="str">
        <f t="array" ref="C516">IFERROR(IF(INDEX('Disaggregation Records'!$E$95:$E$183,MATCH(LEFT(Z516,255),LEFT('Disaggregation Records'!$D$95:$D$183,255),0))=0,"",INDEX('Disaggregation Records'!$E$95:$E$183,MATCH(LEFT(Z516,255),LEFT('Disaggregation Records'!$D$95:$D$183,255),0))),"")</f>
        <v/>
      </c>
      <c r="D516" s="506" t="str">
        <f t="array" ref="D516">IFERROR(IF(INDEX('Disaggregation Records'!$F$95:$F$183,MATCH(LEFT(Z516,255),LEFT('Disaggregation Records'!$D$95:$D$183,255),0))=0,"",INDEX('Disaggregation Records'!$F$95:$F$183,MATCH(LEFT(Z516,255),LEFT('Disaggregation Records'!$D$95:$D$183,255),0))),"")</f>
        <v/>
      </c>
      <c r="E516" s="425" t="str">
        <f t="array" ref="E516">IFERROR(IF(INDEX('Disaggregation Data'!$K$315:$K$586,MATCH(LEFT(X516,255),LEFT('Disaggregation Data'!$J$315:$J$586,255),0))=0,"",INDEX('Disaggregation Data'!$K$315:$K$586,MATCH(LEFT(X516,255),LEFT('Disaggregation Data'!J$315:$J$586,255),0))),"")</f>
        <v/>
      </c>
      <c r="F516" s="426" t="str">
        <f t="array" ref="F516">IFERROR(IF(INDEX('Disaggregation Data'!$L$315:$L$586,MATCH(LEFT(X516,255),LEFT('Disaggregation Data'!$J$315:$J$586,255),0))=0,"",INDEX('Disaggregation Data'!$L$315:$L$586,MATCH(LEFT(X516,255),LEFT('Disaggregation Data'!J$315:$J$586,255),0))),"")</f>
        <v/>
      </c>
      <c r="G516" s="481" t="str">
        <f t="array" ref="G516">IFERROR(IF(INDEX('Disaggregation Data'!$M$315:$M$586,MATCH(LEFT(X516,255),LEFT('Disaggregation Data'!$J$315:$J$586,255),0))=0,(E516/F516)*100,INDEX('Disaggregation Data'!$M$315:$M$586,MATCH(LEFT(X516,255),LEFT('Disaggregation Data'!J$315:$J$586,255),0))),"")</f>
        <v/>
      </c>
      <c r="H516" s="429" t="str">
        <f t="array" ref="H516">IFERROR(IF(INDEX('Disaggregation Data'!$N$315:$N$586,MATCH(LEFT(X516,255),LEFT('Disaggregation Data'!$J$315:$J$586,255),0))=0,"",INDEX('Disaggregation Data'!$N$315:$N$586,MATCH(LEFT(X516,255),LEFT('Disaggregation Data'!J$315:$J$586,255),0))),"")</f>
        <v/>
      </c>
      <c r="I516" s="510"/>
      <c r="J516" s="510"/>
      <c r="K516" s="510"/>
      <c r="L516" s="510"/>
      <c r="M516" s="510"/>
      <c r="N516" s="510"/>
      <c r="O516" s="510"/>
      <c r="P516" s="510"/>
      <c r="Q516" s="510"/>
      <c r="R516" s="510"/>
      <c r="S516" s="510"/>
      <c r="T516" s="510"/>
      <c r="U516" s="429" t="str">
        <f t="array" ref="U516">IFERROR(IF(INDEX('Disaggregation Data'!$O$315:$O$586,MATCH(LEFT(X516,255),LEFT('Disaggregation Data'!$J$315:$J$586,255),0))=0,"",INDEX('Disaggregation Data'!$O$315:$O$586,MATCH(LEFT(X516,255),LEFT('Disaggregation Data'!J$315:$J$586,255),0))),"")</f>
        <v/>
      </c>
      <c r="V516" s="441" t="str">
        <f t="array" ref="V516">IFERROR(IF(INDEX('Disaggregation Data'!$P$315:$P$586,MATCH(LEFT(X516,255),LEFT('Disaggregation Data'!$J$315:$J$586,255),0))=0,"",INDEX('Disaggregation Data'!$P$315:$P$586,MATCH(LEFT(X516,255),LEFT('Disaggregation Data'!J$315:$J$586,255),0))),"")</f>
        <v/>
      </c>
      <c r="W516" s="511"/>
      <c r="X516" s="511" t="str">
        <f t="shared" si="32"/>
        <v/>
      </c>
      <c r="Y516" s="511">
        <f t="shared" si="33"/>
        <v>49</v>
      </c>
      <c r="Z516" s="511" t="str">
        <f t="shared" si="34"/>
        <v/>
      </c>
      <c r="AA516" s="511" t="b">
        <f t="shared" si="35"/>
        <v>0</v>
      </c>
      <c r="AB516" s="511" t="s">
        <v>2019</v>
      </c>
      <c r="AC516" s="511" t="str">
        <f t="array" ref="AC516">IFERROR(IF(INDEX('Disaggregation Records'!$G$95:$G$183,MATCH(LEFT(Z516,255),LEFT('Disaggregation Records'!$D$95:$D$183,255),0))=0,"",INDEX('Disaggregation Records'!$G$95:$G$183,MATCH(LEFT(Z516,255),LEFT('Disaggregation Records'!$D$95:$D$183,255),0))),"")</f>
        <v/>
      </c>
      <c r="AD516" s="511" t="s">
        <v>787</v>
      </c>
      <c r="AE516" s="219"/>
      <c r="AF516" s="135"/>
      <c r="AG516" s="135"/>
    </row>
    <row r="517" spans="1:33" ht="37.5" customHeight="1">
      <c r="A517" s="406">
        <v>20</v>
      </c>
      <c r="B517" s="423" t="str">
        <f>IFERROR(VLOOKUP(A517,'Coverage Indicators - Section D'!$A$10:$Y$39,25,FALSE),"")</f>
        <v/>
      </c>
      <c r="C517" s="506" t="str">
        <f t="array" ref="C517">IFERROR(IF(INDEX('Disaggregation Records'!$E$95:$E$183,MATCH(LEFT(Z517,255),LEFT('Disaggregation Records'!$D$95:$D$183,255),0))=0,"",INDEX('Disaggregation Records'!$E$95:$E$183,MATCH(LEFT(Z517,255),LEFT('Disaggregation Records'!$D$95:$D$183,255),0))),"")</f>
        <v/>
      </c>
      <c r="D517" s="506" t="str">
        <f t="array" ref="D517">IFERROR(IF(INDEX('Disaggregation Records'!$F$95:$F$183,MATCH(LEFT(Z517,255),LEFT('Disaggregation Records'!$D$95:$D$183,255),0))=0,"",INDEX('Disaggregation Records'!$F$95:$F$183,MATCH(LEFT(Z517,255),LEFT('Disaggregation Records'!$D$95:$D$183,255),0))),"")</f>
        <v/>
      </c>
      <c r="E517" s="425" t="str">
        <f t="array" ref="E517">IFERROR(IF(INDEX('Disaggregation Data'!$K$315:$K$586,MATCH(LEFT(X517,255),LEFT('Disaggregation Data'!$J$315:$J$586,255),0))=0,"",INDEX('Disaggregation Data'!$K$315:$K$586,MATCH(LEFT(X517,255),LEFT('Disaggregation Data'!J$315:$J$586,255),0))),"")</f>
        <v/>
      </c>
      <c r="F517" s="426" t="str">
        <f t="array" ref="F517">IFERROR(IF(INDEX('Disaggregation Data'!$L$315:$L$586,MATCH(LEFT(X517,255),LEFT('Disaggregation Data'!$J$315:$J$586,255),0))=0,"",INDEX('Disaggregation Data'!$L$315:$L$586,MATCH(LEFT(X517,255),LEFT('Disaggregation Data'!J$315:$J$586,255),0))),"")</f>
        <v/>
      </c>
      <c r="G517" s="481" t="str">
        <f t="array" ref="G517">IFERROR(IF(INDEX('Disaggregation Data'!$M$315:$M$586,MATCH(LEFT(X517,255),LEFT('Disaggregation Data'!$J$315:$J$586,255),0))=0,(E517/F517)*100,INDEX('Disaggregation Data'!$M$315:$M$586,MATCH(LEFT(X517,255),LEFT('Disaggregation Data'!J$315:$J$586,255),0))),"")</f>
        <v/>
      </c>
      <c r="H517" s="429" t="str">
        <f t="array" ref="H517">IFERROR(IF(INDEX('Disaggregation Data'!$N$315:$N$586,MATCH(LEFT(X517,255),LEFT('Disaggregation Data'!$J$315:$J$586,255),0))=0,"",INDEX('Disaggregation Data'!$N$315:$N$586,MATCH(LEFT(X517,255),LEFT('Disaggregation Data'!J$315:$J$586,255),0))),"")</f>
        <v/>
      </c>
      <c r="I517" s="510"/>
      <c r="J517" s="510"/>
      <c r="K517" s="510"/>
      <c r="L517" s="510"/>
      <c r="M517" s="510"/>
      <c r="N517" s="510"/>
      <c r="O517" s="510"/>
      <c r="P517" s="510"/>
      <c r="Q517" s="510"/>
      <c r="R517" s="510"/>
      <c r="S517" s="510"/>
      <c r="T517" s="510"/>
      <c r="U517" s="429" t="str">
        <f t="array" ref="U517">IFERROR(IF(INDEX('Disaggregation Data'!$O$315:$O$586,MATCH(LEFT(X517,255),LEFT('Disaggregation Data'!$J$315:$J$586,255),0))=0,"",INDEX('Disaggregation Data'!$O$315:$O$586,MATCH(LEFT(X517,255),LEFT('Disaggregation Data'!J$315:$J$586,255),0))),"")</f>
        <v/>
      </c>
      <c r="V517" s="441" t="str">
        <f t="array" ref="V517">IFERROR(IF(INDEX('Disaggregation Data'!$P$315:$P$586,MATCH(LEFT(X517,255),LEFT('Disaggregation Data'!$J$315:$J$586,255),0))=0,"",INDEX('Disaggregation Data'!$P$315:$P$586,MATCH(LEFT(X517,255),LEFT('Disaggregation Data'!J$315:$J$586,255),0))),"")</f>
        <v/>
      </c>
      <c r="W517" s="511"/>
      <c r="X517" s="511" t="str">
        <f t="shared" si="32"/>
        <v/>
      </c>
      <c r="Y517" s="511">
        <f t="shared" si="33"/>
        <v>50</v>
      </c>
      <c r="Z517" s="511" t="str">
        <f t="shared" si="34"/>
        <v/>
      </c>
      <c r="AA517" s="511" t="b">
        <f t="shared" si="35"/>
        <v>0</v>
      </c>
      <c r="AB517" s="511" t="s">
        <v>2020</v>
      </c>
      <c r="AC517" s="511" t="str">
        <f t="array" ref="AC517">IFERROR(IF(INDEX('Disaggregation Records'!$G$95:$G$183,MATCH(LEFT(Z517,255),LEFT('Disaggregation Records'!$D$95:$D$183,255),0))=0,"",INDEX('Disaggregation Records'!$G$95:$G$183,MATCH(LEFT(Z517,255),LEFT('Disaggregation Records'!$D$95:$D$183,255),0))),"")</f>
        <v/>
      </c>
      <c r="AD517" s="511" t="s">
        <v>790</v>
      </c>
      <c r="AE517" s="219"/>
      <c r="AF517" s="135"/>
      <c r="AG517" s="135"/>
    </row>
    <row r="518" spans="1:33" ht="37.5" customHeight="1">
      <c r="A518" s="406">
        <v>20</v>
      </c>
      <c r="B518" s="423" t="str">
        <f>IFERROR(VLOOKUP(A518,'Coverage Indicators - Section D'!$A$10:$Y$39,25,FALSE),"")</f>
        <v/>
      </c>
      <c r="C518" s="506" t="str">
        <f t="array" ref="C518">IFERROR(IF(INDEX('Disaggregation Records'!$E$95:$E$183,MATCH(LEFT(Z518,255),LEFT('Disaggregation Records'!$D$95:$D$183,255),0))=0,"",INDEX('Disaggregation Records'!$E$95:$E$183,MATCH(LEFT(Z518,255),LEFT('Disaggregation Records'!$D$95:$D$183,255),0))),"")</f>
        <v/>
      </c>
      <c r="D518" s="506" t="str">
        <f t="array" ref="D518">IFERROR(IF(INDEX('Disaggregation Records'!$F$95:$F$183,MATCH(LEFT(Z518,255),LEFT('Disaggregation Records'!$D$95:$D$183,255),0))=0,"",INDEX('Disaggregation Records'!$F$95:$F$183,MATCH(LEFT(Z518,255),LEFT('Disaggregation Records'!$D$95:$D$183,255),0))),"")</f>
        <v/>
      </c>
      <c r="E518" s="425" t="str">
        <f t="array" ref="E518">IFERROR(IF(INDEX('Disaggregation Data'!$K$315:$K$586,MATCH(LEFT(X518,255),LEFT('Disaggregation Data'!$J$315:$J$586,255),0))=0,"",INDEX('Disaggregation Data'!$K$315:$K$586,MATCH(LEFT(X518,255),LEFT('Disaggregation Data'!J$315:$J$586,255),0))),"")</f>
        <v/>
      </c>
      <c r="F518" s="426" t="str">
        <f t="array" ref="F518">IFERROR(IF(INDEX('Disaggregation Data'!$L$315:$L$586,MATCH(LEFT(X518,255),LEFT('Disaggregation Data'!$J$315:$J$586,255),0))=0,"",INDEX('Disaggregation Data'!$L$315:$L$586,MATCH(LEFT(X518,255),LEFT('Disaggregation Data'!J$315:$J$586,255),0))),"")</f>
        <v/>
      </c>
      <c r="G518" s="481" t="str">
        <f t="array" ref="G518">IFERROR(IF(INDEX('Disaggregation Data'!$M$315:$M$586,MATCH(LEFT(X518,255),LEFT('Disaggregation Data'!$J$315:$J$586,255),0))=0,(E518/F518)*100,INDEX('Disaggregation Data'!$M$315:$M$586,MATCH(LEFT(X518,255),LEFT('Disaggregation Data'!J$315:$J$586,255),0))),"")</f>
        <v/>
      </c>
      <c r="H518" s="429" t="str">
        <f t="array" ref="H518">IFERROR(IF(INDEX('Disaggregation Data'!$N$315:$N$586,MATCH(LEFT(X518,255),LEFT('Disaggregation Data'!$J$315:$J$586,255),0))=0,"",INDEX('Disaggregation Data'!$N$315:$N$586,MATCH(LEFT(X518,255),LEFT('Disaggregation Data'!J$315:$J$586,255),0))),"")</f>
        <v/>
      </c>
      <c r="I518" s="510"/>
      <c r="J518" s="510"/>
      <c r="K518" s="510"/>
      <c r="L518" s="510"/>
      <c r="M518" s="510"/>
      <c r="N518" s="510"/>
      <c r="O518" s="510"/>
      <c r="P518" s="510"/>
      <c r="Q518" s="510"/>
      <c r="R518" s="510"/>
      <c r="S518" s="510"/>
      <c r="T518" s="510"/>
      <c r="U518" s="429" t="str">
        <f t="array" ref="U518">IFERROR(IF(INDEX('Disaggregation Data'!$O$315:$O$586,MATCH(LEFT(X518,255),LEFT('Disaggregation Data'!$J$315:$J$586,255),0))=0,"",INDEX('Disaggregation Data'!$O$315:$O$586,MATCH(LEFT(X518,255),LEFT('Disaggregation Data'!J$315:$J$586,255),0))),"")</f>
        <v/>
      </c>
      <c r="V518" s="441" t="str">
        <f t="array" ref="V518">IFERROR(IF(INDEX('Disaggregation Data'!$P$315:$P$586,MATCH(LEFT(X518,255),LEFT('Disaggregation Data'!$J$315:$J$586,255),0))=0,"",INDEX('Disaggregation Data'!$P$315:$P$586,MATCH(LEFT(X518,255),LEFT('Disaggregation Data'!J$315:$J$586,255),0))),"")</f>
        <v/>
      </c>
      <c r="W518" s="511"/>
      <c r="X518" s="511" t="str">
        <f t="shared" si="32"/>
        <v/>
      </c>
      <c r="Y518" s="511">
        <f t="shared" si="33"/>
        <v>51</v>
      </c>
      <c r="Z518" s="511" t="str">
        <f t="shared" si="34"/>
        <v/>
      </c>
      <c r="AA518" s="511" t="b">
        <f t="shared" si="35"/>
        <v>0</v>
      </c>
      <c r="AB518" s="511" t="s">
        <v>2021</v>
      </c>
      <c r="AC518" s="511" t="str">
        <f t="array" ref="AC518">IFERROR(IF(INDEX('Disaggregation Records'!$G$95:$G$183,MATCH(LEFT(Z518,255),LEFT('Disaggregation Records'!$D$95:$D$183,255),0))=0,"",INDEX('Disaggregation Records'!$G$95:$G$183,MATCH(LEFT(Z518,255),LEFT('Disaggregation Records'!$D$95:$D$183,255),0))),"")</f>
        <v/>
      </c>
      <c r="AD518" s="511" t="s">
        <v>790</v>
      </c>
      <c r="AE518" s="219"/>
      <c r="AF518" s="135"/>
      <c r="AG518" s="135"/>
    </row>
    <row r="519" spans="1:33" ht="37.5" customHeight="1">
      <c r="A519" s="406">
        <v>20</v>
      </c>
      <c r="B519" s="423" t="str">
        <f>IFERROR(VLOOKUP(A519,'Coverage Indicators - Section D'!$A$10:$Y$39,25,FALSE),"")</f>
        <v/>
      </c>
      <c r="C519" s="506" t="str">
        <f t="array" ref="C519">IFERROR(IF(INDEX('Disaggregation Records'!$E$95:$E$183,MATCH(LEFT(Z519,255),LEFT('Disaggregation Records'!$D$95:$D$183,255),0))=0,"",INDEX('Disaggregation Records'!$E$95:$E$183,MATCH(LEFT(Z519,255),LEFT('Disaggregation Records'!$D$95:$D$183,255),0))),"")</f>
        <v/>
      </c>
      <c r="D519" s="506" t="str">
        <f t="array" ref="D519">IFERROR(IF(INDEX('Disaggregation Records'!$F$95:$F$183,MATCH(LEFT(Z519,255),LEFT('Disaggregation Records'!$D$95:$D$183,255),0))=0,"",INDEX('Disaggregation Records'!$F$95:$F$183,MATCH(LEFT(Z519,255),LEFT('Disaggregation Records'!$D$95:$D$183,255),0))),"")</f>
        <v/>
      </c>
      <c r="E519" s="425" t="str">
        <f t="array" ref="E519">IFERROR(IF(INDEX('Disaggregation Data'!$K$315:$K$586,MATCH(LEFT(X519,255),LEFT('Disaggregation Data'!$J$315:$J$586,255),0))=0,"",INDEX('Disaggregation Data'!$K$315:$K$586,MATCH(LEFT(X519,255),LEFT('Disaggregation Data'!J$315:$J$586,255),0))),"")</f>
        <v/>
      </c>
      <c r="F519" s="426" t="str">
        <f t="array" ref="F519">IFERROR(IF(INDEX('Disaggregation Data'!$L$315:$L$586,MATCH(LEFT(X519,255),LEFT('Disaggregation Data'!$J$315:$J$586,255),0))=0,"",INDEX('Disaggregation Data'!$L$315:$L$586,MATCH(LEFT(X519,255),LEFT('Disaggregation Data'!J$315:$J$586,255),0))),"")</f>
        <v/>
      </c>
      <c r="G519" s="481" t="str">
        <f t="array" ref="G519">IFERROR(IF(INDEX('Disaggregation Data'!$M$315:$M$586,MATCH(LEFT(X519,255),LEFT('Disaggregation Data'!$J$315:$J$586,255),0))=0,(E519/F519)*100,INDEX('Disaggregation Data'!$M$315:$M$586,MATCH(LEFT(X519,255),LEFT('Disaggregation Data'!J$315:$J$586,255),0))),"")</f>
        <v/>
      </c>
      <c r="H519" s="429" t="str">
        <f t="array" ref="H519">IFERROR(IF(INDEX('Disaggregation Data'!$N$315:$N$586,MATCH(LEFT(X519,255),LEFT('Disaggregation Data'!$J$315:$J$586,255),0))=0,"",INDEX('Disaggregation Data'!$N$315:$N$586,MATCH(LEFT(X519,255),LEFT('Disaggregation Data'!J$315:$J$586,255),0))),"")</f>
        <v/>
      </c>
      <c r="I519" s="510"/>
      <c r="J519" s="510"/>
      <c r="K519" s="510"/>
      <c r="L519" s="510"/>
      <c r="M519" s="510"/>
      <c r="N519" s="510"/>
      <c r="O519" s="510"/>
      <c r="P519" s="510"/>
      <c r="Q519" s="510"/>
      <c r="R519" s="510"/>
      <c r="S519" s="510"/>
      <c r="T519" s="510"/>
      <c r="U519" s="429" t="str">
        <f t="array" ref="U519">IFERROR(IF(INDEX('Disaggregation Data'!$O$315:$O$586,MATCH(LEFT(X519,255),LEFT('Disaggregation Data'!$J$315:$J$586,255),0))=0,"",INDEX('Disaggregation Data'!$O$315:$O$586,MATCH(LEFT(X519,255),LEFT('Disaggregation Data'!J$315:$J$586,255),0))),"")</f>
        <v/>
      </c>
      <c r="V519" s="441" t="str">
        <f t="array" ref="V519">IFERROR(IF(INDEX('Disaggregation Data'!$P$315:$P$586,MATCH(LEFT(X519,255),LEFT('Disaggregation Data'!$J$315:$J$586,255),0))=0,"",INDEX('Disaggregation Data'!$P$315:$P$586,MATCH(LEFT(X519,255),LEFT('Disaggregation Data'!J$315:$J$586,255),0))),"")</f>
        <v/>
      </c>
      <c r="W519" s="511"/>
      <c r="X519" s="511" t="str">
        <f t="shared" ref="X519:X582" si="36">IF(B519&lt;&gt;"",B519&amp;C519&amp;D519,"")</f>
        <v/>
      </c>
      <c r="Y519" s="511">
        <f t="shared" ref="Y519:Y582" si="37">IF(B519=B518,Y518+1,0)</f>
        <v>52</v>
      </c>
      <c r="Z519" s="511" t="str">
        <f t="shared" ref="Z519:Z582" si="38">IF(B519&lt;&gt;"",B519&amp;"-"&amp;Y519,"")</f>
        <v/>
      </c>
      <c r="AA519" s="511" t="b">
        <f t="shared" ref="AA519:AA582" si="39">IFERROR(IF(B519&lt;&gt;"",TRUE,FALSE),"")</f>
        <v>0</v>
      </c>
      <c r="AB519" s="511" t="s">
        <v>2022</v>
      </c>
      <c r="AC519" s="511" t="str">
        <f t="array" ref="AC519">IFERROR(IF(INDEX('Disaggregation Records'!$G$95:$G$183,MATCH(LEFT(Z519,255),LEFT('Disaggregation Records'!$D$95:$D$183,255),0))=0,"",INDEX('Disaggregation Records'!$G$95:$G$183,MATCH(LEFT(Z519,255),LEFT('Disaggregation Records'!$D$95:$D$183,255),0))),"")</f>
        <v/>
      </c>
      <c r="AD519" s="511" t="s">
        <v>790</v>
      </c>
      <c r="AE519" s="219"/>
      <c r="AF519" s="135"/>
      <c r="AG519" s="135"/>
    </row>
    <row r="520" spans="1:33" ht="37.5" customHeight="1">
      <c r="A520" s="406">
        <v>20</v>
      </c>
      <c r="B520" s="423" t="str">
        <f>IFERROR(VLOOKUP(A520,'Coverage Indicators - Section D'!$A$10:$Y$39,25,FALSE),"")</f>
        <v/>
      </c>
      <c r="C520" s="506" t="str">
        <f t="array" ref="C520">IFERROR(IF(INDEX('Disaggregation Records'!$E$95:$E$183,MATCH(LEFT(Z520,255),LEFT('Disaggregation Records'!$D$95:$D$183,255),0))=0,"",INDEX('Disaggregation Records'!$E$95:$E$183,MATCH(LEFT(Z520,255),LEFT('Disaggregation Records'!$D$95:$D$183,255),0))),"")</f>
        <v/>
      </c>
      <c r="D520" s="506" t="str">
        <f t="array" ref="D520">IFERROR(IF(INDEX('Disaggregation Records'!$F$95:$F$183,MATCH(LEFT(Z520,255),LEFT('Disaggregation Records'!$D$95:$D$183,255),0))=0,"",INDEX('Disaggregation Records'!$F$95:$F$183,MATCH(LEFT(Z520,255),LEFT('Disaggregation Records'!$D$95:$D$183,255),0))),"")</f>
        <v/>
      </c>
      <c r="E520" s="425" t="str">
        <f t="array" ref="E520">IFERROR(IF(INDEX('Disaggregation Data'!$K$315:$K$586,MATCH(LEFT(X520,255),LEFT('Disaggregation Data'!$J$315:$J$586,255),0))=0,"",INDEX('Disaggregation Data'!$K$315:$K$586,MATCH(LEFT(X520,255),LEFT('Disaggregation Data'!J$315:$J$586,255),0))),"")</f>
        <v/>
      </c>
      <c r="F520" s="426" t="str">
        <f t="array" ref="F520">IFERROR(IF(INDEX('Disaggregation Data'!$L$315:$L$586,MATCH(LEFT(X520,255),LEFT('Disaggregation Data'!$J$315:$J$586,255),0))=0,"",INDEX('Disaggregation Data'!$L$315:$L$586,MATCH(LEFT(X520,255),LEFT('Disaggregation Data'!J$315:$J$586,255),0))),"")</f>
        <v/>
      </c>
      <c r="G520" s="481" t="str">
        <f t="array" ref="G520">IFERROR(IF(INDEX('Disaggregation Data'!$M$315:$M$586,MATCH(LEFT(X520,255),LEFT('Disaggregation Data'!$J$315:$J$586,255),0))=0,(E520/F520)*100,INDEX('Disaggregation Data'!$M$315:$M$586,MATCH(LEFT(X520,255),LEFT('Disaggregation Data'!J$315:$J$586,255),0))),"")</f>
        <v/>
      </c>
      <c r="H520" s="429" t="str">
        <f t="array" ref="H520">IFERROR(IF(INDEX('Disaggregation Data'!$N$315:$N$586,MATCH(LEFT(X520,255),LEFT('Disaggregation Data'!$J$315:$J$586,255),0))=0,"",INDEX('Disaggregation Data'!$N$315:$N$586,MATCH(LEFT(X520,255),LEFT('Disaggregation Data'!J$315:$J$586,255),0))),"")</f>
        <v/>
      </c>
      <c r="I520" s="510"/>
      <c r="J520" s="510"/>
      <c r="K520" s="510"/>
      <c r="L520" s="510"/>
      <c r="M520" s="510"/>
      <c r="N520" s="510"/>
      <c r="O520" s="510"/>
      <c r="P520" s="510"/>
      <c r="Q520" s="510"/>
      <c r="R520" s="510"/>
      <c r="S520" s="510"/>
      <c r="T520" s="510"/>
      <c r="U520" s="429" t="str">
        <f t="array" ref="U520">IFERROR(IF(INDEX('Disaggregation Data'!$O$315:$O$586,MATCH(LEFT(X520,255),LEFT('Disaggregation Data'!$J$315:$J$586,255),0))=0,"",INDEX('Disaggregation Data'!$O$315:$O$586,MATCH(LEFT(X520,255),LEFT('Disaggregation Data'!J$315:$J$586,255),0))),"")</f>
        <v/>
      </c>
      <c r="V520" s="441" t="str">
        <f t="array" ref="V520">IFERROR(IF(INDEX('Disaggregation Data'!$P$315:$P$586,MATCH(LEFT(X520,255),LEFT('Disaggregation Data'!$J$315:$J$586,255),0))=0,"",INDEX('Disaggregation Data'!$P$315:$P$586,MATCH(LEFT(X520,255),LEFT('Disaggregation Data'!J$315:$J$586,255),0))),"")</f>
        <v/>
      </c>
      <c r="W520" s="511"/>
      <c r="X520" s="511" t="str">
        <f t="shared" si="36"/>
        <v/>
      </c>
      <c r="Y520" s="511">
        <f t="shared" si="37"/>
        <v>53</v>
      </c>
      <c r="Z520" s="511" t="str">
        <f t="shared" si="38"/>
        <v/>
      </c>
      <c r="AA520" s="511" t="b">
        <f t="shared" si="39"/>
        <v>0</v>
      </c>
      <c r="AB520" s="511" t="s">
        <v>2023</v>
      </c>
      <c r="AC520" s="511" t="str">
        <f t="array" ref="AC520">IFERROR(IF(INDEX('Disaggregation Records'!$G$95:$G$183,MATCH(LEFT(Z520,255),LEFT('Disaggregation Records'!$D$95:$D$183,255),0))=0,"",INDEX('Disaggregation Records'!$G$95:$G$183,MATCH(LEFT(Z520,255),LEFT('Disaggregation Records'!$D$95:$D$183,255),0))),"")</f>
        <v/>
      </c>
      <c r="AD520" s="511" t="s">
        <v>790</v>
      </c>
      <c r="AE520" s="219"/>
      <c r="AF520" s="135"/>
      <c r="AG520" s="135"/>
    </row>
    <row r="521" spans="1:33" ht="37.5" customHeight="1">
      <c r="A521" s="406">
        <v>20</v>
      </c>
      <c r="B521" s="423" t="str">
        <f>IFERROR(VLOOKUP(A521,'Coverage Indicators - Section D'!$A$10:$Y$39,25,FALSE),"")</f>
        <v/>
      </c>
      <c r="C521" s="506" t="str">
        <f t="array" ref="C521">IFERROR(IF(INDEX('Disaggregation Records'!$E$95:$E$183,MATCH(LEFT(Z521,255),LEFT('Disaggregation Records'!$D$95:$D$183,255),0))=0,"",INDEX('Disaggregation Records'!$E$95:$E$183,MATCH(LEFT(Z521,255),LEFT('Disaggregation Records'!$D$95:$D$183,255),0))),"")</f>
        <v/>
      </c>
      <c r="D521" s="506" t="str">
        <f t="array" ref="D521">IFERROR(IF(INDEX('Disaggregation Records'!$F$95:$F$183,MATCH(LEFT(Z521,255),LEFT('Disaggregation Records'!$D$95:$D$183,255),0))=0,"",INDEX('Disaggregation Records'!$F$95:$F$183,MATCH(LEFT(Z521,255),LEFT('Disaggregation Records'!$D$95:$D$183,255),0))),"")</f>
        <v/>
      </c>
      <c r="E521" s="425" t="str">
        <f t="array" ref="E521">IFERROR(IF(INDEX('Disaggregation Data'!$K$315:$K$586,MATCH(LEFT(X521,255),LEFT('Disaggregation Data'!$J$315:$J$586,255),0))=0,"",INDEX('Disaggregation Data'!$K$315:$K$586,MATCH(LEFT(X521,255),LEFT('Disaggregation Data'!J$315:$J$586,255),0))),"")</f>
        <v/>
      </c>
      <c r="F521" s="426" t="str">
        <f t="array" ref="F521">IFERROR(IF(INDEX('Disaggregation Data'!$L$315:$L$586,MATCH(LEFT(X521,255),LEFT('Disaggregation Data'!$J$315:$J$586,255),0))=0,"",INDEX('Disaggregation Data'!$L$315:$L$586,MATCH(LEFT(X521,255),LEFT('Disaggregation Data'!J$315:$J$586,255),0))),"")</f>
        <v/>
      </c>
      <c r="G521" s="481" t="str">
        <f t="array" ref="G521">IFERROR(IF(INDEX('Disaggregation Data'!$M$315:$M$586,MATCH(LEFT(X521,255),LEFT('Disaggregation Data'!$J$315:$J$586,255),0))=0,(E521/F521)*100,INDEX('Disaggregation Data'!$M$315:$M$586,MATCH(LEFT(X521,255),LEFT('Disaggregation Data'!J$315:$J$586,255),0))),"")</f>
        <v/>
      </c>
      <c r="H521" s="429" t="str">
        <f t="array" ref="H521">IFERROR(IF(INDEX('Disaggregation Data'!$N$315:$N$586,MATCH(LEFT(X521,255),LEFT('Disaggregation Data'!$J$315:$J$586,255),0))=0,"",INDEX('Disaggregation Data'!$N$315:$N$586,MATCH(LEFT(X521,255),LEFT('Disaggregation Data'!J$315:$J$586,255),0))),"")</f>
        <v/>
      </c>
      <c r="I521" s="510"/>
      <c r="J521" s="510"/>
      <c r="K521" s="510"/>
      <c r="L521" s="510"/>
      <c r="M521" s="510"/>
      <c r="N521" s="510"/>
      <c r="O521" s="510"/>
      <c r="P521" s="510"/>
      <c r="Q521" s="510"/>
      <c r="R521" s="510"/>
      <c r="S521" s="510"/>
      <c r="T521" s="510"/>
      <c r="U521" s="429" t="str">
        <f t="array" ref="U521">IFERROR(IF(INDEX('Disaggregation Data'!$O$315:$O$586,MATCH(LEFT(X521,255),LEFT('Disaggregation Data'!$J$315:$J$586,255),0))=0,"",INDEX('Disaggregation Data'!$O$315:$O$586,MATCH(LEFT(X521,255),LEFT('Disaggregation Data'!J$315:$J$586,255),0))),"")</f>
        <v/>
      </c>
      <c r="V521" s="441" t="str">
        <f t="array" ref="V521">IFERROR(IF(INDEX('Disaggregation Data'!$P$315:$P$586,MATCH(LEFT(X521,255),LEFT('Disaggregation Data'!$J$315:$J$586,255),0))=0,"",INDEX('Disaggregation Data'!$P$315:$P$586,MATCH(LEFT(X521,255),LEFT('Disaggregation Data'!J$315:$J$586,255),0))),"")</f>
        <v/>
      </c>
      <c r="W521" s="511"/>
      <c r="X521" s="511" t="str">
        <f t="shared" si="36"/>
        <v/>
      </c>
      <c r="Y521" s="511">
        <f t="shared" si="37"/>
        <v>54</v>
      </c>
      <c r="Z521" s="511" t="str">
        <f t="shared" si="38"/>
        <v/>
      </c>
      <c r="AA521" s="511" t="b">
        <f t="shared" si="39"/>
        <v>0</v>
      </c>
      <c r="AB521" s="511" t="s">
        <v>2024</v>
      </c>
      <c r="AC521" s="511" t="str">
        <f t="array" ref="AC521">IFERROR(IF(INDEX('Disaggregation Records'!$G$95:$G$183,MATCH(LEFT(Z521,255),LEFT('Disaggregation Records'!$D$95:$D$183,255),0))=0,"",INDEX('Disaggregation Records'!$G$95:$G$183,MATCH(LEFT(Z521,255),LEFT('Disaggregation Records'!$D$95:$D$183,255),0))),"")</f>
        <v/>
      </c>
      <c r="AD521" s="511" t="s">
        <v>790</v>
      </c>
      <c r="AE521" s="219"/>
      <c r="AF521" s="135"/>
      <c r="AG521" s="135"/>
    </row>
    <row r="522" spans="1:33" ht="37.5" customHeight="1">
      <c r="A522" s="406">
        <v>20</v>
      </c>
      <c r="B522" s="423" t="str">
        <f>IFERROR(VLOOKUP(A522,'Coverage Indicators - Section D'!$A$10:$Y$39,25,FALSE),"")</f>
        <v/>
      </c>
      <c r="C522" s="506" t="str">
        <f t="array" ref="C522">IFERROR(IF(INDEX('Disaggregation Records'!$E$95:$E$183,MATCH(LEFT(Z522,255),LEFT('Disaggregation Records'!$D$95:$D$183,255),0))=0,"",INDEX('Disaggregation Records'!$E$95:$E$183,MATCH(LEFT(Z522,255),LEFT('Disaggregation Records'!$D$95:$D$183,255),0))),"")</f>
        <v/>
      </c>
      <c r="D522" s="506" t="str">
        <f t="array" ref="D522">IFERROR(IF(INDEX('Disaggregation Records'!$F$95:$F$183,MATCH(LEFT(Z522,255),LEFT('Disaggregation Records'!$D$95:$D$183,255),0))=0,"",INDEX('Disaggregation Records'!$F$95:$F$183,MATCH(LEFT(Z522,255),LEFT('Disaggregation Records'!$D$95:$D$183,255),0))),"")</f>
        <v/>
      </c>
      <c r="E522" s="425" t="str">
        <f t="array" ref="E522">IFERROR(IF(INDEX('Disaggregation Data'!$K$315:$K$586,MATCH(LEFT(X522,255),LEFT('Disaggregation Data'!$J$315:$J$586,255),0))=0,"",INDEX('Disaggregation Data'!$K$315:$K$586,MATCH(LEFT(X522,255),LEFT('Disaggregation Data'!J$315:$J$586,255),0))),"")</f>
        <v/>
      </c>
      <c r="F522" s="426" t="str">
        <f t="array" ref="F522">IFERROR(IF(INDEX('Disaggregation Data'!$L$315:$L$586,MATCH(LEFT(X522,255),LEFT('Disaggregation Data'!$J$315:$J$586,255),0))=0,"",INDEX('Disaggregation Data'!$L$315:$L$586,MATCH(LEFT(X522,255),LEFT('Disaggregation Data'!J$315:$J$586,255),0))),"")</f>
        <v/>
      </c>
      <c r="G522" s="481" t="str">
        <f t="array" ref="G522">IFERROR(IF(INDEX('Disaggregation Data'!$M$315:$M$586,MATCH(LEFT(X522,255),LEFT('Disaggregation Data'!$J$315:$J$586,255),0))=0,(E522/F522)*100,INDEX('Disaggregation Data'!$M$315:$M$586,MATCH(LEFT(X522,255),LEFT('Disaggregation Data'!J$315:$J$586,255),0))),"")</f>
        <v/>
      </c>
      <c r="H522" s="429" t="str">
        <f t="array" ref="H522">IFERROR(IF(INDEX('Disaggregation Data'!$N$315:$N$586,MATCH(LEFT(X522,255),LEFT('Disaggregation Data'!$J$315:$J$586,255),0))=0,"",INDEX('Disaggregation Data'!$N$315:$N$586,MATCH(LEFT(X522,255),LEFT('Disaggregation Data'!J$315:$J$586,255),0))),"")</f>
        <v/>
      </c>
      <c r="I522" s="510"/>
      <c r="J522" s="510"/>
      <c r="K522" s="510"/>
      <c r="L522" s="510"/>
      <c r="M522" s="510"/>
      <c r="N522" s="510"/>
      <c r="O522" s="510"/>
      <c r="P522" s="510"/>
      <c r="Q522" s="510"/>
      <c r="R522" s="510"/>
      <c r="S522" s="510"/>
      <c r="T522" s="510"/>
      <c r="U522" s="429" t="str">
        <f t="array" ref="U522">IFERROR(IF(INDEX('Disaggregation Data'!$O$315:$O$586,MATCH(LEFT(X522,255),LEFT('Disaggregation Data'!$J$315:$J$586,255),0))=0,"",INDEX('Disaggregation Data'!$O$315:$O$586,MATCH(LEFT(X522,255),LEFT('Disaggregation Data'!J$315:$J$586,255),0))),"")</f>
        <v/>
      </c>
      <c r="V522" s="441" t="str">
        <f t="array" ref="V522">IFERROR(IF(INDEX('Disaggregation Data'!$P$315:$P$586,MATCH(LEFT(X522,255),LEFT('Disaggregation Data'!$J$315:$J$586,255),0))=0,"",INDEX('Disaggregation Data'!$P$315:$P$586,MATCH(LEFT(X522,255),LEFT('Disaggregation Data'!J$315:$J$586,255),0))),"")</f>
        <v/>
      </c>
      <c r="W522" s="511"/>
      <c r="X522" s="511" t="str">
        <f t="shared" si="36"/>
        <v/>
      </c>
      <c r="Y522" s="511">
        <f t="shared" si="37"/>
        <v>55</v>
      </c>
      <c r="Z522" s="511" t="str">
        <f t="shared" si="38"/>
        <v/>
      </c>
      <c r="AA522" s="511" t="b">
        <f t="shared" si="39"/>
        <v>0</v>
      </c>
      <c r="AB522" s="511" t="s">
        <v>2025</v>
      </c>
      <c r="AC522" s="511" t="str">
        <f t="array" ref="AC522">IFERROR(IF(INDEX('Disaggregation Records'!$G$95:$G$183,MATCH(LEFT(Z522,255),LEFT('Disaggregation Records'!$D$95:$D$183,255),0))=0,"",INDEX('Disaggregation Records'!$G$95:$G$183,MATCH(LEFT(Z522,255),LEFT('Disaggregation Records'!$D$95:$D$183,255),0))),"")</f>
        <v/>
      </c>
      <c r="AD522" s="511" t="s">
        <v>790</v>
      </c>
      <c r="AE522" s="219"/>
      <c r="AF522" s="135"/>
      <c r="AG522" s="135"/>
    </row>
    <row r="523" spans="1:33" ht="37.5" customHeight="1">
      <c r="A523" s="406">
        <v>20</v>
      </c>
      <c r="B523" s="423" t="str">
        <f>IFERROR(VLOOKUP(A523,'Coverage Indicators - Section D'!$A$10:$Y$39,25,FALSE),"")</f>
        <v/>
      </c>
      <c r="C523" s="506" t="str">
        <f t="array" ref="C523">IFERROR(IF(INDEX('Disaggregation Records'!$E$95:$E$183,MATCH(LEFT(Z523,255),LEFT('Disaggregation Records'!$D$95:$D$183,255),0))=0,"",INDEX('Disaggregation Records'!$E$95:$E$183,MATCH(LEFT(Z523,255),LEFT('Disaggregation Records'!$D$95:$D$183,255),0))),"")</f>
        <v/>
      </c>
      <c r="D523" s="506" t="str">
        <f t="array" ref="D523">IFERROR(IF(INDEX('Disaggregation Records'!$F$95:$F$183,MATCH(LEFT(Z523,255),LEFT('Disaggregation Records'!$D$95:$D$183,255),0))=0,"",INDEX('Disaggregation Records'!$F$95:$F$183,MATCH(LEFT(Z523,255),LEFT('Disaggregation Records'!$D$95:$D$183,255),0))),"")</f>
        <v/>
      </c>
      <c r="E523" s="425" t="str">
        <f t="array" ref="E523">IFERROR(IF(INDEX('Disaggregation Data'!$K$315:$K$586,MATCH(LEFT(X523,255),LEFT('Disaggregation Data'!$J$315:$J$586,255),0))=0,"",INDEX('Disaggregation Data'!$K$315:$K$586,MATCH(LEFT(X523,255),LEFT('Disaggregation Data'!J$315:$J$586,255),0))),"")</f>
        <v/>
      </c>
      <c r="F523" s="426" t="str">
        <f t="array" ref="F523">IFERROR(IF(INDEX('Disaggregation Data'!$L$315:$L$586,MATCH(LEFT(X523,255),LEFT('Disaggregation Data'!$J$315:$J$586,255),0))=0,"",INDEX('Disaggregation Data'!$L$315:$L$586,MATCH(LEFT(X523,255),LEFT('Disaggregation Data'!J$315:$J$586,255),0))),"")</f>
        <v/>
      </c>
      <c r="G523" s="481" t="str">
        <f t="array" ref="G523">IFERROR(IF(INDEX('Disaggregation Data'!$M$315:$M$586,MATCH(LEFT(X523,255),LEFT('Disaggregation Data'!$J$315:$J$586,255),0))=0,(E523/F523)*100,INDEX('Disaggregation Data'!$M$315:$M$586,MATCH(LEFT(X523,255),LEFT('Disaggregation Data'!J$315:$J$586,255),0))),"")</f>
        <v/>
      </c>
      <c r="H523" s="429" t="str">
        <f t="array" ref="H523">IFERROR(IF(INDEX('Disaggregation Data'!$N$315:$N$586,MATCH(LEFT(X523,255),LEFT('Disaggregation Data'!$J$315:$J$586,255),0))=0,"",INDEX('Disaggregation Data'!$N$315:$N$586,MATCH(LEFT(X523,255),LEFT('Disaggregation Data'!J$315:$J$586,255),0))),"")</f>
        <v/>
      </c>
      <c r="I523" s="510"/>
      <c r="J523" s="510"/>
      <c r="K523" s="510"/>
      <c r="L523" s="510"/>
      <c r="M523" s="510"/>
      <c r="N523" s="510"/>
      <c r="O523" s="510"/>
      <c r="P523" s="510"/>
      <c r="Q523" s="510"/>
      <c r="R523" s="510"/>
      <c r="S523" s="510"/>
      <c r="T523" s="510"/>
      <c r="U523" s="429" t="str">
        <f t="array" ref="U523">IFERROR(IF(INDEX('Disaggregation Data'!$O$315:$O$586,MATCH(LEFT(X523,255),LEFT('Disaggregation Data'!$J$315:$J$586,255),0))=0,"",INDEX('Disaggregation Data'!$O$315:$O$586,MATCH(LEFT(X523,255),LEFT('Disaggregation Data'!J$315:$J$586,255),0))),"")</f>
        <v/>
      </c>
      <c r="V523" s="441" t="str">
        <f t="array" ref="V523">IFERROR(IF(INDEX('Disaggregation Data'!$P$315:$P$586,MATCH(LEFT(X523,255),LEFT('Disaggregation Data'!$J$315:$J$586,255),0))=0,"",INDEX('Disaggregation Data'!$P$315:$P$586,MATCH(LEFT(X523,255),LEFT('Disaggregation Data'!J$315:$J$586,255),0))),"")</f>
        <v/>
      </c>
      <c r="W523" s="511"/>
      <c r="X523" s="511" t="str">
        <f t="shared" si="36"/>
        <v/>
      </c>
      <c r="Y523" s="511">
        <f t="shared" si="37"/>
        <v>56</v>
      </c>
      <c r="Z523" s="511" t="str">
        <f t="shared" si="38"/>
        <v/>
      </c>
      <c r="AA523" s="511" t="b">
        <f t="shared" si="39"/>
        <v>0</v>
      </c>
      <c r="AB523" s="511" t="s">
        <v>2026</v>
      </c>
      <c r="AC523" s="511" t="str">
        <f t="array" ref="AC523">IFERROR(IF(INDEX('Disaggregation Records'!$G$95:$G$183,MATCH(LEFT(Z523,255),LEFT('Disaggregation Records'!$D$95:$D$183,255),0))=0,"",INDEX('Disaggregation Records'!$G$95:$G$183,MATCH(LEFT(Z523,255),LEFT('Disaggregation Records'!$D$95:$D$183,255),0))),"")</f>
        <v/>
      </c>
      <c r="AD523" s="511" t="s">
        <v>790</v>
      </c>
      <c r="AE523" s="219"/>
      <c r="AF523" s="135"/>
      <c r="AG523" s="135"/>
    </row>
    <row r="524" spans="1:33" ht="37.5" customHeight="1">
      <c r="A524" s="406">
        <v>20</v>
      </c>
      <c r="B524" s="423" t="str">
        <f>IFERROR(VLOOKUP(A524,'Coverage Indicators - Section D'!$A$10:$Y$39,25,FALSE),"")</f>
        <v/>
      </c>
      <c r="C524" s="506" t="str">
        <f t="array" ref="C524">IFERROR(IF(INDEX('Disaggregation Records'!$E$95:$E$183,MATCH(LEFT(Z524,255),LEFT('Disaggregation Records'!$D$95:$D$183,255),0))=0,"",INDEX('Disaggregation Records'!$E$95:$E$183,MATCH(LEFT(Z524,255),LEFT('Disaggregation Records'!$D$95:$D$183,255),0))),"")</f>
        <v/>
      </c>
      <c r="D524" s="506" t="str">
        <f t="array" ref="D524">IFERROR(IF(INDEX('Disaggregation Records'!$F$95:$F$183,MATCH(LEFT(Z524,255),LEFT('Disaggregation Records'!$D$95:$D$183,255),0))=0,"",INDEX('Disaggregation Records'!$F$95:$F$183,MATCH(LEFT(Z524,255),LEFT('Disaggregation Records'!$D$95:$D$183,255),0))),"")</f>
        <v/>
      </c>
      <c r="E524" s="425" t="str">
        <f t="array" ref="E524">IFERROR(IF(INDEX('Disaggregation Data'!$K$315:$K$586,MATCH(LEFT(X524,255),LEFT('Disaggregation Data'!$J$315:$J$586,255),0))=0,"",INDEX('Disaggregation Data'!$K$315:$K$586,MATCH(LEFT(X524,255),LEFT('Disaggregation Data'!J$315:$J$586,255),0))),"")</f>
        <v/>
      </c>
      <c r="F524" s="426" t="str">
        <f t="array" ref="F524">IFERROR(IF(INDEX('Disaggregation Data'!$L$315:$L$586,MATCH(LEFT(X524,255),LEFT('Disaggregation Data'!$J$315:$J$586,255),0))=0,"",INDEX('Disaggregation Data'!$L$315:$L$586,MATCH(LEFT(X524,255),LEFT('Disaggregation Data'!J$315:$J$586,255),0))),"")</f>
        <v/>
      </c>
      <c r="G524" s="481" t="str">
        <f t="array" ref="G524">IFERROR(IF(INDEX('Disaggregation Data'!$M$315:$M$586,MATCH(LEFT(X524,255),LEFT('Disaggregation Data'!$J$315:$J$586,255),0))=0,(E524/F524)*100,INDEX('Disaggregation Data'!$M$315:$M$586,MATCH(LEFT(X524,255),LEFT('Disaggregation Data'!J$315:$J$586,255),0))),"")</f>
        <v/>
      </c>
      <c r="H524" s="429" t="str">
        <f t="array" ref="H524">IFERROR(IF(INDEX('Disaggregation Data'!$N$315:$N$586,MATCH(LEFT(X524,255),LEFT('Disaggregation Data'!$J$315:$J$586,255),0))=0,"",INDEX('Disaggregation Data'!$N$315:$N$586,MATCH(LEFT(X524,255),LEFT('Disaggregation Data'!J$315:$J$586,255),0))),"")</f>
        <v/>
      </c>
      <c r="I524" s="510"/>
      <c r="J524" s="510"/>
      <c r="K524" s="510"/>
      <c r="L524" s="510"/>
      <c r="M524" s="510"/>
      <c r="N524" s="510"/>
      <c r="O524" s="510"/>
      <c r="P524" s="510"/>
      <c r="Q524" s="510"/>
      <c r="R524" s="510"/>
      <c r="S524" s="510"/>
      <c r="T524" s="510"/>
      <c r="U524" s="429" t="str">
        <f t="array" ref="U524">IFERROR(IF(INDEX('Disaggregation Data'!$O$315:$O$586,MATCH(LEFT(X524,255),LEFT('Disaggregation Data'!$J$315:$J$586,255),0))=0,"",INDEX('Disaggregation Data'!$O$315:$O$586,MATCH(LEFT(X524,255),LEFT('Disaggregation Data'!J$315:$J$586,255),0))),"")</f>
        <v/>
      </c>
      <c r="V524" s="441" t="str">
        <f t="array" ref="V524">IFERROR(IF(INDEX('Disaggregation Data'!$P$315:$P$586,MATCH(LEFT(X524,255),LEFT('Disaggregation Data'!$J$315:$J$586,255),0))=0,"",INDEX('Disaggregation Data'!$P$315:$P$586,MATCH(LEFT(X524,255),LEFT('Disaggregation Data'!J$315:$J$586,255),0))),"")</f>
        <v/>
      </c>
      <c r="W524" s="511"/>
      <c r="X524" s="511" t="str">
        <f t="shared" si="36"/>
        <v/>
      </c>
      <c r="Y524" s="511">
        <f t="shared" si="37"/>
        <v>57</v>
      </c>
      <c r="Z524" s="511" t="str">
        <f t="shared" si="38"/>
        <v/>
      </c>
      <c r="AA524" s="511" t="b">
        <f t="shared" si="39"/>
        <v>0</v>
      </c>
      <c r="AB524" s="511" t="s">
        <v>2027</v>
      </c>
      <c r="AC524" s="511" t="str">
        <f t="array" ref="AC524">IFERROR(IF(INDEX('Disaggregation Records'!$G$95:$G$183,MATCH(LEFT(Z524,255),LEFT('Disaggregation Records'!$D$95:$D$183,255),0))=0,"",INDEX('Disaggregation Records'!$G$95:$G$183,MATCH(LEFT(Z524,255),LEFT('Disaggregation Records'!$D$95:$D$183,255),0))),"")</f>
        <v/>
      </c>
      <c r="AD524" s="511" t="s">
        <v>790</v>
      </c>
      <c r="AE524" s="219"/>
      <c r="AF524" s="135"/>
      <c r="AG524" s="135"/>
    </row>
    <row r="525" spans="1:33" ht="37.5" customHeight="1">
      <c r="A525" s="406">
        <v>20</v>
      </c>
      <c r="B525" s="423" t="str">
        <f>IFERROR(VLOOKUP(A525,'Coverage Indicators - Section D'!$A$10:$Y$39,25,FALSE),"")</f>
        <v/>
      </c>
      <c r="C525" s="506" t="str">
        <f t="array" ref="C525">IFERROR(IF(INDEX('Disaggregation Records'!$E$95:$E$183,MATCH(LEFT(Z525,255),LEFT('Disaggregation Records'!$D$95:$D$183,255),0))=0,"",INDEX('Disaggregation Records'!$E$95:$E$183,MATCH(LEFT(Z525,255),LEFT('Disaggregation Records'!$D$95:$D$183,255),0))),"")</f>
        <v/>
      </c>
      <c r="D525" s="506" t="str">
        <f t="array" ref="D525">IFERROR(IF(INDEX('Disaggregation Records'!$F$95:$F$183,MATCH(LEFT(Z525,255),LEFT('Disaggregation Records'!$D$95:$D$183,255),0))=0,"",INDEX('Disaggregation Records'!$F$95:$F$183,MATCH(LEFT(Z525,255),LEFT('Disaggregation Records'!$D$95:$D$183,255),0))),"")</f>
        <v/>
      </c>
      <c r="E525" s="425" t="str">
        <f t="array" ref="E525">IFERROR(IF(INDEX('Disaggregation Data'!$K$315:$K$586,MATCH(LEFT(X525,255),LEFT('Disaggregation Data'!$J$315:$J$586,255),0))=0,"",INDEX('Disaggregation Data'!$K$315:$K$586,MATCH(LEFT(X525,255),LEFT('Disaggregation Data'!J$315:$J$586,255),0))),"")</f>
        <v/>
      </c>
      <c r="F525" s="426" t="str">
        <f t="array" ref="F525">IFERROR(IF(INDEX('Disaggregation Data'!$L$315:$L$586,MATCH(LEFT(X525,255),LEFT('Disaggregation Data'!$J$315:$J$586,255),0))=0,"",INDEX('Disaggregation Data'!$L$315:$L$586,MATCH(LEFT(X525,255),LEFT('Disaggregation Data'!J$315:$J$586,255),0))),"")</f>
        <v/>
      </c>
      <c r="G525" s="481" t="str">
        <f t="array" ref="G525">IFERROR(IF(INDEX('Disaggregation Data'!$M$315:$M$586,MATCH(LEFT(X525,255),LEFT('Disaggregation Data'!$J$315:$J$586,255),0))=0,(E525/F525)*100,INDEX('Disaggregation Data'!$M$315:$M$586,MATCH(LEFT(X525,255),LEFT('Disaggregation Data'!J$315:$J$586,255),0))),"")</f>
        <v/>
      </c>
      <c r="H525" s="429" t="str">
        <f t="array" ref="H525">IFERROR(IF(INDEX('Disaggregation Data'!$N$315:$N$586,MATCH(LEFT(X525,255),LEFT('Disaggregation Data'!$J$315:$J$586,255),0))=0,"",INDEX('Disaggregation Data'!$N$315:$N$586,MATCH(LEFT(X525,255),LEFT('Disaggregation Data'!J$315:$J$586,255),0))),"")</f>
        <v/>
      </c>
      <c r="I525" s="510"/>
      <c r="J525" s="510"/>
      <c r="K525" s="510"/>
      <c r="L525" s="510"/>
      <c r="M525" s="510"/>
      <c r="N525" s="510"/>
      <c r="O525" s="510"/>
      <c r="P525" s="510"/>
      <c r="Q525" s="510"/>
      <c r="R525" s="510"/>
      <c r="S525" s="510"/>
      <c r="T525" s="510"/>
      <c r="U525" s="429" t="str">
        <f t="array" ref="U525">IFERROR(IF(INDEX('Disaggregation Data'!$O$315:$O$586,MATCH(LEFT(X525,255),LEFT('Disaggregation Data'!$J$315:$J$586,255),0))=0,"",INDEX('Disaggregation Data'!$O$315:$O$586,MATCH(LEFT(X525,255),LEFT('Disaggregation Data'!J$315:$J$586,255),0))),"")</f>
        <v/>
      </c>
      <c r="V525" s="441" t="str">
        <f t="array" ref="V525">IFERROR(IF(INDEX('Disaggregation Data'!$P$315:$P$586,MATCH(LEFT(X525,255),LEFT('Disaggregation Data'!$J$315:$J$586,255),0))=0,"",INDEX('Disaggregation Data'!$P$315:$P$586,MATCH(LEFT(X525,255),LEFT('Disaggregation Data'!J$315:$J$586,255),0))),"")</f>
        <v/>
      </c>
      <c r="W525" s="511"/>
      <c r="X525" s="511" t="str">
        <f t="shared" si="36"/>
        <v/>
      </c>
      <c r="Y525" s="511">
        <f t="shared" si="37"/>
        <v>58</v>
      </c>
      <c r="Z525" s="511" t="str">
        <f t="shared" si="38"/>
        <v/>
      </c>
      <c r="AA525" s="511" t="b">
        <f t="shared" si="39"/>
        <v>0</v>
      </c>
      <c r="AB525" s="511" t="s">
        <v>2028</v>
      </c>
      <c r="AC525" s="511" t="str">
        <f t="array" ref="AC525">IFERROR(IF(INDEX('Disaggregation Records'!$G$95:$G$183,MATCH(LEFT(Z525,255),LEFT('Disaggregation Records'!$D$95:$D$183,255),0))=0,"",INDEX('Disaggregation Records'!$G$95:$G$183,MATCH(LEFT(Z525,255),LEFT('Disaggregation Records'!$D$95:$D$183,255),0))),"")</f>
        <v/>
      </c>
      <c r="AD525" s="511" t="s">
        <v>790</v>
      </c>
      <c r="AE525" s="219"/>
      <c r="AF525" s="135"/>
      <c r="AG525" s="135"/>
    </row>
    <row r="526" spans="1:33" ht="37.5" customHeight="1">
      <c r="A526" s="406">
        <v>20</v>
      </c>
      <c r="B526" s="423" t="str">
        <f>IFERROR(VLOOKUP(A526,'Coverage Indicators - Section D'!$A$10:$Y$39,25,FALSE),"")</f>
        <v/>
      </c>
      <c r="C526" s="506" t="str">
        <f t="array" ref="C526">IFERROR(IF(INDEX('Disaggregation Records'!$E$95:$E$183,MATCH(LEFT(Z526,255),LEFT('Disaggregation Records'!$D$95:$D$183,255),0))=0,"",INDEX('Disaggregation Records'!$E$95:$E$183,MATCH(LEFT(Z526,255),LEFT('Disaggregation Records'!$D$95:$D$183,255),0))),"")</f>
        <v/>
      </c>
      <c r="D526" s="506" t="str">
        <f t="array" ref="D526">IFERROR(IF(INDEX('Disaggregation Records'!$F$95:$F$183,MATCH(LEFT(Z526,255),LEFT('Disaggregation Records'!$D$95:$D$183,255),0))=0,"",INDEX('Disaggregation Records'!$F$95:$F$183,MATCH(LEFT(Z526,255),LEFT('Disaggregation Records'!$D$95:$D$183,255),0))),"")</f>
        <v/>
      </c>
      <c r="E526" s="425" t="str">
        <f t="array" ref="E526">IFERROR(IF(INDEX('Disaggregation Data'!$K$315:$K$586,MATCH(LEFT(X526,255),LEFT('Disaggregation Data'!$J$315:$J$586,255),0))=0,"",INDEX('Disaggregation Data'!$K$315:$K$586,MATCH(LEFT(X526,255),LEFT('Disaggregation Data'!J$315:$J$586,255),0))),"")</f>
        <v/>
      </c>
      <c r="F526" s="426" t="str">
        <f t="array" ref="F526">IFERROR(IF(INDEX('Disaggregation Data'!$L$315:$L$586,MATCH(LEFT(X526,255),LEFT('Disaggregation Data'!$J$315:$J$586,255),0))=0,"",INDEX('Disaggregation Data'!$L$315:$L$586,MATCH(LEFT(X526,255),LEFT('Disaggregation Data'!J$315:$J$586,255),0))),"")</f>
        <v/>
      </c>
      <c r="G526" s="481" t="str">
        <f t="array" ref="G526">IFERROR(IF(INDEX('Disaggregation Data'!$M$315:$M$586,MATCH(LEFT(X526,255),LEFT('Disaggregation Data'!$J$315:$J$586,255),0))=0,(E526/F526)*100,INDEX('Disaggregation Data'!$M$315:$M$586,MATCH(LEFT(X526,255),LEFT('Disaggregation Data'!J$315:$J$586,255),0))),"")</f>
        <v/>
      </c>
      <c r="H526" s="429" t="str">
        <f t="array" ref="H526">IFERROR(IF(INDEX('Disaggregation Data'!$N$315:$N$586,MATCH(LEFT(X526,255),LEFT('Disaggregation Data'!$J$315:$J$586,255),0))=0,"",INDEX('Disaggregation Data'!$N$315:$N$586,MATCH(LEFT(X526,255),LEFT('Disaggregation Data'!J$315:$J$586,255),0))),"")</f>
        <v/>
      </c>
      <c r="I526" s="510"/>
      <c r="J526" s="510"/>
      <c r="K526" s="510"/>
      <c r="L526" s="510"/>
      <c r="M526" s="510"/>
      <c r="N526" s="510"/>
      <c r="O526" s="510"/>
      <c r="P526" s="510"/>
      <c r="Q526" s="510"/>
      <c r="R526" s="510"/>
      <c r="S526" s="510"/>
      <c r="T526" s="510"/>
      <c r="U526" s="429" t="str">
        <f t="array" ref="U526">IFERROR(IF(INDEX('Disaggregation Data'!$O$315:$O$586,MATCH(LEFT(X526,255),LEFT('Disaggregation Data'!$J$315:$J$586,255),0))=0,"",INDEX('Disaggregation Data'!$O$315:$O$586,MATCH(LEFT(X526,255),LEFT('Disaggregation Data'!J$315:$J$586,255),0))),"")</f>
        <v/>
      </c>
      <c r="V526" s="441" t="str">
        <f t="array" ref="V526">IFERROR(IF(INDEX('Disaggregation Data'!$P$315:$P$586,MATCH(LEFT(X526,255),LEFT('Disaggregation Data'!$J$315:$J$586,255),0))=0,"",INDEX('Disaggregation Data'!$P$315:$P$586,MATCH(LEFT(X526,255),LEFT('Disaggregation Data'!J$315:$J$586,255),0))),"")</f>
        <v/>
      </c>
      <c r="W526" s="511"/>
      <c r="X526" s="511" t="str">
        <f t="shared" si="36"/>
        <v/>
      </c>
      <c r="Y526" s="511">
        <f t="shared" si="37"/>
        <v>59</v>
      </c>
      <c r="Z526" s="511" t="str">
        <f t="shared" si="38"/>
        <v/>
      </c>
      <c r="AA526" s="511" t="b">
        <f t="shared" si="39"/>
        <v>0</v>
      </c>
      <c r="AB526" s="511" t="s">
        <v>2029</v>
      </c>
      <c r="AC526" s="511" t="str">
        <f t="array" ref="AC526">IFERROR(IF(INDEX('Disaggregation Records'!$G$95:$G$183,MATCH(LEFT(Z526,255),LEFT('Disaggregation Records'!$D$95:$D$183,255),0))=0,"",INDEX('Disaggregation Records'!$G$95:$G$183,MATCH(LEFT(Z526,255),LEFT('Disaggregation Records'!$D$95:$D$183,255),0))),"")</f>
        <v/>
      </c>
      <c r="AD526" s="511" t="s">
        <v>790</v>
      </c>
      <c r="AE526" s="219"/>
      <c r="AF526" s="135"/>
      <c r="AG526" s="135"/>
    </row>
    <row r="527" spans="1:33" ht="37.5" customHeight="1">
      <c r="A527" s="406">
        <v>21</v>
      </c>
      <c r="B527" s="423" t="str">
        <f>IFERROR(VLOOKUP(A527,'Coverage Indicators - Section D'!$A$10:$Y$39,25,FALSE),"")</f>
        <v/>
      </c>
      <c r="C527" s="506" t="str">
        <f t="array" ref="C527">IFERROR(IF(INDEX('Disaggregation Records'!$E$95:$E$183,MATCH(LEFT(Z527,255),LEFT('Disaggregation Records'!$D$95:$D$183,255),0))=0,"",INDEX('Disaggregation Records'!$E$95:$E$183,MATCH(LEFT(Z527,255),LEFT('Disaggregation Records'!$D$95:$D$183,255),0))),"")</f>
        <v/>
      </c>
      <c r="D527" s="506" t="str">
        <f t="array" ref="D527">IFERROR(IF(INDEX('Disaggregation Records'!$F$95:$F$183,MATCH(LEFT(Z527,255),LEFT('Disaggregation Records'!$D$95:$D$183,255),0))=0,"",INDEX('Disaggregation Records'!$F$95:$F$183,MATCH(LEFT(Z527,255),LEFT('Disaggregation Records'!$D$95:$D$183,255),0))),"")</f>
        <v/>
      </c>
      <c r="E527" s="425" t="str">
        <f t="array" ref="E527">IFERROR(IF(INDEX('Disaggregation Data'!$K$315:$K$586,MATCH(LEFT(X527,255),LEFT('Disaggregation Data'!$J$315:$J$586,255),0))=0,"",INDEX('Disaggregation Data'!$K$315:$K$586,MATCH(LEFT(X527,255),LEFT('Disaggregation Data'!J$315:$J$586,255),0))),"")</f>
        <v/>
      </c>
      <c r="F527" s="426" t="str">
        <f t="array" ref="F527">IFERROR(IF(INDEX('Disaggregation Data'!$L$315:$L$586,MATCH(LEFT(X527,255),LEFT('Disaggregation Data'!$J$315:$J$586,255),0))=0,"",INDEX('Disaggregation Data'!$L$315:$L$586,MATCH(LEFT(X527,255),LEFT('Disaggregation Data'!J$315:$J$586,255),0))),"")</f>
        <v/>
      </c>
      <c r="G527" s="481" t="str">
        <f t="array" ref="G527">IFERROR(IF(INDEX('Disaggregation Data'!$M$315:$M$586,MATCH(LEFT(X527,255),LEFT('Disaggregation Data'!$J$315:$J$586,255),0))=0,(E527/F527)*100,INDEX('Disaggregation Data'!$M$315:$M$586,MATCH(LEFT(X527,255),LEFT('Disaggregation Data'!J$315:$J$586,255),0))),"")</f>
        <v/>
      </c>
      <c r="H527" s="429" t="str">
        <f t="array" ref="H527">IFERROR(IF(INDEX('Disaggregation Data'!$N$315:$N$586,MATCH(LEFT(X527,255),LEFT('Disaggregation Data'!$J$315:$J$586,255),0))=0,"",INDEX('Disaggregation Data'!$N$315:$N$586,MATCH(LEFT(X527,255),LEFT('Disaggregation Data'!J$315:$J$586,255),0))),"")</f>
        <v/>
      </c>
      <c r="I527" s="510"/>
      <c r="J527" s="510"/>
      <c r="K527" s="510"/>
      <c r="L527" s="510"/>
      <c r="M527" s="510"/>
      <c r="N527" s="510"/>
      <c r="O527" s="510"/>
      <c r="P527" s="510"/>
      <c r="Q527" s="510"/>
      <c r="R527" s="510"/>
      <c r="S527" s="510"/>
      <c r="T527" s="510"/>
      <c r="U527" s="429" t="str">
        <f t="array" ref="U527">IFERROR(IF(INDEX('Disaggregation Data'!$O$315:$O$586,MATCH(LEFT(X527,255),LEFT('Disaggregation Data'!$J$315:$J$586,255),0))=0,"",INDEX('Disaggregation Data'!$O$315:$O$586,MATCH(LEFT(X527,255),LEFT('Disaggregation Data'!J$315:$J$586,255),0))),"")</f>
        <v/>
      </c>
      <c r="V527" s="441" t="str">
        <f t="array" ref="V527">IFERROR(IF(INDEX('Disaggregation Data'!$P$315:$P$586,MATCH(LEFT(X527,255),LEFT('Disaggregation Data'!$J$315:$J$586,255),0))=0,"",INDEX('Disaggregation Data'!$P$315:$P$586,MATCH(LEFT(X527,255),LEFT('Disaggregation Data'!J$315:$J$586,255),0))),"")</f>
        <v/>
      </c>
      <c r="W527" s="511"/>
      <c r="X527" s="511" t="str">
        <f t="shared" si="36"/>
        <v/>
      </c>
      <c r="Y527" s="511">
        <f t="shared" si="37"/>
        <v>60</v>
      </c>
      <c r="Z527" s="511" t="str">
        <f t="shared" si="38"/>
        <v/>
      </c>
      <c r="AA527" s="511" t="b">
        <f t="shared" si="39"/>
        <v>0</v>
      </c>
      <c r="AB527" s="511" t="s">
        <v>2030</v>
      </c>
      <c r="AC527" s="511" t="str">
        <f t="array" ref="AC527">IFERROR(IF(INDEX('Disaggregation Records'!$G$95:$G$183,MATCH(LEFT(Z527,255),LEFT('Disaggregation Records'!$D$95:$D$183,255),0))=0,"",INDEX('Disaggregation Records'!$G$95:$G$183,MATCH(LEFT(Z527,255),LEFT('Disaggregation Records'!$D$95:$D$183,255),0))),"")</f>
        <v/>
      </c>
      <c r="AD527" s="511" t="s">
        <v>793</v>
      </c>
      <c r="AE527" s="219"/>
      <c r="AF527" s="135"/>
      <c r="AG527" s="135"/>
    </row>
    <row r="528" spans="1:33" ht="37.5" customHeight="1">
      <c r="A528" s="406">
        <v>21</v>
      </c>
      <c r="B528" s="423" t="str">
        <f>IFERROR(VLOOKUP(A528,'Coverage Indicators - Section D'!$A$10:$Y$39,25,FALSE),"")</f>
        <v/>
      </c>
      <c r="C528" s="506" t="str">
        <f t="array" ref="C528">IFERROR(IF(INDEX('Disaggregation Records'!$E$95:$E$183,MATCH(LEFT(Z528,255),LEFT('Disaggregation Records'!$D$95:$D$183,255),0))=0,"",INDEX('Disaggregation Records'!$E$95:$E$183,MATCH(LEFT(Z528,255),LEFT('Disaggregation Records'!$D$95:$D$183,255),0))),"")</f>
        <v/>
      </c>
      <c r="D528" s="506" t="str">
        <f t="array" ref="D528">IFERROR(IF(INDEX('Disaggregation Records'!$F$95:$F$183,MATCH(LEFT(Z528,255),LEFT('Disaggregation Records'!$D$95:$D$183,255),0))=0,"",INDEX('Disaggregation Records'!$F$95:$F$183,MATCH(LEFT(Z528,255),LEFT('Disaggregation Records'!$D$95:$D$183,255),0))),"")</f>
        <v/>
      </c>
      <c r="E528" s="425" t="str">
        <f t="array" ref="E528">IFERROR(IF(INDEX('Disaggregation Data'!$K$315:$K$586,MATCH(LEFT(X528,255),LEFT('Disaggregation Data'!$J$315:$J$586,255),0))=0,"",INDEX('Disaggregation Data'!$K$315:$K$586,MATCH(LEFT(X528,255),LEFT('Disaggregation Data'!J$315:$J$586,255),0))),"")</f>
        <v/>
      </c>
      <c r="F528" s="426" t="str">
        <f t="array" ref="F528">IFERROR(IF(INDEX('Disaggregation Data'!$L$315:$L$586,MATCH(LEFT(X528,255),LEFT('Disaggregation Data'!$J$315:$J$586,255),0))=0,"",INDEX('Disaggregation Data'!$L$315:$L$586,MATCH(LEFT(X528,255),LEFT('Disaggregation Data'!J$315:$J$586,255),0))),"")</f>
        <v/>
      </c>
      <c r="G528" s="481" t="str">
        <f t="array" ref="G528">IFERROR(IF(INDEX('Disaggregation Data'!$M$315:$M$586,MATCH(LEFT(X528,255),LEFT('Disaggregation Data'!$J$315:$J$586,255),0))=0,(E528/F528)*100,INDEX('Disaggregation Data'!$M$315:$M$586,MATCH(LEFT(X528,255),LEFT('Disaggregation Data'!J$315:$J$586,255),0))),"")</f>
        <v/>
      </c>
      <c r="H528" s="429" t="str">
        <f t="array" ref="H528">IFERROR(IF(INDEX('Disaggregation Data'!$N$315:$N$586,MATCH(LEFT(X528,255),LEFT('Disaggregation Data'!$J$315:$J$586,255),0))=0,"",INDEX('Disaggregation Data'!$N$315:$N$586,MATCH(LEFT(X528,255),LEFT('Disaggregation Data'!J$315:$J$586,255),0))),"")</f>
        <v/>
      </c>
      <c r="I528" s="510"/>
      <c r="J528" s="510"/>
      <c r="K528" s="510"/>
      <c r="L528" s="510"/>
      <c r="M528" s="510"/>
      <c r="N528" s="510"/>
      <c r="O528" s="510"/>
      <c r="P528" s="510"/>
      <c r="Q528" s="510"/>
      <c r="R528" s="510"/>
      <c r="S528" s="510"/>
      <c r="T528" s="510"/>
      <c r="U528" s="429" t="str">
        <f t="array" ref="U528">IFERROR(IF(INDEX('Disaggregation Data'!$O$315:$O$586,MATCH(LEFT(X528,255),LEFT('Disaggregation Data'!$J$315:$J$586,255),0))=0,"",INDEX('Disaggregation Data'!$O$315:$O$586,MATCH(LEFT(X528,255),LEFT('Disaggregation Data'!J$315:$J$586,255),0))),"")</f>
        <v/>
      </c>
      <c r="V528" s="441" t="str">
        <f t="array" ref="V528">IFERROR(IF(INDEX('Disaggregation Data'!$P$315:$P$586,MATCH(LEFT(X528,255),LEFT('Disaggregation Data'!$J$315:$J$586,255),0))=0,"",INDEX('Disaggregation Data'!$P$315:$P$586,MATCH(LEFT(X528,255),LEFT('Disaggregation Data'!J$315:$J$586,255),0))),"")</f>
        <v/>
      </c>
      <c r="W528" s="511"/>
      <c r="X528" s="511" t="str">
        <f t="shared" si="36"/>
        <v/>
      </c>
      <c r="Y528" s="511">
        <f t="shared" si="37"/>
        <v>61</v>
      </c>
      <c r="Z528" s="511" t="str">
        <f t="shared" si="38"/>
        <v/>
      </c>
      <c r="AA528" s="511" t="b">
        <f t="shared" si="39"/>
        <v>0</v>
      </c>
      <c r="AB528" s="511" t="s">
        <v>2031</v>
      </c>
      <c r="AC528" s="511" t="str">
        <f t="array" ref="AC528">IFERROR(IF(INDEX('Disaggregation Records'!$G$95:$G$183,MATCH(LEFT(Z528,255),LEFT('Disaggregation Records'!$D$95:$D$183,255),0))=0,"",INDEX('Disaggregation Records'!$G$95:$G$183,MATCH(LEFT(Z528,255),LEFT('Disaggregation Records'!$D$95:$D$183,255),0))),"")</f>
        <v/>
      </c>
      <c r="AD528" s="511" t="s">
        <v>793</v>
      </c>
      <c r="AE528" s="219"/>
      <c r="AF528" s="135"/>
      <c r="AG528" s="135"/>
    </row>
    <row r="529" spans="1:33" ht="37.5" customHeight="1">
      <c r="A529" s="406">
        <v>21</v>
      </c>
      <c r="B529" s="423" t="str">
        <f>IFERROR(VLOOKUP(A529,'Coverage Indicators - Section D'!$A$10:$Y$39,25,FALSE),"")</f>
        <v/>
      </c>
      <c r="C529" s="506" t="str">
        <f t="array" ref="C529">IFERROR(IF(INDEX('Disaggregation Records'!$E$95:$E$183,MATCH(LEFT(Z529,255),LEFT('Disaggregation Records'!$D$95:$D$183,255),0))=0,"",INDEX('Disaggregation Records'!$E$95:$E$183,MATCH(LEFT(Z529,255),LEFT('Disaggregation Records'!$D$95:$D$183,255),0))),"")</f>
        <v/>
      </c>
      <c r="D529" s="506" t="str">
        <f t="array" ref="D529">IFERROR(IF(INDEX('Disaggregation Records'!$F$95:$F$183,MATCH(LEFT(Z529,255),LEFT('Disaggregation Records'!$D$95:$D$183,255),0))=0,"",INDEX('Disaggregation Records'!$F$95:$F$183,MATCH(LEFT(Z529,255),LEFT('Disaggregation Records'!$D$95:$D$183,255),0))),"")</f>
        <v/>
      </c>
      <c r="E529" s="425" t="str">
        <f t="array" ref="E529">IFERROR(IF(INDEX('Disaggregation Data'!$K$315:$K$586,MATCH(LEFT(X529,255),LEFT('Disaggregation Data'!$J$315:$J$586,255),0))=0,"",INDEX('Disaggregation Data'!$K$315:$K$586,MATCH(LEFT(X529,255),LEFT('Disaggregation Data'!J$315:$J$586,255),0))),"")</f>
        <v/>
      </c>
      <c r="F529" s="426" t="str">
        <f t="array" ref="F529">IFERROR(IF(INDEX('Disaggregation Data'!$L$315:$L$586,MATCH(LEFT(X529,255),LEFT('Disaggregation Data'!$J$315:$J$586,255),0))=0,"",INDEX('Disaggregation Data'!$L$315:$L$586,MATCH(LEFT(X529,255),LEFT('Disaggregation Data'!J$315:$J$586,255),0))),"")</f>
        <v/>
      </c>
      <c r="G529" s="481" t="str">
        <f t="array" ref="G529">IFERROR(IF(INDEX('Disaggregation Data'!$M$315:$M$586,MATCH(LEFT(X529,255),LEFT('Disaggregation Data'!$J$315:$J$586,255),0))=0,(E529/F529)*100,INDEX('Disaggregation Data'!$M$315:$M$586,MATCH(LEFT(X529,255),LEFT('Disaggregation Data'!J$315:$J$586,255),0))),"")</f>
        <v/>
      </c>
      <c r="H529" s="429" t="str">
        <f t="array" ref="H529">IFERROR(IF(INDEX('Disaggregation Data'!$N$315:$N$586,MATCH(LEFT(X529,255),LEFT('Disaggregation Data'!$J$315:$J$586,255),0))=0,"",INDEX('Disaggregation Data'!$N$315:$N$586,MATCH(LEFT(X529,255),LEFT('Disaggregation Data'!J$315:$J$586,255),0))),"")</f>
        <v/>
      </c>
      <c r="I529" s="510"/>
      <c r="J529" s="510"/>
      <c r="K529" s="510"/>
      <c r="L529" s="510"/>
      <c r="M529" s="510"/>
      <c r="N529" s="510"/>
      <c r="O529" s="510"/>
      <c r="P529" s="510"/>
      <c r="Q529" s="510"/>
      <c r="R529" s="510"/>
      <c r="S529" s="510"/>
      <c r="T529" s="510"/>
      <c r="U529" s="429" t="str">
        <f t="array" ref="U529">IFERROR(IF(INDEX('Disaggregation Data'!$O$315:$O$586,MATCH(LEFT(X529,255),LEFT('Disaggregation Data'!$J$315:$J$586,255),0))=0,"",INDEX('Disaggregation Data'!$O$315:$O$586,MATCH(LEFT(X529,255),LEFT('Disaggregation Data'!J$315:$J$586,255),0))),"")</f>
        <v/>
      </c>
      <c r="V529" s="441" t="str">
        <f t="array" ref="V529">IFERROR(IF(INDEX('Disaggregation Data'!$P$315:$P$586,MATCH(LEFT(X529,255),LEFT('Disaggregation Data'!$J$315:$J$586,255),0))=0,"",INDEX('Disaggregation Data'!$P$315:$P$586,MATCH(LEFT(X529,255),LEFT('Disaggregation Data'!J$315:$J$586,255),0))),"")</f>
        <v/>
      </c>
      <c r="W529" s="511"/>
      <c r="X529" s="511" t="str">
        <f t="shared" si="36"/>
        <v/>
      </c>
      <c r="Y529" s="511">
        <f t="shared" si="37"/>
        <v>62</v>
      </c>
      <c r="Z529" s="511" t="str">
        <f t="shared" si="38"/>
        <v/>
      </c>
      <c r="AA529" s="511" t="b">
        <f t="shared" si="39"/>
        <v>0</v>
      </c>
      <c r="AB529" s="511" t="s">
        <v>2032</v>
      </c>
      <c r="AC529" s="511" t="str">
        <f t="array" ref="AC529">IFERROR(IF(INDEX('Disaggregation Records'!$G$95:$G$183,MATCH(LEFT(Z529,255),LEFT('Disaggregation Records'!$D$95:$D$183,255),0))=0,"",INDEX('Disaggregation Records'!$G$95:$G$183,MATCH(LEFT(Z529,255),LEFT('Disaggregation Records'!$D$95:$D$183,255),0))),"")</f>
        <v/>
      </c>
      <c r="AD529" s="511" t="s">
        <v>793</v>
      </c>
      <c r="AE529" s="219"/>
      <c r="AF529" s="135"/>
      <c r="AG529" s="135"/>
    </row>
    <row r="530" spans="1:33" ht="37.5" customHeight="1">
      <c r="A530" s="406">
        <v>21</v>
      </c>
      <c r="B530" s="423" t="str">
        <f>IFERROR(VLOOKUP(A530,'Coverage Indicators - Section D'!$A$10:$Y$39,25,FALSE),"")</f>
        <v/>
      </c>
      <c r="C530" s="506" t="str">
        <f t="array" ref="C530">IFERROR(IF(INDEX('Disaggregation Records'!$E$95:$E$183,MATCH(LEFT(Z530,255),LEFT('Disaggregation Records'!$D$95:$D$183,255),0))=0,"",INDEX('Disaggregation Records'!$E$95:$E$183,MATCH(LEFT(Z530,255),LEFT('Disaggregation Records'!$D$95:$D$183,255),0))),"")</f>
        <v/>
      </c>
      <c r="D530" s="506" t="str">
        <f t="array" ref="D530">IFERROR(IF(INDEX('Disaggregation Records'!$F$95:$F$183,MATCH(LEFT(Z530,255),LEFT('Disaggregation Records'!$D$95:$D$183,255),0))=0,"",INDEX('Disaggregation Records'!$F$95:$F$183,MATCH(LEFT(Z530,255),LEFT('Disaggregation Records'!$D$95:$D$183,255),0))),"")</f>
        <v/>
      </c>
      <c r="E530" s="425" t="str">
        <f t="array" ref="E530">IFERROR(IF(INDEX('Disaggregation Data'!$K$315:$K$586,MATCH(LEFT(X530,255),LEFT('Disaggregation Data'!$J$315:$J$586,255),0))=0,"",INDEX('Disaggregation Data'!$K$315:$K$586,MATCH(LEFT(X530,255),LEFT('Disaggregation Data'!J$315:$J$586,255),0))),"")</f>
        <v/>
      </c>
      <c r="F530" s="426" t="str">
        <f t="array" ref="F530">IFERROR(IF(INDEX('Disaggregation Data'!$L$315:$L$586,MATCH(LEFT(X530,255),LEFT('Disaggregation Data'!$J$315:$J$586,255),0))=0,"",INDEX('Disaggregation Data'!$L$315:$L$586,MATCH(LEFT(X530,255),LEFT('Disaggregation Data'!J$315:$J$586,255),0))),"")</f>
        <v/>
      </c>
      <c r="G530" s="481" t="str">
        <f t="array" ref="G530">IFERROR(IF(INDEX('Disaggregation Data'!$M$315:$M$586,MATCH(LEFT(X530,255),LEFT('Disaggregation Data'!$J$315:$J$586,255),0))=0,(E530/F530)*100,INDEX('Disaggregation Data'!$M$315:$M$586,MATCH(LEFT(X530,255),LEFT('Disaggregation Data'!J$315:$J$586,255),0))),"")</f>
        <v/>
      </c>
      <c r="H530" s="429" t="str">
        <f t="array" ref="H530">IFERROR(IF(INDEX('Disaggregation Data'!$N$315:$N$586,MATCH(LEFT(X530,255),LEFT('Disaggregation Data'!$J$315:$J$586,255),0))=0,"",INDEX('Disaggregation Data'!$N$315:$N$586,MATCH(LEFT(X530,255),LEFT('Disaggregation Data'!J$315:$J$586,255),0))),"")</f>
        <v/>
      </c>
      <c r="I530" s="510"/>
      <c r="J530" s="510"/>
      <c r="K530" s="510"/>
      <c r="L530" s="510"/>
      <c r="M530" s="510"/>
      <c r="N530" s="510"/>
      <c r="O530" s="510"/>
      <c r="P530" s="510"/>
      <c r="Q530" s="510"/>
      <c r="R530" s="510"/>
      <c r="S530" s="510"/>
      <c r="T530" s="510"/>
      <c r="U530" s="429" t="str">
        <f t="array" ref="U530">IFERROR(IF(INDEX('Disaggregation Data'!$O$315:$O$586,MATCH(LEFT(X530,255),LEFT('Disaggregation Data'!$J$315:$J$586,255),0))=0,"",INDEX('Disaggregation Data'!$O$315:$O$586,MATCH(LEFT(X530,255),LEFT('Disaggregation Data'!J$315:$J$586,255),0))),"")</f>
        <v/>
      </c>
      <c r="V530" s="441" t="str">
        <f t="array" ref="V530">IFERROR(IF(INDEX('Disaggregation Data'!$P$315:$P$586,MATCH(LEFT(X530,255),LEFT('Disaggregation Data'!$J$315:$J$586,255),0))=0,"",INDEX('Disaggregation Data'!$P$315:$P$586,MATCH(LEFT(X530,255),LEFT('Disaggregation Data'!J$315:$J$586,255),0))),"")</f>
        <v/>
      </c>
      <c r="W530" s="511"/>
      <c r="X530" s="511" t="str">
        <f t="shared" si="36"/>
        <v/>
      </c>
      <c r="Y530" s="511">
        <f t="shared" si="37"/>
        <v>63</v>
      </c>
      <c r="Z530" s="511" t="str">
        <f t="shared" si="38"/>
        <v/>
      </c>
      <c r="AA530" s="511" t="b">
        <f t="shared" si="39"/>
        <v>0</v>
      </c>
      <c r="AB530" s="511" t="s">
        <v>2033</v>
      </c>
      <c r="AC530" s="511" t="str">
        <f t="array" ref="AC530">IFERROR(IF(INDEX('Disaggregation Records'!$G$95:$G$183,MATCH(LEFT(Z530,255),LEFT('Disaggregation Records'!$D$95:$D$183,255),0))=0,"",INDEX('Disaggregation Records'!$G$95:$G$183,MATCH(LEFT(Z530,255),LEFT('Disaggregation Records'!$D$95:$D$183,255),0))),"")</f>
        <v/>
      </c>
      <c r="AD530" s="511" t="s">
        <v>793</v>
      </c>
      <c r="AE530" s="219"/>
      <c r="AF530" s="135"/>
      <c r="AG530" s="135"/>
    </row>
    <row r="531" spans="1:33" ht="37.5" customHeight="1">
      <c r="A531" s="406">
        <v>21</v>
      </c>
      <c r="B531" s="423" t="str">
        <f>IFERROR(VLOOKUP(A531,'Coverage Indicators - Section D'!$A$10:$Y$39,25,FALSE),"")</f>
        <v/>
      </c>
      <c r="C531" s="506" t="str">
        <f t="array" ref="C531">IFERROR(IF(INDEX('Disaggregation Records'!$E$95:$E$183,MATCH(LEFT(Z531,255),LEFT('Disaggregation Records'!$D$95:$D$183,255),0))=0,"",INDEX('Disaggregation Records'!$E$95:$E$183,MATCH(LEFT(Z531,255),LEFT('Disaggregation Records'!$D$95:$D$183,255),0))),"")</f>
        <v/>
      </c>
      <c r="D531" s="506" t="str">
        <f t="array" ref="D531">IFERROR(IF(INDEX('Disaggregation Records'!$F$95:$F$183,MATCH(LEFT(Z531,255),LEFT('Disaggregation Records'!$D$95:$D$183,255),0))=0,"",INDEX('Disaggregation Records'!$F$95:$F$183,MATCH(LEFT(Z531,255),LEFT('Disaggregation Records'!$D$95:$D$183,255),0))),"")</f>
        <v/>
      </c>
      <c r="E531" s="425" t="str">
        <f t="array" ref="E531">IFERROR(IF(INDEX('Disaggregation Data'!$K$315:$K$586,MATCH(LEFT(X531,255),LEFT('Disaggregation Data'!$J$315:$J$586,255),0))=0,"",INDEX('Disaggregation Data'!$K$315:$K$586,MATCH(LEFT(X531,255),LEFT('Disaggregation Data'!J$315:$J$586,255),0))),"")</f>
        <v/>
      </c>
      <c r="F531" s="426" t="str">
        <f t="array" ref="F531">IFERROR(IF(INDEX('Disaggregation Data'!$L$315:$L$586,MATCH(LEFT(X531,255),LEFT('Disaggregation Data'!$J$315:$J$586,255),0))=0,"",INDEX('Disaggregation Data'!$L$315:$L$586,MATCH(LEFT(X531,255),LEFT('Disaggregation Data'!J$315:$J$586,255),0))),"")</f>
        <v/>
      </c>
      <c r="G531" s="481" t="str">
        <f t="array" ref="G531">IFERROR(IF(INDEX('Disaggregation Data'!$M$315:$M$586,MATCH(LEFT(X531,255),LEFT('Disaggregation Data'!$J$315:$J$586,255),0))=0,(E531/F531)*100,INDEX('Disaggregation Data'!$M$315:$M$586,MATCH(LEFT(X531,255),LEFT('Disaggregation Data'!J$315:$J$586,255),0))),"")</f>
        <v/>
      </c>
      <c r="H531" s="429" t="str">
        <f t="array" ref="H531">IFERROR(IF(INDEX('Disaggregation Data'!$N$315:$N$586,MATCH(LEFT(X531,255),LEFT('Disaggregation Data'!$J$315:$J$586,255),0))=0,"",INDEX('Disaggregation Data'!$N$315:$N$586,MATCH(LEFT(X531,255),LEFT('Disaggregation Data'!J$315:$J$586,255),0))),"")</f>
        <v/>
      </c>
      <c r="I531" s="510"/>
      <c r="J531" s="510"/>
      <c r="K531" s="510"/>
      <c r="L531" s="510"/>
      <c r="M531" s="510"/>
      <c r="N531" s="510"/>
      <c r="O531" s="510"/>
      <c r="P531" s="510"/>
      <c r="Q531" s="510"/>
      <c r="R531" s="510"/>
      <c r="S531" s="510"/>
      <c r="T531" s="510"/>
      <c r="U531" s="429" t="str">
        <f t="array" ref="U531">IFERROR(IF(INDEX('Disaggregation Data'!$O$315:$O$586,MATCH(LEFT(X531,255),LEFT('Disaggregation Data'!$J$315:$J$586,255),0))=0,"",INDEX('Disaggregation Data'!$O$315:$O$586,MATCH(LEFT(X531,255),LEFT('Disaggregation Data'!J$315:$J$586,255),0))),"")</f>
        <v/>
      </c>
      <c r="V531" s="441" t="str">
        <f t="array" ref="V531">IFERROR(IF(INDEX('Disaggregation Data'!$P$315:$P$586,MATCH(LEFT(X531,255),LEFT('Disaggregation Data'!$J$315:$J$586,255),0))=0,"",INDEX('Disaggregation Data'!$P$315:$P$586,MATCH(LEFT(X531,255),LEFT('Disaggregation Data'!J$315:$J$586,255),0))),"")</f>
        <v/>
      </c>
      <c r="W531" s="511"/>
      <c r="X531" s="511" t="str">
        <f t="shared" si="36"/>
        <v/>
      </c>
      <c r="Y531" s="511">
        <f t="shared" si="37"/>
        <v>64</v>
      </c>
      <c r="Z531" s="511" t="str">
        <f t="shared" si="38"/>
        <v/>
      </c>
      <c r="AA531" s="511" t="b">
        <f t="shared" si="39"/>
        <v>0</v>
      </c>
      <c r="AB531" s="511" t="s">
        <v>2034</v>
      </c>
      <c r="AC531" s="511" t="str">
        <f t="array" ref="AC531">IFERROR(IF(INDEX('Disaggregation Records'!$G$95:$G$183,MATCH(LEFT(Z531,255),LEFT('Disaggregation Records'!$D$95:$D$183,255),0))=0,"",INDEX('Disaggregation Records'!$G$95:$G$183,MATCH(LEFT(Z531,255),LEFT('Disaggregation Records'!$D$95:$D$183,255),0))),"")</f>
        <v/>
      </c>
      <c r="AD531" s="511" t="s">
        <v>793</v>
      </c>
      <c r="AE531" s="219"/>
      <c r="AF531" s="135"/>
      <c r="AG531" s="135"/>
    </row>
    <row r="532" spans="1:33" ht="37.5" customHeight="1">
      <c r="A532" s="406">
        <v>21</v>
      </c>
      <c r="B532" s="423" t="str">
        <f>IFERROR(VLOOKUP(A532,'Coverage Indicators - Section D'!$A$10:$Y$39,25,FALSE),"")</f>
        <v/>
      </c>
      <c r="C532" s="506" t="str">
        <f t="array" ref="C532">IFERROR(IF(INDEX('Disaggregation Records'!$E$95:$E$183,MATCH(LEFT(Z532,255),LEFT('Disaggregation Records'!$D$95:$D$183,255),0))=0,"",INDEX('Disaggregation Records'!$E$95:$E$183,MATCH(LEFT(Z532,255),LEFT('Disaggregation Records'!$D$95:$D$183,255),0))),"")</f>
        <v/>
      </c>
      <c r="D532" s="506" t="str">
        <f t="array" ref="D532">IFERROR(IF(INDEX('Disaggregation Records'!$F$95:$F$183,MATCH(LEFT(Z532,255),LEFT('Disaggregation Records'!$D$95:$D$183,255),0))=0,"",INDEX('Disaggregation Records'!$F$95:$F$183,MATCH(LEFT(Z532,255),LEFT('Disaggregation Records'!$D$95:$D$183,255),0))),"")</f>
        <v/>
      </c>
      <c r="E532" s="425" t="str">
        <f t="array" ref="E532">IFERROR(IF(INDEX('Disaggregation Data'!$K$315:$K$586,MATCH(LEFT(X532,255),LEFT('Disaggregation Data'!$J$315:$J$586,255),0))=0,"",INDEX('Disaggregation Data'!$K$315:$K$586,MATCH(LEFT(X532,255),LEFT('Disaggregation Data'!J$315:$J$586,255),0))),"")</f>
        <v/>
      </c>
      <c r="F532" s="426" t="str">
        <f t="array" ref="F532">IFERROR(IF(INDEX('Disaggregation Data'!$L$315:$L$586,MATCH(LEFT(X532,255),LEFT('Disaggregation Data'!$J$315:$J$586,255),0))=0,"",INDEX('Disaggregation Data'!$L$315:$L$586,MATCH(LEFT(X532,255),LEFT('Disaggregation Data'!J$315:$J$586,255),0))),"")</f>
        <v/>
      </c>
      <c r="G532" s="481" t="str">
        <f t="array" ref="G532">IFERROR(IF(INDEX('Disaggregation Data'!$M$315:$M$586,MATCH(LEFT(X532,255),LEFT('Disaggregation Data'!$J$315:$J$586,255),0))=0,(E532/F532)*100,INDEX('Disaggregation Data'!$M$315:$M$586,MATCH(LEFT(X532,255),LEFT('Disaggregation Data'!J$315:$J$586,255),0))),"")</f>
        <v/>
      </c>
      <c r="H532" s="429" t="str">
        <f t="array" ref="H532">IFERROR(IF(INDEX('Disaggregation Data'!$N$315:$N$586,MATCH(LEFT(X532,255),LEFT('Disaggregation Data'!$J$315:$J$586,255),0))=0,"",INDEX('Disaggregation Data'!$N$315:$N$586,MATCH(LEFT(X532,255),LEFT('Disaggregation Data'!J$315:$J$586,255),0))),"")</f>
        <v/>
      </c>
      <c r="I532" s="510"/>
      <c r="J532" s="510"/>
      <c r="K532" s="510"/>
      <c r="L532" s="510"/>
      <c r="M532" s="510"/>
      <c r="N532" s="510"/>
      <c r="O532" s="510"/>
      <c r="P532" s="510"/>
      <c r="Q532" s="510"/>
      <c r="R532" s="510"/>
      <c r="S532" s="510"/>
      <c r="T532" s="510"/>
      <c r="U532" s="429" t="str">
        <f t="array" ref="U532">IFERROR(IF(INDEX('Disaggregation Data'!$O$315:$O$586,MATCH(LEFT(X532,255),LEFT('Disaggregation Data'!$J$315:$J$586,255),0))=0,"",INDEX('Disaggregation Data'!$O$315:$O$586,MATCH(LEFT(X532,255),LEFT('Disaggregation Data'!J$315:$J$586,255),0))),"")</f>
        <v/>
      </c>
      <c r="V532" s="441" t="str">
        <f t="array" ref="V532">IFERROR(IF(INDEX('Disaggregation Data'!$P$315:$P$586,MATCH(LEFT(X532,255),LEFT('Disaggregation Data'!$J$315:$J$586,255),0))=0,"",INDEX('Disaggregation Data'!$P$315:$P$586,MATCH(LEFT(X532,255),LEFT('Disaggregation Data'!J$315:$J$586,255),0))),"")</f>
        <v/>
      </c>
      <c r="W532" s="511"/>
      <c r="X532" s="511" t="str">
        <f t="shared" si="36"/>
        <v/>
      </c>
      <c r="Y532" s="511">
        <f t="shared" si="37"/>
        <v>65</v>
      </c>
      <c r="Z532" s="511" t="str">
        <f t="shared" si="38"/>
        <v/>
      </c>
      <c r="AA532" s="511" t="b">
        <f t="shared" si="39"/>
        <v>0</v>
      </c>
      <c r="AB532" s="511" t="s">
        <v>2035</v>
      </c>
      <c r="AC532" s="511" t="str">
        <f t="array" ref="AC532">IFERROR(IF(INDEX('Disaggregation Records'!$G$95:$G$183,MATCH(LEFT(Z532,255),LEFT('Disaggregation Records'!$D$95:$D$183,255),0))=0,"",INDEX('Disaggregation Records'!$G$95:$G$183,MATCH(LEFT(Z532,255),LEFT('Disaggregation Records'!$D$95:$D$183,255),0))),"")</f>
        <v/>
      </c>
      <c r="AD532" s="511" t="s">
        <v>793</v>
      </c>
      <c r="AE532" s="219"/>
      <c r="AF532" s="135"/>
      <c r="AG532" s="135"/>
    </row>
    <row r="533" spans="1:33" ht="37.5" customHeight="1">
      <c r="A533" s="406">
        <v>21</v>
      </c>
      <c r="B533" s="423" t="str">
        <f>IFERROR(VLOOKUP(A533,'Coverage Indicators - Section D'!$A$10:$Y$39,25,FALSE),"")</f>
        <v/>
      </c>
      <c r="C533" s="506" t="str">
        <f t="array" ref="C533">IFERROR(IF(INDEX('Disaggregation Records'!$E$95:$E$183,MATCH(LEFT(Z533,255),LEFT('Disaggregation Records'!$D$95:$D$183,255),0))=0,"",INDEX('Disaggregation Records'!$E$95:$E$183,MATCH(LEFT(Z533,255),LEFT('Disaggregation Records'!$D$95:$D$183,255),0))),"")</f>
        <v/>
      </c>
      <c r="D533" s="506" t="str">
        <f t="array" ref="D533">IFERROR(IF(INDEX('Disaggregation Records'!$F$95:$F$183,MATCH(LEFT(Z533,255),LEFT('Disaggregation Records'!$D$95:$D$183,255),0))=0,"",INDEX('Disaggregation Records'!$F$95:$F$183,MATCH(LEFT(Z533,255),LEFT('Disaggregation Records'!$D$95:$D$183,255),0))),"")</f>
        <v/>
      </c>
      <c r="E533" s="425" t="str">
        <f t="array" ref="E533">IFERROR(IF(INDEX('Disaggregation Data'!$K$315:$K$586,MATCH(LEFT(X533,255),LEFT('Disaggregation Data'!$J$315:$J$586,255),0))=0,"",INDEX('Disaggregation Data'!$K$315:$K$586,MATCH(LEFT(X533,255),LEFT('Disaggregation Data'!J$315:$J$586,255),0))),"")</f>
        <v/>
      </c>
      <c r="F533" s="426" t="str">
        <f t="array" ref="F533">IFERROR(IF(INDEX('Disaggregation Data'!$L$315:$L$586,MATCH(LEFT(X533,255),LEFT('Disaggregation Data'!$J$315:$J$586,255),0))=0,"",INDEX('Disaggregation Data'!$L$315:$L$586,MATCH(LEFT(X533,255),LEFT('Disaggregation Data'!J$315:$J$586,255),0))),"")</f>
        <v/>
      </c>
      <c r="G533" s="481" t="str">
        <f t="array" ref="G533">IFERROR(IF(INDEX('Disaggregation Data'!$M$315:$M$586,MATCH(LEFT(X533,255),LEFT('Disaggregation Data'!$J$315:$J$586,255),0))=0,(E533/F533)*100,INDEX('Disaggregation Data'!$M$315:$M$586,MATCH(LEFT(X533,255),LEFT('Disaggregation Data'!J$315:$J$586,255),0))),"")</f>
        <v/>
      </c>
      <c r="H533" s="429" t="str">
        <f t="array" ref="H533">IFERROR(IF(INDEX('Disaggregation Data'!$N$315:$N$586,MATCH(LEFT(X533,255),LEFT('Disaggregation Data'!$J$315:$J$586,255),0))=0,"",INDEX('Disaggregation Data'!$N$315:$N$586,MATCH(LEFT(X533,255),LEFT('Disaggregation Data'!J$315:$J$586,255),0))),"")</f>
        <v/>
      </c>
      <c r="I533" s="510"/>
      <c r="J533" s="510"/>
      <c r="K533" s="510"/>
      <c r="L533" s="510"/>
      <c r="M533" s="510"/>
      <c r="N533" s="510"/>
      <c r="O533" s="510"/>
      <c r="P533" s="510"/>
      <c r="Q533" s="510"/>
      <c r="R533" s="510"/>
      <c r="S533" s="510"/>
      <c r="T533" s="510"/>
      <c r="U533" s="429" t="str">
        <f t="array" ref="U533">IFERROR(IF(INDEX('Disaggregation Data'!$O$315:$O$586,MATCH(LEFT(X533,255),LEFT('Disaggregation Data'!$J$315:$J$586,255),0))=0,"",INDEX('Disaggregation Data'!$O$315:$O$586,MATCH(LEFT(X533,255),LEFT('Disaggregation Data'!J$315:$J$586,255),0))),"")</f>
        <v/>
      </c>
      <c r="V533" s="441" t="str">
        <f t="array" ref="V533">IFERROR(IF(INDEX('Disaggregation Data'!$P$315:$P$586,MATCH(LEFT(X533,255),LEFT('Disaggregation Data'!$J$315:$J$586,255),0))=0,"",INDEX('Disaggregation Data'!$P$315:$P$586,MATCH(LEFT(X533,255),LEFT('Disaggregation Data'!J$315:$J$586,255),0))),"")</f>
        <v/>
      </c>
      <c r="W533" s="511"/>
      <c r="X533" s="511" t="str">
        <f t="shared" si="36"/>
        <v/>
      </c>
      <c r="Y533" s="511">
        <f t="shared" si="37"/>
        <v>66</v>
      </c>
      <c r="Z533" s="511" t="str">
        <f t="shared" si="38"/>
        <v/>
      </c>
      <c r="AA533" s="511" t="b">
        <f t="shared" si="39"/>
        <v>0</v>
      </c>
      <c r="AB533" s="511" t="s">
        <v>2036</v>
      </c>
      <c r="AC533" s="511" t="str">
        <f t="array" ref="AC533">IFERROR(IF(INDEX('Disaggregation Records'!$G$95:$G$183,MATCH(LEFT(Z533,255),LEFT('Disaggregation Records'!$D$95:$D$183,255),0))=0,"",INDEX('Disaggregation Records'!$G$95:$G$183,MATCH(LEFT(Z533,255),LEFT('Disaggregation Records'!$D$95:$D$183,255),0))),"")</f>
        <v/>
      </c>
      <c r="AD533" s="511" t="s">
        <v>793</v>
      </c>
      <c r="AE533" s="219"/>
      <c r="AF533" s="135"/>
      <c r="AG533" s="135"/>
    </row>
    <row r="534" spans="1:33" ht="37.5" customHeight="1">
      <c r="A534" s="406">
        <v>21</v>
      </c>
      <c r="B534" s="423" t="str">
        <f>IFERROR(VLOOKUP(A534,'Coverage Indicators - Section D'!$A$10:$Y$39,25,FALSE),"")</f>
        <v/>
      </c>
      <c r="C534" s="506" t="str">
        <f t="array" ref="C534">IFERROR(IF(INDEX('Disaggregation Records'!$E$95:$E$183,MATCH(LEFT(Z534,255),LEFT('Disaggregation Records'!$D$95:$D$183,255),0))=0,"",INDEX('Disaggregation Records'!$E$95:$E$183,MATCH(LEFT(Z534,255),LEFT('Disaggregation Records'!$D$95:$D$183,255),0))),"")</f>
        <v/>
      </c>
      <c r="D534" s="506" t="str">
        <f t="array" ref="D534">IFERROR(IF(INDEX('Disaggregation Records'!$F$95:$F$183,MATCH(LEFT(Z534,255),LEFT('Disaggregation Records'!$D$95:$D$183,255),0))=0,"",INDEX('Disaggregation Records'!$F$95:$F$183,MATCH(LEFT(Z534,255),LEFT('Disaggregation Records'!$D$95:$D$183,255),0))),"")</f>
        <v/>
      </c>
      <c r="E534" s="425" t="str">
        <f t="array" ref="E534">IFERROR(IF(INDEX('Disaggregation Data'!$K$315:$K$586,MATCH(LEFT(X534,255),LEFT('Disaggregation Data'!$J$315:$J$586,255),0))=0,"",INDEX('Disaggregation Data'!$K$315:$K$586,MATCH(LEFT(X534,255),LEFT('Disaggregation Data'!J$315:$J$586,255),0))),"")</f>
        <v/>
      </c>
      <c r="F534" s="426" t="str">
        <f t="array" ref="F534">IFERROR(IF(INDEX('Disaggregation Data'!$L$315:$L$586,MATCH(LEFT(X534,255),LEFT('Disaggregation Data'!$J$315:$J$586,255),0))=0,"",INDEX('Disaggregation Data'!$L$315:$L$586,MATCH(LEFT(X534,255),LEFT('Disaggregation Data'!J$315:$J$586,255),0))),"")</f>
        <v/>
      </c>
      <c r="G534" s="481" t="str">
        <f t="array" ref="G534">IFERROR(IF(INDEX('Disaggregation Data'!$M$315:$M$586,MATCH(LEFT(X534,255),LEFT('Disaggregation Data'!$J$315:$J$586,255),0))=0,(E534/F534)*100,INDEX('Disaggregation Data'!$M$315:$M$586,MATCH(LEFT(X534,255),LEFT('Disaggregation Data'!J$315:$J$586,255),0))),"")</f>
        <v/>
      </c>
      <c r="H534" s="429" t="str">
        <f t="array" ref="H534">IFERROR(IF(INDEX('Disaggregation Data'!$N$315:$N$586,MATCH(LEFT(X534,255),LEFT('Disaggregation Data'!$J$315:$J$586,255),0))=0,"",INDEX('Disaggregation Data'!$N$315:$N$586,MATCH(LEFT(X534,255),LEFT('Disaggregation Data'!J$315:$J$586,255),0))),"")</f>
        <v/>
      </c>
      <c r="I534" s="510"/>
      <c r="J534" s="510"/>
      <c r="K534" s="510"/>
      <c r="L534" s="510"/>
      <c r="M534" s="510"/>
      <c r="N534" s="510"/>
      <c r="O534" s="510"/>
      <c r="P534" s="510"/>
      <c r="Q534" s="510"/>
      <c r="R534" s="510"/>
      <c r="S534" s="510"/>
      <c r="T534" s="510"/>
      <c r="U534" s="429" t="str">
        <f t="array" ref="U534">IFERROR(IF(INDEX('Disaggregation Data'!$O$315:$O$586,MATCH(LEFT(X534,255),LEFT('Disaggregation Data'!$J$315:$J$586,255),0))=0,"",INDEX('Disaggregation Data'!$O$315:$O$586,MATCH(LEFT(X534,255),LEFT('Disaggregation Data'!J$315:$J$586,255),0))),"")</f>
        <v/>
      </c>
      <c r="V534" s="441" t="str">
        <f t="array" ref="V534">IFERROR(IF(INDEX('Disaggregation Data'!$P$315:$P$586,MATCH(LEFT(X534,255),LEFT('Disaggregation Data'!$J$315:$J$586,255),0))=0,"",INDEX('Disaggregation Data'!$P$315:$P$586,MATCH(LEFT(X534,255),LEFT('Disaggregation Data'!J$315:$J$586,255),0))),"")</f>
        <v/>
      </c>
      <c r="W534" s="511"/>
      <c r="X534" s="511" t="str">
        <f t="shared" si="36"/>
        <v/>
      </c>
      <c r="Y534" s="511">
        <f t="shared" si="37"/>
        <v>67</v>
      </c>
      <c r="Z534" s="511" t="str">
        <f t="shared" si="38"/>
        <v/>
      </c>
      <c r="AA534" s="511" t="b">
        <f t="shared" si="39"/>
        <v>0</v>
      </c>
      <c r="AB534" s="511" t="s">
        <v>2037</v>
      </c>
      <c r="AC534" s="511" t="str">
        <f t="array" ref="AC534">IFERROR(IF(INDEX('Disaggregation Records'!$G$95:$G$183,MATCH(LEFT(Z534,255),LEFT('Disaggregation Records'!$D$95:$D$183,255),0))=0,"",INDEX('Disaggregation Records'!$G$95:$G$183,MATCH(LEFT(Z534,255),LEFT('Disaggregation Records'!$D$95:$D$183,255),0))),"")</f>
        <v/>
      </c>
      <c r="AD534" s="511" t="s">
        <v>793</v>
      </c>
      <c r="AE534" s="219"/>
      <c r="AF534" s="135"/>
      <c r="AG534" s="135"/>
    </row>
    <row r="535" spans="1:33" ht="37.5" customHeight="1">
      <c r="A535" s="406">
        <v>21</v>
      </c>
      <c r="B535" s="423" t="str">
        <f>IFERROR(VLOOKUP(A535,'Coverage Indicators - Section D'!$A$10:$Y$39,25,FALSE),"")</f>
        <v/>
      </c>
      <c r="C535" s="506" t="str">
        <f t="array" ref="C535">IFERROR(IF(INDEX('Disaggregation Records'!$E$95:$E$183,MATCH(LEFT(Z535,255),LEFT('Disaggregation Records'!$D$95:$D$183,255),0))=0,"",INDEX('Disaggregation Records'!$E$95:$E$183,MATCH(LEFT(Z535,255),LEFT('Disaggregation Records'!$D$95:$D$183,255),0))),"")</f>
        <v/>
      </c>
      <c r="D535" s="506" t="str">
        <f t="array" ref="D535">IFERROR(IF(INDEX('Disaggregation Records'!$F$95:$F$183,MATCH(LEFT(Z535,255),LEFT('Disaggregation Records'!$D$95:$D$183,255),0))=0,"",INDEX('Disaggregation Records'!$F$95:$F$183,MATCH(LEFT(Z535,255),LEFT('Disaggregation Records'!$D$95:$D$183,255),0))),"")</f>
        <v/>
      </c>
      <c r="E535" s="425" t="str">
        <f t="array" ref="E535">IFERROR(IF(INDEX('Disaggregation Data'!$K$315:$K$586,MATCH(LEFT(X535,255),LEFT('Disaggregation Data'!$J$315:$J$586,255),0))=0,"",INDEX('Disaggregation Data'!$K$315:$K$586,MATCH(LEFT(X535,255),LEFT('Disaggregation Data'!J$315:$J$586,255),0))),"")</f>
        <v/>
      </c>
      <c r="F535" s="426" t="str">
        <f t="array" ref="F535">IFERROR(IF(INDEX('Disaggregation Data'!$L$315:$L$586,MATCH(LEFT(X535,255),LEFT('Disaggregation Data'!$J$315:$J$586,255),0))=0,"",INDEX('Disaggregation Data'!$L$315:$L$586,MATCH(LEFT(X535,255),LEFT('Disaggregation Data'!J$315:$J$586,255),0))),"")</f>
        <v/>
      </c>
      <c r="G535" s="481" t="str">
        <f t="array" ref="G535">IFERROR(IF(INDEX('Disaggregation Data'!$M$315:$M$586,MATCH(LEFT(X535,255),LEFT('Disaggregation Data'!$J$315:$J$586,255),0))=0,(E535/F535)*100,INDEX('Disaggregation Data'!$M$315:$M$586,MATCH(LEFT(X535,255),LEFT('Disaggregation Data'!J$315:$J$586,255),0))),"")</f>
        <v/>
      </c>
      <c r="H535" s="429" t="str">
        <f t="array" ref="H535">IFERROR(IF(INDEX('Disaggregation Data'!$N$315:$N$586,MATCH(LEFT(X535,255),LEFT('Disaggregation Data'!$J$315:$J$586,255),0))=0,"",INDEX('Disaggregation Data'!$N$315:$N$586,MATCH(LEFT(X535,255),LEFT('Disaggregation Data'!J$315:$J$586,255),0))),"")</f>
        <v/>
      </c>
      <c r="I535" s="510"/>
      <c r="J535" s="510"/>
      <c r="K535" s="510"/>
      <c r="L535" s="510"/>
      <c r="M535" s="510"/>
      <c r="N535" s="510"/>
      <c r="O535" s="510"/>
      <c r="P535" s="510"/>
      <c r="Q535" s="510"/>
      <c r="R535" s="510"/>
      <c r="S535" s="510"/>
      <c r="T535" s="510"/>
      <c r="U535" s="429" t="str">
        <f t="array" ref="U535">IFERROR(IF(INDEX('Disaggregation Data'!$O$315:$O$586,MATCH(LEFT(X535,255),LEFT('Disaggregation Data'!$J$315:$J$586,255),0))=0,"",INDEX('Disaggregation Data'!$O$315:$O$586,MATCH(LEFT(X535,255),LEFT('Disaggregation Data'!J$315:$J$586,255),0))),"")</f>
        <v/>
      </c>
      <c r="V535" s="441" t="str">
        <f t="array" ref="V535">IFERROR(IF(INDEX('Disaggregation Data'!$P$315:$P$586,MATCH(LEFT(X535,255),LEFT('Disaggregation Data'!$J$315:$J$586,255),0))=0,"",INDEX('Disaggregation Data'!$P$315:$P$586,MATCH(LEFT(X535,255),LEFT('Disaggregation Data'!J$315:$J$586,255),0))),"")</f>
        <v/>
      </c>
      <c r="W535" s="511"/>
      <c r="X535" s="511" t="str">
        <f t="shared" si="36"/>
        <v/>
      </c>
      <c r="Y535" s="511">
        <f t="shared" si="37"/>
        <v>68</v>
      </c>
      <c r="Z535" s="511" t="str">
        <f t="shared" si="38"/>
        <v/>
      </c>
      <c r="AA535" s="511" t="b">
        <f t="shared" si="39"/>
        <v>0</v>
      </c>
      <c r="AB535" s="511" t="s">
        <v>2038</v>
      </c>
      <c r="AC535" s="511" t="str">
        <f t="array" ref="AC535">IFERROR(IF(INDEX('Disaggregation Records'!$G$95:$G$183,MATCH(LEFT(Z535,255),LEFT('Disaggregation Records'!$D$95:$D$183,255),0))=0,"",INDEX('Disaggregation Records'!$G$95:$G$183,MATCH(LEFT(Z535,255),LEFT('Disaggregation Records'!$D$95:$D$183,255),0))),"")</f>
        <v/>
      </c>
      <c r="AD535" s="511" t="s">
        <v>793</v>
      </c>
      <c r="AE535" s="219"/>
      <c r="AF535" s="135"/>
      <c r="AG535" s="135"/>
    </row>
    <row r="536" spans="1:33" ht="37.5" customHeight="1">
      <c r="A536" s="406">
        <v>21</v>
      </c>
      <c r="B536" s="423" t="str">
        <f>IFERROR(VLOOKUP(A536,'Coverage Indicators - Section D'!$A$10:$Y$39,25,FALSE),"")</f>
        <v/>
      </c>
      <c r="C536" s="506" t="str">
        <f t="array" ref="C536">IFERROR(IF(INDEX('Disaggregation Records'!$E$95:$E$183,MATCH(LEFT(Z536,255),LEFT('Disaggregation Records'!$D$95:$D$183,255),0))=0,"",INDEX('Disaggregation Records'!$E$95:$E$183,MATCH(LEFT(Z536,255),LEFT('Disaggregation Records'!$D$95:$D$183,255),0))),"")</f>
        <v/>
      </c>
      <c r="D536" s="506" t="str">
        <f t="array" ref="D536">IFERROR(IF(INDEX('Disaggregation Records'!$F$95:$F$183,MATCH(LEFT(Z536,255),LEFT('Disaggregation Records'!$D$95:$D$183,255),0))=0,"",INDEX('Disaggregation Records'!$F$95:$F$183,MATCH(LEFT(Z536,255),LEFT('Disaggregation Records'!$D$95:$D$183,255),0))),"")</f>
        <v/>
      </c>
      <c r="E536" s="425" t="str">
        <f t="array" ref="E536">IFERROR(IF(INDEX('Disaggregation Data'!$K$315:$K$586,MATCH(LEFT(X536,255),LEFT('Disaggregation Data'!$J$315:$J$586,255),0))=0,"",INDEX('Disaggregation Data'!$K$315:$K$586,MATCH(LEFT(X536,255),LEFT('Disaggregation Data'!J$315:$J$586,255),0))),"")</f>
        <v/>
      </c>
      <c r="F536" s="426" t="str">
        <f t="array" ref="F536">IFERROR(IF(INDEX('Disaggregation Data'!$L$315:$L$586,MATCH(LEFT(X536,255),LEFT('Disaggregation Data'!$J$315:$J$586,255),0))=0,"",INDEX('Disaggregation Data'!$L$315:$L$586,MATCH(LEFT(X536,255),LEFT('Disaggregation Data'!J$315:$J$586,255),0))),"")</f>
        <v/>
      </c>
      <c r="G536" s="481" t="str">
        <f t="array" ref="G536">IFERROR(IF(INDEX('Disaggregation Data'!$M$315:$M$586,MATCH(LEFT(X536,255),LEFT('Disaggregation Data'!$J$315:$J$586,255),0))=0,(E536/F536)*100,INDEX('Disaggregation Data'!$M$315:$M$586,MATCH(LEFT(X536,255),LEFT('Disaggregation Data'!J$315:$J$586,255),0))),"")</f>
        <v/>
      </c>
      <c r="H536" s="429" t="str">
        <f t="array" ref="H536">IFERROR(IF(INDEX('Disaggregation Data'!$N$315:$N$586,MATCH(LEFT(X536,255),LEFT('Disaggregation Data'!$J$315:$J$586,255),0))=0,"",INDEX('Disaggregation Data'!$N$315:$N$586,MATCH(LEFT(X536,255),LEFT('Disaggregation Data'!J$315:$J$586,255),0))),"")</f>
        <v/>
      </c>
      <c r="I536" s="510"/>
      <c r="J536" s="510"/>
      <c r="K536" s="510"/>
      <c r="L536" s="510"/>
      <c r="M536" s="510"/>
      <c r="N536" s="510"/>
      <c r="O536" s="510"/>
      <c r="P536" s="510"/>
      <c r="Q536" s="510"/>
      <c r="R536" s="510"/>
      <c r="S536" s="510"/>
      <c r="T536" s="510"/>
      <c r="U536" s="429" t="str">
        <f t="array" ref="U536">IFERROR(IF(INDEX('Disaggregation Data'!$O$315:$O$586,MATCH(LEFT(X536,255),LEFT('Disaggregation Data'!$J$315:$J$586,255),0))=0,"",INDEX('Disaggregation Data'!$O$315:$O$586,MATCH(LEFT(X536,255),LEFT('Disaggregation Data'!J$315:$J$586,255),0))),"")</f>
        <v/>
      </c>
      <c r="V536" s="441" t="str">
        <f t="array" ref="V536">IFERROR(IF(INDEX('Disaggregation Data'!$P$315:$P$586,MATCH(LEFT(X536,255),LEFT('Disaggregation Data'!$J$315:$J$586,255),0))=0,"",INDEX('Disaggregation Data'!$P$315:$P$586,MATCH(LEFT(X536,255),LEFT('Disaggregation Data'!J$315:$J$586,255),0))),"")</f>
        <v/>
      </c>
      <c r="W536" s="511"/>
      <c r="X536" s="511" t="str">
        <f t="shared" si="36"/>
        <v/>
      </c>
      <c r="Y536" s="511">
        <f t="shared" si="37"/>
        <v>69</v>
      </c>
      <c r="Z536" s="511" t="str">
        <f t="shared" si="38"/>
        <v/>
      </c>
      <c r="AA536" s="511" t="b">
        <f t="shared" si="39"/>
        <v>0</v>
      </c>
      <c r="AB536" s="511" t="s">
        <v>2039</v>
      </c>
      <c r="AC536" s="511" t="str">
        <f t="array" ref="AC536">IFERROR(IF(INDEX('Disaggregation Records'!$G$95:$G$183,MATCH(LEFT(Z536,255),LEFT('Disaggregation Records'!$D$95:$D$183,255),0))=0,"",INDEX('Disaggregation Records'!$G$95:$G$183,MATCH(LEFT(Z536,255),LEFT('Disaggregation Records'!$D$95:$D$183,255),0))),"")</f>
        <v/>
      </c>
      <c r="AD536" s="511" t="s">
        <v>793</v>
      </c>
      <c r="AE536" s="219"/>
      <c r="AF536" s="135"/>
      <c r="AG536" s="135"/>
    </row>
    <row r="537" spans="1:33" ht="37.5" customHeight="1">
      <c r="A537" s="406">
        <v>22</v>
      </c>
      <c r="B537" s="423" t="str">
        <f>IFERROR(VLOOKUP(A537,'Coverage Indicators - Section D'!$A$10:$Y$39,25,FALSE),"")</f>
        <v/>
      </c>
      <c r="C537" s="506" t="str">
        <f t="array" ref="C537">IFERROR(IF(INDEX('Disaggregation Records'!$E$95:$E$183,MATCH(LEFT(Z537,255),LEFT('Disaggregation Records'!$D$95:$D$183,255),0))=0,"",INDEX('Disaggregation Records'!$E$95:$E$183,MATCH(LEFT(Z537,255),LEFT('Disaggregation Records'!$D$95:$D$183,255),0))),"")</f>
        <v/>
      </c>
      <c r="D537" s="506" t="str">
        <f t="array" ref="D537">IFERROR(IF(INDEX('Disaggregation Records'!$F$95:$F$183,MATCH(LEFT(Z537,255),LEFT('Disaggregation Records'!$D$95:$D$183,255),0))=0,"",INDEX('Disaggregation Records'!$F$95:$F$183,MATCH(LEFT(Z537,255),LEFT('Disaggregation Records'!$D$95:$D$183,255),0))),"")</f>
        <v/>
      </c>
      <c r="E537" s="425" t="str">
        <f t="array" ref="E537">IFERROR(IF(INDEX('Disaggregation Data'!$K$315:$K$586,MATCH(LEFT(X537,255),LEFT('Disaggregation Data'!$J$315:$J$586,255),0))=0,"",INDEX('Disaggregation Data'!$K$315:$K$586,MATCH(LEFT(X537,255),LEFT('Disaggregation Data'!J$315:$J$586,255),0))),"")</f>
        <v/>
      </c>
      <c r="F537" s="426" t="str">
        <f t="array" ref="F537">IFERROR(IF(INDEX('Disaggregation Data'!$L$315:$L$586,MATCH(LEFT(X537,255),LEFT('Disaggregation Data'!$J$315:$J$586,255),0))=0,"",INDEX('Disaggregation Data'!$L$315:$L$586,MATCH(LEFT(X537,255),LEFT('Disaggregation Data'!J$315:$J$586,255),0))),"")</f>
        <v/>
      </c>
      <c r="G537" s="481" t="str">
        <f t="array" ref="G537">IFERROR(IF(INDEX('Disaggregation Data'!$M$315:$M$586,MATCH(LEFT(X537,255),LEFT('Disaggregation Data'!$J$315:$J$586,255),0))=0,(E537/F537)*100,INDEX('Disaggregation Data'!$M$315:$M$586,MATCH(LEFT(X537,255),LEFT('Disaggregation Data'!J$315:$J$586,255),0))),"")</f>
        <v/>
      </c>
      <c r="H537" s="429" t="str">
        <f t="array" ref="H537">IFERROR(IF(INDEX('Disaggregation Data'!$N$315:$N$586,MATCH(LEFT(X537,255),LEFT('Disaggregation Data'!$J$315:$J$586,255),0))=0,"",INDEX('Disaggregation Data'!$N$315:$N$586,MATCH(LEFT(X537,255),LEFT('Disaggregation Data'!J$315:$J$586,255),0))),"")</f>
        <v/>
      </c>
      <c r="I537" s="510"/>
      <c r="J537" s="510"/>
      <c r="K537" s="510"/>
      <c r="L537" s="510"/>
      <c r="M537" s="510"/>
      <c r="N537" s="510"/>
      <c r="O537" s="510"/>
      <c r="P537" s="510"/>
      <c r="Q537" s="510"/>
      <c r="R537" s="510"/>
      <c r="S537" s="510"/>
      <c r="T537" s="510"/>
      <c r="U537" s="429" t="str">
        <f t="array" ref="U537">IFERROR(IF(INDEX('Disaggregation Data'!$O$315:$O$586,MATCH(LEFT(X537,255),LEFT('Disaggregation Data'!$J$315:$J$586,255),0))=0,"",INDEX('Disaggregation Data'!$O$315:$O$586,MATCH(LEFT(X537,255),LEFT('Disaggregation Data'!J$315:$J$586,255),0))),"")</f>
        <v/>
      </c>
      <c r="V537" s="441" t="str">
        <f t="array" ref="V537">IFERROR(IF(INDEX('Disaggregation Data'!$P$315:$P$586,MATCH(LEFT(X537,255),LEFT('Disaggregation Data'!$J$315:$J$586,255),0))=0,"",INDEX('Disaggregation Data'!$P$315:$P$586,MATCH(LEFT(X537,255),LEFT('Disaggregation Data'!J$315:$J$586,255),0))),"")</f>
        <v/>
      </c>
      <c r="W537" s="511"/>
      <c r="X537" s="511" t="str">
        <f t="shared" si="36"/>
        <v/>
      </c>
      <c r="Y537" s="511">
        <f t="shared" si="37"/>
        <v>70</v>
      </c>
      <c r="Z537" s="511" t="str">
        <f t="shared" si="38"/>
        <v/>
      </c>
      <c r="AA537" s="511" t="b">
        <f t="shared" si="39"/>
        <v>0</v>
      </c>
      <c r="AB537" s="511" t="s">
        <v>2040</v>
      </c>
      <c r="AC537" s="511" t="str">
        <f t="array" ref="AC537">IFERROR(IF(INDEX('Disaggregation Records'!$G$95:$G$183,MATCH(LEFT(Z537,255),LEFT('Disaggregation Records'!$D$95:$D$183,255),0))=0,"",INDEX('Disaggregation Records'!$G$95:$G$183,MATCH(LEFT(Z537,255),LEFT('Disaggregation Records'!$D$95:$D$183,255),0))),"")</f>
        <v/>
      </c>
      <c r="AD537" s="511" t="s">
        <v>796</v>
      </c>
      <c r="AE537" s="219"/>
      <c r="AF537" s="135"/>
      <c r="AG537" s="135"/>
    </row>
    <row r="538" spans="1:33" ht="37.5" customHeight="1">
      <c r="A538" s="406">
        <v>22</v>
      </c>
      <c r="B538" s="423" t="str">
        <f>IFERROR(VLOOKUP(A538,'Coverage Indicators - Section D'!$A$10:$Y$39,25,FALSE),"")</f>
        <v/>
      </c>
      <c r="C538" s="506" t="str">
        <f t="array" ref="C538">IFERROR(IF(INDEX('Disaggregation Records'!$E$95:$E$183,MATCH(LEFT(Z538,255),LEFT('Disaggregation Records'!$D$95:$D$183,255),0))=0,"",INDEX('Disaggregation Records'!$E$95:$E$183,MATCH(LEFT(Z538,255),LEFT('Disaggregation Records'!$D$95:$D$183,255),0))),"")</f>
        <v/>
      </c>
      <c r="D538" s="506" t="str">
        <f t="array" ref="D538">IFERROR(IF(INDEX('Disaggregation Records'!$F$95:$F$183,MATCH(LEFT(Z538,255),LEFT('Disaggregation Records'!$D$95:$D$183,255),0))=0,"",INDEX('Disaggregation Records'!$F$95:$F$183,MATCH(LEFT(Z538,255),LEFT('Disaggregation Records'!$D$95:$D$183,255),0))),"")</f>
        <v/>
      </c>
      <c r="E538" s="425" t="str">
        <f t="array" ref="E538">IFERROR(IF(INDEX('Disaggregation Data'!$K$315:$K$586,MATCH(LEFT(X538,255),LEFT('Disaggregation Data'!$J$315:$J$586,255),0))=0,"",INDEX('Disaggregation Data'!$K$315:$K$586,MATCH(LEFT(X538,255),LEFT('Disaggregation Data'!J$315:$J$586,255),0))),"")</f>
        <v/>
      </c>
      <c r="F538" s="426" t="str">
        <f t="array" ref="F538">IFERROR(IF(INDEX('Disaggregation Data'!$L$315:$L$586,MATCH(LEFT(X538,255),LEFT('Disaggregation Data'!$J$315:$J$586,255),0))=0,"",INDEX('Disaggregation Data'!$L$315:$L$586,MATCH(LEFT(X538,255),LEFT('Disaggregation Data'!J$315:$J$586,255),0))),"")</f>
        <v/>
      </c>
      <c r="G538" s="481" t="str">
        <f t="array" ref="G538">IFERROR(IF(INDEX('Disaggregation Data'!$M$315:$M$586,MATCH(LEFT(X538,255),LEFT('Disaggregation Data'!$J$315:$J$586,255),0))=0,(E538/F538)*100,INDEX('Disaggregation Data'!$M$315:$M$586,MATCH(LEFT(X538,255),LEFT('Disaggregation Data'!J$315:$J$586,255),0))),"")</f>
        <v/>
      </c>
      <c r="H538" s="429" t="str">
        <f t="array" ref="H538">IFERROR(IF(INDEX('Disaggregation Data'!$N$315:$N$586,MATCH(LEFT(X538,255),LEFT('Disaggregation Data'!$J$315:$J$586,255),0))=0,"",INDEX('Disaggregation Data'!$N$315:$N$586,MATCH(LEFT(X538,255),LEFT('Disaggregation Data'!J$315:$J$586,255),0))),"")</f>
        <v/>
      </c>
      <c r="I538" s="510"/>
      <c r="J538" s="510"/>
      <c r="K538" s="510"/>
      <c r="L538" s="510"/>
      <c r="M538" s="510"/>
      <c r="N538" s="510"/>
      <c r="O538" s="510"/>
      <c r="P538" s="510"/>
      <c r="Q538" s="510"/>
      <c r="R538" s="510"/>
      <c r="S538" s="510"/>
      <c r="T538" s="510"/>
      <c r="U538" s="429" t="str">
        <f t="array" ref="U538">IFERROR(IF(INDEX('Disaggregation Data'!$O$315:$O$586,MATCH(LEFT(X538,255),LEFT('Disaggregation Data'!$J$315:$J$586,255),0))=0,"",INDEX('Disaggregation Data'!$O$315:$O$586,MATCH(LEFT(X538,255),LEFT('Disaggregation Data'!J$315:$J$586,255),0))),"")</f>
        <v/>
      </c>
      <c r="V538" s="441" t="str">
        <f t="array" ref="V538">IFERROR(IF(INDEX('Disaggregation Data'!$P$315:$P$586,MATCH(LEFT(X538,255),LEFT('Disaggregation Data'!$J$315:$J$586,255),0))=0,"",INDEX('Disaggregation Data'!$P$315:$P$586,MATCH(LEFT(X538,255),LEFT('Disaggregation Data'!J$315:$J$586,255),0))),"")</f>
        <v/>
      </c>
      <c r="W538" s="511"/>
      <c r="X538" s="511" t="str">
        <f t="shared" si="36"/>
        <v/>
      </c>
      <c r="Y538" s="511">
        <f t="shared" si="37"/>
        <v>71</v>
      </c>
      <c r="Z538" s="511" t="str">
        <f t="shared" si="38"/>
        <v/>
      </c>
      <c r="AA538" s="511" t="b">
        <f t="shared" si="39"/>
        <v>0</v>
      </c>
      <c r="AB538" s="511" t="s">
        <v>2041</v>
      </c>
      <c r="AC538" s="511" t="str">
        <f t="array" ref="AC538">IFERROR(IF(INDEX('Disaggregation Records'!$G$95:$G$183,MATCH(LEFT(Z538,255),LEFT('Disaggregation Records'!$D$95:$D$183,255),0))=0,"",INDEX('Disaggregation Records'!$G$95:$G$183,MATCH(LEFT(Z538,255),LEFT('Disaggregation Records'!$D$95:$D$183,255),0))),"")</f>
        <v/>
      </c>
      <c r="AD538" s="511" t="s">
        <v>796</v>
      </c>
      <c r="AE538" s="219"/>
      <c r="AF538" s="135"/>
      <c r="AG538" s="135"/>
    </row>
    <row r="539" spans="1:33" ht="37.5" customHeight="1">
      <c r="A539" s="406">
        <v>22</v>
      </c>
      <c r="B539" s="423" t="str">
        <f>IFERROR(VLOOKUP(A539,'Coverage Indicators - Section D'!$A$10:$Y$39,25,FALSE),"")</f>
        <v/>
      </c>
      <c r="C539" s="506" t="str">
        <f t="array" ref="C539">IFERROR(IF(INDEX('Disaggregation Records'!$E$95:$E$183,MATCH(LEFT(Z539,255),LEFT('Disaggregation Records'!$D$95:$D$183,255),0))=0,"",INDEX('Disaggregation Records'!$E$95:$E$183,MATCH(LEFT(Z539,255),LEFT('Disaggregation Records'!$D$95:$D$183,255),0))),"")</f>
        <v/>
      </c>
      <c r="D539" s="506" t="str">
        <f t="array" ref="D539">IFERROR(IF(INDEX('Disaggregation Records'!$F$95:$F$183,MATCH(LEFT(Z539,255),LEFT('Disaggregation Records'!$D$95:$D$183,255),0))=0,"",INDEX('Disaggregation Records'!$F$95:$F$183,MATCH(LEFT(Z539,255),LEFT('Disaggregation Records'!$D$95:$D$183,255),0))),"")</f>
        <v/>
      </c>
      <c r="E539" s="425" t="str">
        <f t="array" ref="E539">IFERROR(IF(INDEX('Disaggregation Data'!$K$315:$K$586,MATCH(LEFT(X539,255),LEFT('Disaggregation Data'!$J$315:$J$586,255),0))=0,"",INDEX('Disaggregation Data'!$K$315:$K$586,MATCH(LEFT(X539,255),LEFT('Disaggregation Data'!J$315:$J$586,255),0))),"")</f>
        <v/>
      </c>
      <c r="F539" s="426" t="str">
        <f t="array" ref="F539">IFERROR(IF(INDEX('Disaggregation Data'!$L$315:$L$586,MATCH(LEFT(X539,255),LEFT('Disaggregation Data'!$J$315:$J$586,255),0))=0,"",INDEX('Disaggregation Data'!$L$315:$L$586,MATCH(LEFT(X539,255),LEFT('Disaggregation Data'!J$315:$J$586,255),0))),"")</f>
        <v/>
      </c>
      <c r="G539" s="481" t="str">
        <f t="array" ref="G539">IFERROR(IF(INDEX('Disaggregation Data'!$M$315:$M$586,MATCH(LEFT(X539,255),LEFT('Disaggregation Data'!$J$315:$J$586,255),0))=0,(E539/F539)*100,INDEX('Disaggregation Data'!$M$315:$M$586,MATCH(LEFT(X539,255),LEFT('Disaggregation Data'!J$315:$J$586,255),0))),"")</f>
        <v/>
      </c>
      <c r="H539" s="429" t="str">
        <f t="array" ref="H539">IFERROR(IF(INDEX('Disaggregation Data'!$N$315:$N$586,MATCH(LEFT(X539,255),LEFT('Disaggregation Data'!$J$315:$J$586,255),0))=0,"",INDEX('Disaggregation Data'!$N$315:$N$586,MATCH(LEFT(X539,255),LEFT('Disaggregation Data'!J$315:$J$586,255),0))),"")</f>
        <v/>
      </c>
      <c r="I539" s="510"/>
      <c r="J539" s="510"/>
      <c r="K539" s="510"/>
      <c r="L539" s="510"/>
      <c r="M539" s="510"/>
      <c r="N539" s="510"/>
      <c r="O539" s="510"/>
      <c r="P539" s="510"/>
      <c r="Q539" s="510"/>
      <c r="R539" s="510"/>
      <c r="S539" s="510"/>
      <c r="T539" s="510"/>
      <c r="U539" s="429" t="str">
        <f t="array" ref="U539">IFERROR(IF(INDEX('Disaggregation Data'!$O$315:$O$586,MATCH(LEFT(X539,255),LEFT('Disaggregation Data'!$J$315:$J$586,255),0))=0,"",INDEX('Disaggregation Data'!$O$315:$O$586,MATCH(LEFT(X539,255),LEFT('Disaggregation Data'!J$315:$J$586,255),0))),"")</f>
        <v/>
      </c>
      <c r="V539" s="441" t="str">
        <f t="array" ref="V539">IFERROR(IF(INDEX('Disaggregation Data'!$P$315:$P$586,MATCH(LEFT(X539,255),LEFT('Disaggregation Data'!$J$315:$J$586,255),0))=0,"",INDEX('Disaggregation Data'!$P$315:$P$586,MATCH(LEFT(X539,255),LEFT('Disaggregation Data'!J$315:$J$586,255),0))),"")</f>
        <v/>
      </c>
      <c r="W539" s="511"/>
      <c r="X539" s="511" t="str">
        <f t="shared" si="36"/>
        <v/>
      </c>
      <c r="Y539" s="511">
        <f t="shared" si="37"/>
        <v>72</v>
      </c>
      <c r="Z539" s="511" t="str">
        <f t="shared" si="38"/>
        <v/>
      </c>
      <c r="AA539" s="511" t="b">
        <f t="shared" si="39"/>
        <v>0</v>
      </c>
      <c r="AB539" s="511" t="s">
        <v>2042</v>
      </c>
      <c r="AC539" s="511" t="str">
        <f t="array" ref="AC539">IFERROR(IF(INDEX('Disaggregation Records'!$G$95:$G$183,MATCH(LEFT(Z539,255),LEFT('Disaggregation Records'!$D$95:$D$183,255),0))=0,"",INDEX('Disaggregation Records'!$G$95:$G$183,MATCH(LEFT(Z539,255),LEFT('Disaggregation Records'!$D$95:$D$183,255),0))),"")</f>
        <v/>
      </c>
      <c r="AD539" s="511" t="s">
        <v>796</v>
      </c>
      <c r="AE539" s="219"/>
      <c r="AF539" s="135"/>
      <c r="AG539" s="135"/>
    </row>
    <row r="540" spans="1:33" ht="37.5" customHeight="1">
      <c r="A540" s="406">
        <v>22</v>
      </c>
      <c r="B540" s="423" t="str">
        <f>IFERROR(VLOOKUP(A540,'Coverage Indicators - Section D'!$A$10:$Y$39,25,FALSE),"")</f>
        <v/>
      </c>
      <c r="C540" s="506" t="str">
        <f t="array" ref="C540">IFERROR(IF(INDEX('Disaggregation Records'!$E$95:$E$183,MATCH(LEFT(Z540,255),LEFT('Disaggregation Records'!$D$95:$D$183,255),0))=0,"",INDEX('Disaggregation Records'!$E$95:$E$183,MATCH(LEFT(Z540,255),LEFT('Disaggregation Records'!$D$95:$D$183,255),0))),"")</f>
        <v/>
      </c>
      <c r="D540" s="506" t="str">
        <f t="array" ref="D540">IFERROR(IF(INDEX('Disaggregation Records'!$F$95:$F$183,MATCH(LEFT(Z540,255),LEFT('Disaggregation Records'!$D$95:$D$183,255),0))=0,"",INDEX('Disaggregation Records'!$F$95:$F$183,MATCH(LEFT(Z540,255),LEFT('Disaggregation Records'!$D$95:$D$183,255),0))),"")</f>
        <v/>
      </c>
      <c r="E540" s="425" t="str">
        <f t="array" ref="E540">IFERROR(IF(INDEX('Disaggregation Data'!$K$315:$K$586,MATCH(LEFT(X540,255),LEFT('Disaggregation Data'!$J$315:$J$586,255),0))=0,"",INDEX('Disaggregation Data'!$K$315:$K$586,MATCH(LEFT(X540,255),LEFT('Disaggregation Data'!J$315:$J$586,255),0))),"")</f>
        <v/>
      </c>
      <c r="F540" s="426" t="str">
        <f t="array" ref="F540">IFERROR(IF(INDEX('Disaggregation Data'!$L$315:$L$586,MATCH(LEFT(X540,255),LEFT('Disaggregation Data'!$J$315:$J$586,255),0))=0,"",INDEX('Disaggregation Data'!$L$315:$L$586,MATCH(LEFT(X540,255),LEFT('Disaggregation Data'!J$315:$J$586,255),0))),"")</f>
        <v/>
      </c>
      <c r="G540" s="481" t="str">
        <f t="array" ref="G540">IFERROR(IF(INDEX('Disaggregation Data'!$M$315:$M$586,MATCH(LEFT(X540,255),LEFT('Disaggregation Data'!$J$315:$J$586,255),0))=0,(E540/F540)*100,INDEX('Disaggregation Data'!$M$315:$M$586,MATCH(LEFT(X540,255),LEFT('Disaggregation Data'!J$315:$J$586,255),0))),"")</f>
        <v/>
      </c>
      <c r="H540" s="429" t="str">
        <f t="array" ref="H540">IFERROR(IF(INDEX('Disaggregation Data'!$N$315:$N$586,MATCH(LEFT(X540,255),LEFT('Disaggregation Data'!$J$315:$J$586,255),0))=0,"",INDEX('Disaggregation Data'!$N$315:$N$586,MATCH(LEFT(X540,255),LEFT('Disaggregation Data'!J$315:$J$586,255),0))),"")</f>
        <v/>
      </c>
      <c r="I540" s="510"/>
      <c r="J540" s="510"/>
      <c r="K540" s="510"/>
      <c r="L540" s="510"/>
      <c r="M540" s="510"/>
      <c r="N540" s="510"/>
      <c r="O540" s="510"/>
      <c r="P540" s="510"/>
      <c r="Q540" s="510"/>
      <c r="R540" s="510"/>
      <c r="S540" s="510"/>
      <c r="T540" s="510"/>
      <c r="U540" s="429" t="str">
        <f t="array" ref="U540">IFERROR(IF(INDEX('Disaggregation Data'!$O$315:$O$586,MATCH(LEFT(X540,255),LEFT('Disaggregation Data'!$J$315:$J$586,255),0))=0,"",INDEX('Disaggregation Data'!$O$315:$O$586,MATCH(LEFT(X540,255),LEFT('Disaggregation Data'!J$315:$J$586,255),0))),"")</f>
        <v/>
      </c>
      <c r="V540" s="441" t="str">
        <f t="array" ref="V540">IFERROR(IF(INDEX('Disaggregation Data'!$P$315:$P$586,MATCH(LEFT(X540,255),LEFT('Disaggregation Data'!$J$315:$J$586,255),0))=0,"",INDEX('Disaggregation Data'!$P$315:$P$586,MATCH(LEFT(X540,255),LEFT('Disaggregation Data'!J$315:$J$586,255),0))),"")</f>
        <v/>
      </c>
      <c r="W540" s="511"/>
      <c r="X540" s="511" t="str">
        <f t="shared" si="36"/>
        <v/>
      </c>
      <c r="Y540" s="511">
        <f t="shared" si="37"/>
        <v>73</v>
      </c>
      <c r="Z540" s="511" t="str">
        <f t="shared" si="38"/>
        <v/>
      </c>
      <c r="AA540" s="511" t="b">
        <f t="shared" si="39"/>
        <v>0</v>
      </c>
      <c r="AB540" s="511" t="s">
        <v>2043</v>
      </c>
      <c r="AC540" s="511" t="str">
        <f t="array" ref="AC540">IFERROR(IF(INDEX('Disaggregation Records'!$G$95:$G$183,MATCH(LEFT(Z540,255),LEFT('Disaggregation Records'!$D$95:$D$183,255),0))=0,"",INDEX('Disaggregation Records'!$G$95:$G$183,MATCH(LEFT(Z540,255),LEFT('Disaggregation Records'!$D$95:$D$183,255),0))),"")</f>
        <v/>
      </c>
      <c r="AD540" s="511" t="s">
        <v>796</v>
      </c>
      <c r="AE540" s="219"/>
      <c r="AF540" s="135"/>
      <c r="AG540" s="135"/>
    </row>
    <row r="541" spans="1:33" ht="37.5" customHeight="1">
      <c r="A541" s="406">
        <v>22</v>
      </c>
      <c r="B541" s="423" t="str">
        <f>IFERROR(VLOOKUP(A541,'Coverage Indicators - Section D'!$A$10:$Y$39,25,FALSE),"")</f>
        <v/>
      </c>
      <c r="C541" s="506" t="str">
        <f t="array" ref="C541">IFERROR(IF(INDEX('Disaggregation Records'!$E$95:$E$183,MATCH(LEFT(Z541,255),LEFT('Disaggregation Records'!$D$95:$D$183,255),0))=0,"",INDEX('Disaggregation Records'!$E$95:$E$183,MATCH(LEFT(Z541,255),LEFT('Disaggregation Records'!$D$95:$D$183,255),0))),"")</f>
        <v/>
      </c>
      <c r="D541" s="506" t="str">
        <f t="array" ref="D541">IFERROR(IF(INDEX('Disaggregation Records'!$F$95:$F$183,MATCH(LEFT(Z541,255),LEFT('Disaggregation Records'!$D$95:$D$183,255),0))=0,"",INDEX('Disaggregation Records'!$F$95:$F$183,MATCH(LEFT(Z541,255),LEFT('Disaggregation Records'!$D$95:$D$183,255),0))),"")</f>
        <v/>
      </c>
      <c r="E541" s="425" t="str">
        <f t="array" ref="E541">IFERROR(IF(INDEX('Disaggregation Data'!$K$315:$K$586,MATCH(LEFT(X541,255),LEFT('Disaggregation Data'!$J$315:$J$586,255),0))=0,"",INDEX('Disaggregation Data'!$K$315:$K$586,MATCH(LEFT(X541,255),LEFT('Disaggregation Data'!J$315:$J$586,255),0))),"")</f>
        <v/>
      </c>
      <c r="F541" s="426" t="str">
        <f t="array" ref="F541">IFERROR(IF(INDEX('Disaggregation Data'!$L$315:$L$586,MATCH(LEFT(X541,255),LEFT('Disaggregation Data'!$J$315:$J$586,255),0))=0,"",INDEX('Disaggregation Data'!$L$315:$L$586,MATCH(LEFT(X541,255),LEFT('Disaggregation Data'!J$315:$J$586,255),0))),"")</f>
        <v/>
      </c>
      <c r="G541" s="481" t="str">
        <f t="array" ref="G541">IFERROR(IF(INDEX('Disaggregation Data'!$M$315:$M$586,MATCH(LEFT(X541,255),LEFT('Disaggregation Data'!$J$315:$J$586,255),0))=0,(E541/F541)*100,INDEX('Disaggregation Data'!$M$315:$M$586,MATCH(LEFT(X541,255),LEFT('Disaggregation Data'!J$315:$J$586,255),0))),"")</f>
        <v/>
      </c>
      <c r="H541" s="429" t="str">
        <f t="array" ref="H541">IFERROR(IF(INDEX('Disaggregation Data'!$N$315:$N$586,MATCH(LEFT(X541,255),LEFT('Disaggregation Data'!$J$315:$J$586,255),0))=0,"",INDEX('Disaggregation Data'!$N$315:$N$586,MATCH(LEFT(X541,255),LEFT('Disaggregation Data'!J$315:$J$586,255),0))),"")</f>
        <v/>
      </c>
      <c r="I541" s="510"/>
      <c r="J541" s="510"/>
      <c r="K541" s="510"/>
      <c r="L541" s="510"/>
      <c r="M541" s="510"/>
      <c r="N541" s="510"/>
      <c r="O541" s="510"/>
      <c r="P541" s="510"/>
      <c r="Q541" s="510"/>
      <c r="R541" s="510"/>
      <c r="S541" s="510"/>
      <c r="T541" s="510"/>
      <c r="U541" s="429" t="str">
        <f t="array" ref="U541">IFERROR(IF(INDEX('Disaggregation Data'!$O$315:$O$586,MATCH(LEFT(X541,255),LEFT('Disaggregation Data'!$J$315:$J$586,255),0))=0,"",INDEX('Disaggregation Data'!$O$315:$O$586,MATCH(LEFT(X541,255),LEFT('Disaggregation Data'!J$315:$J$586,255),0))),"")</f>
        <v/>
      </c>
      <c r="V541" s="441" t="str">
        <f t="array" ref="V541">IFERROR(IF(INDEX('Disaggregation Data'!$P$315:$P$586,MATCH(LEFT(X541,255),LEFT('Disaggregation Data'!$J$315:$J$586,255),0))=0,"",INDEX('Disaggregation Data'!$P$315:$P$586,MATCH(LEFT(X541,255),LEFT('Disaggregation Data'!J$315:$J$586,255),0))),"")</f>
        <v/>
      </c>
      <c r="W541" s="511"/>
      <c r="X541" s="511" t="str">
        <f t="shared" si="36"/>
        <v/>
      </c>
      <c r="Y541" s="511">
        <f t="shared" si="37"/>
        <v>74</v>
      </c>
      <c r="Z541" s="511" t="str">
        <f t="shared" si="38"/>
        <v/>
      </c>
      <c r="AA541" s="511" t="b">
        <f t="shared" si="39"/>
        <v>0</v>
      </c>
      <c r="AB541" s="511" t="s">
        <v>2044</v>
      </c>
      <c r="AC541" s="511" t="str">
        <f t="array" ref="AC541">IFERROR(IF(INDEX('Disaggregation Records'!$G$95:$G$183,MATCH(LEFT(Z541,255),LEFT('Disaggregation Records'!$D$95:$D$183,255),0))=0,"",INDEX('Disaggregation Records'!$G$95:$G$183,MATCH(LEFT(Z541,255),LEFT('Disaggregation Records'!$D$95:$D$183,255),0))),"")</f>
        <v/>
      </c>
      <c r="AD541" s="511" t="s">
        <v>796</v>
      </c>
      <c r="AE541" s="219"/>
      <c r="AF541" s="135"/>
      <c r="AG541" s="135"/>
    </row>
    <row r="542" spans="1:33" ht="37.5" customHeight="1">
      <c r="A542" s="406">
        <v>22</v>
      </c>
      <c r="B542" s="423" t="str">
        <f>IFERROR(VLOOKUP(A542,'Coverage Indicators - Section D'!$A$10:$Y$39,25,FALSE),"")</f>
        <v/>
      </c>
      <c r="C542" s="506" t="str">
        <f t="array" ref="C542">IFERROR(IF(INDEX('Disaggregation Records'!$E$95:$E$183,MATCH(LEFT(Z542,255),LEFT('Disaggregation Records'!$D$95:$D$183,255),0))=0,"",INDEX('Disaggregation Records'!$E$95:$E$183,MATCH(LEFT(Z542,255),LEFT('Disaggregation Records'!$D$95:$D$183,255),0))),"")</f>
        <v/>
      </c>
      <c r="D542" s="506" t="str">
        <f t="array" ref="D542">IFERROR(IF(INDEX('Disaggregation Records'!$F$95:$F$183,MATCH(LEFT(Z542,255),LEFT('Disaggregation Records'!$D$95:$D$183,255),0))=0,"",INDEX('Disaggregation Records'!$F$95:$F$183,MATCH(LEFT(Z542,255),LEFT('Disaggregation Records'!$D$95:$D$183,255),0))),"")</f>
        <v/>
      </c>
      <c r="E542" s="425" t="str">
        <f t="array" ref="E542">IFERROR(IF(INDEX('Disaggregation Data'!$K$315:$K$586,MATCH(LEFT(X542,255),LEFT('Disaggregation Data'!$J$315:$J$586,255),0))=0,"",INDEX('Disaggregation Data'!$K$315:$K$586,MATCH(LEFT(X542,255),LEFT('Disaggregation Data'!J$315:$J$586,255),0))),"")</f>
        <v/>
      </c>
      <c r="F542" s="426" t="str">
        <f t="array" ref="F542">IFERROR(IF(INDEX('Disaggregation Data'!$L$315:$L$586,MATCH(LEFT(X542,255),LEFT('Disaggregation Data'!$J$315:$J$586,255),0))=0,"",INDEX('Disaggregation Data'!$L$315:$L$586,MATCH(LEFT(X542,255),LEFT('Disaggregation Data'!J$315:$J$586,255),0))),"")</f>
        <v/>
      </c>
      <c r="G542" s="481" t="str">
        <f t="array" ref="G542">IFERROR(IF(INDEX('Disaggregation Data'!$M$315:$M$586,MATCH(LEFT(X542,255),LEFT('Disaggregation Data'!$J$315:$J$586,255),0))=0,(E542/F542)*100,INDEX('Disaggregation Data'!$M$315:$M$586,MATCH(LEFT(X542,255),LEFT('Disaggregation Data'!J$315:$J$586,255),0))),"")</f>
        <v/>
      </c>
      <c r="H542" s="429" t="str">
        <f t="array" ref="H542">IFERROR(IF(INDEX('Disaggregation Data'!$N$315:$N$586,MATCH(LEFT(X542,255),LEFT('Disaggregation Data'!$J$315:$J$586,255),0))=0,"",INDEX('Disaggregation Data'!$N$315:$N$586,MATCH(LEFT(X542,255),LEFT('Disaggregation Data'!J$315:$J$586,255),0))),"")</f>
        <v/>
      </c>
      <c r="I542" s="510"/>
      <c r="J542" s="510"/>
      <c r="K542" s="510"/>
      <c r="L542" s="510"/>
      <c r="M542" s="510"/>
      <c r="N542" s="510"/>
      <c r="O542" s="510"/>
      <c r="P542" s="510"/>
      <c r="Q542" s="510"/>
      <c r="R542" s="510"/>
      <c r="S542" s="510"/>
      <c r="T542" s="510"/>
      <c r="U542" s="429" t="str">
        <f t="array" ref="U542">IFERROR(IF(INDEX('Disaggregation Data'!$O$315:$O$586,MATCH(LEFT(X542,255),LEFT('Disaggregation Data'!$J$315:$J$586,255),0))=0,"",INDEX('Disaggregation Data'!$O$315:$O$586,MATCH(LEFT(X542,255),LEFT('Disaggregation Data'!J$315:$J$586,255),0))),"")</f>
        <v/>
      </c>
      <c r="V542" s="441" t="str">
        <f t="array" ref="V542">IFERROR(IF(INDEX('Disaggregation Data'!$P$315:$P$586,MATCH(LEFT(X542,255),LEFT('Disaggregation Data'!$J$315:$J$586,255),0))=0,"",INDEX('Disaggregation Data'!$P$315:$P$586,MATCH(LEFT(X542,255),LEFT('Disaggregation Data'!J$315:$J$586,255),0))),"")</f>
        <v/>
      </c>
      <c r="W542" s="511"/>
      <c r="X542" s="511" t="str">
        <f t="shared" si="36"/>
        <v/>
      </c>
      <c r="Y542" s="511">
        <f t="shared" si="37"/>
        <v>75</v>
      </c>
      <c r="Z542" s="511" t="str">
        <f t="shared" si="38"/>
        <v/>
      </c>
      <c r="AA542" s="511" t="b">
        <f t="shared" si="39"/>
        <v>0</v>
      </c>
      <c r="AB542" s="511" t="s">
        <v>2045</v>
      </c>
      <c r="AC542" s="511" t="str">
        <f t="array" ref="AC542">IFERROR(IF(INDEX('Disaggregation Records'!$G$95:$G$183,MATCH(LEFT(Z542,255),LEFT('Disaggregation Records'!$D$95:$D$183,255),0))=0,"",INDEX('Disaggregation Records'!$G$95:$G$183,MATCH(LEFT(Z542,255),LEFT('Disaggregation Records'!$D$95:$D$183,255),0))),"")</f>
        <v/>
      </c>
      <c r="AD542" s="511" t="s">
        <v>796</v>
      </c>
      <c r="AE542" s="219"/>
      <c r="AF542" s="135"/>
      <c r="AG542" s="135"/>
    </row>
    <row r="543" spans="1:33" ht="37.5" customHeight="1">
      <c r="A543" s="406">
        <v>22</v>
      </c>
      <c r="B543" s="423" t="str">
        <f>IFERROR(VLOOKUP(A543,'Coverage Indicators - Section D'!$A$10:$Y$39,25,FALSE),"")</f>
        <v/>
      </c>
      <c r="C543" s="506" t="str">
        <f t="array" ref="C543">IFERROR(IF(INDEX('Disaggregation Records'!$E$95:$E$183,MATCH(LEFT(Z543,255),LEFT('Disaggregation Records'!$D$95:$D$183,255),0))=0,"",INDEX('Disaggregation Records'!$E$95:$E$183,MATCH(LEFT(Z543,255),LEFT('Disaggregation Records'!$D$95:$D$183,255),0))),"")</f>
        <v/>
      </c>
      <c r="D543" s="506" t="str">
        <f t="array" ref="D543">IFERROR(IF(INDEX('Disaggregation Records'!$F$95:$F$183,MATCH(LEFT(Z543,255),LEFT('Disaggregation Records'!$D$95:$D$183,255),0))=0,"",INDEX('Disaggregation Records'!$F$95:$F$183,MATCH(LEFT(Z543,255),LEFT('Disaggregation Records'!$D$95:$D$183,255),0))),"")</f>
        <v/>
      </c>
      <c r="E543" s="425" t="str">
        <f t="array" ref="E543">IFERROR(IF(INDEX('Disaggregation Data'!$K$315:$K$586,MATCH(LEFT(X543,255),LEFT('Disaggregation Data'!$J$315:$J$586,255),0))=0,"",INDEX('Disaggregation Data'!$K$315:$K$586,MATCH(LEFT(X543,255),LEFT('Disaggregation Data'!J$315:$J$586,255),0))),"")</f>
        <v/>
      </c>
      <c r="F543" s="426" t="str">
        <f t="array" ref="F543">IFERROR(IF(INDEX('Disaggregation Data'!$L$315:$L$586,MATCH(LEFT(X543,255),LEFT('Disaggregation Data'!$J$315:$J$586,255),0))=0,"",INDEX('Disaggregation Data'!$L$315:$L$586,MATCH(LEFT(X543,255),LEFT('Disaggregation Data'!J$315:$J$586,255),0))),"")</f>
        <v/>
      </c>
      <c r="G543" s="481" t="str">
        <f t="array" ref="G543">IFERROR(IF(INDEX('Disaggregation Data'!$M$315:$M$586,MATCH(LEFT(X543,255),LEFT('Disaggregation Data'!$J$315:$J$586,255),0))=0,(E543/F543)*100,INDEX('Disaggregation Data'!$M$315:$M$586,MATCH(LEFT(X543,255),LEFT('Disaggregation Data'!J$315:$J$586,255),0))),"")</f>
        <v/>
      </c>
      <c r="H543" s="429" t="str">
        <f t="array" ref="H543">IFERROR(IF(INDEX('Disaggregation Data'!$N$315:$N$586,MATCH(LEFT(X543,255),LEFT('Disaggregation Data'!$J$315:$J$586,255),0))=0,"",INDEX('Disaggregation Data'!$N$315:$N$586,MATCH(LEFT(X543,255),LEFT('Disaggregation Data'!J$315:$J$586,255),0))),"")</f>
        <v/>
      </c>
      <c r="I543" s="510"/>
      <c r="J543" s="510"/>
      <c r="K543" s="510"/>
      <c r="L543" s="510"/>
      <c r="M543" s="510"/>
      <c r="N543" s="510"/>
      <c r="O543" s="510"/>
      <c r="P543" s="510"/>
      <c r="Q543" s="510"/>
      <c r="R543" s="510"/>
      <c r="S543" s="510"/>
      <c r="T543" s="510"/>
      <c r="U543" s="429" t="str">
        <f t="array" ref="U543">IFERROR(IF(INDEX('Disaggregation Data'!$O$315:$O$586,MATCH(LEFT(X543,255),LEFT('Disaggregation Data'!$J$315:$J$586,255),0))=0,"",INDEX('Disaggregation Data'!$O$315:$O$586,MATCH(LEFT(X543,255),LEFT('Disaggregation Data'!J$315:$J$586,255),0))),"")</f>
        <v/>
      </c>
      <c r="V543" s="441" t="str">
        <f t="array" ref="V543">IFERROR(IF(INDEX('Disaggregation Data'!$P$315:$P$586,MATCH(LEFT(X543,255),LEFT('Disaggregation Data'!$J$315:$J$586,255),0))=0,"",INDEX('Disaggregation Data'!$P$315:$P$586,MATCH(LEFT(X543,255),LEFT('Disaggregation Data'!J$315:$J$586,255),0))),"")</f>
        <v/>
      </c>
      <c r="W543" s="511"/>
      <c r="X543" s="511" t="str">
        <f t="shared" si="36"/>
        <v/>
      </c>
      <c r="Y543" s="511">
        <f t="shared" si="37"/>
        <v>76</v>
      </c>
      <c r="Z543" s="511" t="str">
        <f t="shared" si="38"/>
        <v/>
      </c>
      <c r="AA543" s="511" t="b">
        <f t="shared" si="39"/>
        <v>0</v>
      </c>
      <c r="AB543" s="511" t="s">
        <v>2046</v>
      </c>
      <c r="AC543" s="511" t="str">
        <f t="array" ref="AC543">IFERROR(IF(INDEX('Disaggregation Records'!$G$95:$G$183,MATCH(LEFT(Z543,255),LEFT('Disaggregation Records'!$D$95:$D$183,255),0))=0,"",INDEX('Disaggregation Records'!$G$95:$G$183,MATCH(LEFT(Z543,255),LEFT('Disaggregation Records'!$D$95:$D$183,255),0))),"")</f>
        <v/>
      </c>
      <c r="AD543" s="511" t="s">
        <v>796</v>
      </c>
      <c r="AE543" s="219"/>
      <c r="AF543" s="135"/>
      <c r="AG543" s="135"/>
    </row>
    <row r="544" spans="1:33" ht="37.5" customHeight="1">
      <c r="A544" s="406">
        <v>22</v>
      </c>
      <c r="B544" s="423" t="str">
        <f>IFERROR(VLOOKUP(A544,'Coverage Indicators - Section D'!$A$10:$Y$39,25,FALSE),"")</f>
        <v/>
      </c>
      <c r="C544" s="506" t="str">
        <f t="array" ref="C544">IFERROR(IF(INDEX('Disaggregation Records'!$E$95:$E$183,MATCH(LEFT(Z544,255),LEFT('Disaggregation Records'!$D$95:$D$183,255),0))=0,"",INDEX('Disaggregation Records'!$E$95:$E$183,MATCH(LEFT(Z544,255),LEFT('Disaggregation Records'!$D$95:$D$183,255),0))),"")</f>
        <v/>
      </c>
      <c r="D544" s="506" t="str">
        <f t="array" ref="D544">IFERROR(IF(INDEX('Disaggregation Records'!$F$95:$F$183,MATCH(LEFT(Z544,255),LEFT('Disaggregation Records'!$D$95:$D$183,255),0))=0,"",INDEX('Disaggregation Records'!$F$95:$F$183,MATCH(LEFT(Z544,255),LEFT('Disaggregation Records'!$D$95:$D$183,255),0))),"")</f>
        <v/>
      </c>
      <c r="E544" s="425" t="str">
        <f t="array" ref="E544">IFERROR(IF(INDEX('Disaggregation Data'!$K$315:$K$586,MATCH(LEFT(X544,255),LEFT('Disaggregation Data'!$J$315:$J$586,255),0))=0,"",INDEX('Disaggregation Data'!$K$315:$K$586,MATCH(LEFT(X544,255),LEFT('Disaggregation Data'!J$315:$J$586,255),0))),"")</f>
        <v/>
      </c>
      <c r="F544" s="426" t="str">
        <f t="array" ref="F544">IFERROR(IF(INDEX('Disaggregation Data'!$L$315:$L$586,MATCH(LEFT(X544,255),LEFT('Disaggregation Data'!$J$315:$J$586,255),0))=0,"",INDEX('Disaggregation Data'!$L$315:$L$586,MATCH(LEFT(X544,255),LEFT('Disaggregation Data'!J$315:$J$586,255),0))),"")</f>
        <v/>
      </c>
      <c r="G544" s="481" t="str">
        <f t="array" ref="G544">IFERROR(IF(INDEX('Disaggregation Data'!$M$315:$M$586,MATCH(LEFT(X544,255),LEFT('Disaggregation Data'!$J$315:$J$586,255),0))=0,(E544/F544)*100,INDEX('Disaggregation Data'!$M$315:$M$586,MATCH(LEFT(X544,255),LEFT('Disaggregation Data'!J$315:$J$586,255),0))),"")</f>
        <v/>
      </c>
      <c r="H544" s="429" t="str">
        <f t="array" ref="H544">IFERROR(IF(INDEX('Disaggregation Data'!$N$315:$N$586,MATCH(LEFT(X544,255),LEFT('Disaggregation Data'!$J$315:$J$586,255),0))=0,"",INDEX('Disaggregation Data'!$N$315:$N$586,MATCH(LEFT(X544,255),LEFT('Disaggregation Data'!J$315:$J$586,255),0))),"")</f>
        <v/>
      </c>
      <c r="I544" s="510"/>
      <c r="J544" s="510"/>
      <c r="K544" s="510"/>
      <c r="L544" s="510"/>
      <c r="M544" s="510"/>
      <c r="N544" s="510"/>
      <c r="O544" s="510"/>
      <c r="P544" s="510"/>
      <c r="Q544" s="510"/>
      <c r="R544" s="510"/>
      <c r="S544" s="510"/>
      <c r="T544" s="510"/>
      <c r="U544" s="429" t="str">
        <f t="array" ref="U544">IFERROR(IF(INDEX('Disaggregation Data'!$O$315:$O$586,MATCH(LEFT(X544,255),LEFT('Disaggregation Data'!$J$315:$J$586,255),0))=0,"",INDEX('Disaggregation Data'!$O$315:$O$586,MATCH(LEFT(X544,255),LEFT('Disaggregation Data'!J$315:$J$586,255),0))),"")</f>
        <v/>
      </c>
      <c r="V544" s="441" t="str">
        <f t="array" ref="V544">IFERROR(IF(INDEX('Disaggregation Data'!$P$315:$P$586,MATCH(LEFT(X544,255),LEFT('Disaggregation Data'!$J$315:$J$586,255),0))=0,"",INDEX('Disaggregation Data'!$P$315:$P$586,MATCH(LEFT(X544,255),LEFT('Disaggregation Data'!J$315:$J$586,255),0))),"")</f>
        <v/>
      </c>
      <c r="W544" s="511"/>
      <c r="X544" s="511" t="str">
        <f t="shared" si="36"/>
        <v/>
      </c>
      <c r="Y544" s="511">
        <f t="shared" si="37"/>
        <v>77</v>
      </c>
      <c r="Z544" s="511" t="str">
        <f t="shared" si="38"/>
        <v/>
      </c>
      <c r="AA544" s="511" t="b">
        <f t="shared" si="39"/>
        <v>0</v>
      </c>
      <c r="AB544" s="511" t="s">
        <v>2047</v>
      </c>
      <c r="AC544" s="511" t="str">
        <f t="array" ref="AC544">IFERROR(IF(INDEX('Disaggregation Records'!$G$95:$G$183,MATCH(LEFT(Z544,255),LEFT('Disaggregation Records'!$D$95:$D$183,255),0))=0,"",INDEX('Disaggregation Records'!$G$95:$G$183,MATCH(LEFT(Z544,255),LEFT('Disaggregation Records'!$D$95:$D$183,255),0))),"")</f>
        <v/>
      </c>
      <c r="AD544" s="511" t="s">
        <v>796</v>
      </c>
      <c r="AE544" s="219"/>
      <c r="AF544" s="135"/>
      <c r="AG544" s="135"/>
    </row>
    <row r="545" spans="1:33" ht="37.5" customHeight="1">
      <c r="A545" s="406">
        <v>22</v>
      </c>
      <c r="B545" s="423" t="str">
        <f>IFERROR(VLOOKUP(A545,'Coverage Indicators - Section D'!$A$10:$Y$39,25,FALSE),"")</f>
        <v/>
      </c>
      <c r="C545" s="506" t="str">
        <f t="array" ref="C545">IFERROR(IF(INDEX('Disaggregation Records'!$E$95:$E$183,MATCH(LEFT(Z545,255),LEFT('Disaggregation Records'!$D$95:$D$183,255),0))=0,"",INDEX('Disaggregation Records'!$E$95:$E$183,MATCH(LEFT(Z545,255),LEFT('Disaggregation Records'!$D$95:$D$183,255),0))),"")</f>
        <v/>
      </c>
      <c r="D545" s="506" t="str">
        <f t="array" ref="D545">IFERROR(IF(INDEX('Disaggregation Records'!$F$95:$F$183,MATCH(LEFT(Z545,255),LEFT('Disaggregation Records'!$D$95:$D$183,255),0))=0,"",INDEX('Disaggregation Records'!$F$95:$F$183,MATCH(LEFT(Z545,255),LEFT('Disaggregation Records'!$D$95:$D$183,255),0))),"")</f>
        <v/>
      </c>
      <c r="E545" s="425" t="str">
        <f t="array" ref="E545">IFERROR(IF(INDEX('Disaggregation Data'!$K$315:$K$586,MATCH(LEFT(X545,255),LEFT('Disaggregation Data'!$J$315:$J$586,255),0))=0,"",INDEX('Disaggregation Data'!$K$315:$K$586,MATCH(LEFT(X545,255),LEFT('Disaggregation Data'!J$315:$J$586,255),0))),"")</f>
        <v/>
      </c>
      <c r="F545" s="426" t="str">
        <f t="array" ref="F545">IFERROR(IF(INDEX('Disaggregation Data'!$L$315:$L$586,MATCH(LEFT(X545,255),LEFT('Disaggregation Data'!$J$315:$J$586,255),0))=0,"",INDEX('Disaggregation Data'!$L$315:$L$586,MATCH(LEFT(X545,255),LEFT('Disaggregation Data'!J$315:$J$586,255),0))),"")</f>
        <v/>
      </c>
      <c r="G545" s="481" t="str">
        <f t="array" ref="G545">IFERROR(IF(INDEX('Disaggregation Data'!$M$315:$M$586,MATCH(LEFT(X545,255),LEFT('Disaggregation Data'!$J$315:$J$586,255),0))=0,(E545/F545)*100,INDEX('Disaggregation Data'!$M$315:$M$586,MATCH(LEFT(X545,255),LEFT('Disaggregation Data'!J$315:$J$586,255),0))),"")</f>
        <v/>
      </c>
      <c r="H545" s="429" t="str">
        <f t="array" ref="H545">IFERROR(IF(INDEX('Disaggregation Data'!$N$315:$N$586,MATCH(LEFT(X545,255),LEFT('Disaggregation Data'!$J$315:$J$586,255),0))=0,"",INDEX('Disaggregation Data'!$N$315:$N$586,MATCH(LEFT(X545,255),LEFT('Disaggregation Data'!J$315:$J$586,255),0))),"")</f>
        <v/>
      </c>
      <c r="I545" s="510"/>
      <c r="J545" s="510"/>
      <c r="K545" s="510"/>
      <c r="L545" s="510"/>
      <c r="M545" s="510"/>
      <c r="N545" s="510"/>
      <c r="O545" s="510"/>
      <c r="P545" s="510"/>
      <c r="Q545" s="510"/>
      <c r="R545" s="510"/>
      <c r="S545" s="510"/>
      <c r="T545" s="510"/>
      <c r="U545" s="429" t="str">
        <f t="array" ref="U545">IFERROR(IF(INDEX('Disaggregation Data'!$O$315:$O$586,MATCH(LEFT(X545,255),LEFT('Disaggregation Data'!$J$315:$J$586,255),0))=0,"",INDEX('Disaggregation Data'!$O$315:$O$586,MATCH(LEFT(X545,255),LEFT('Disaggregation Data'!J$315:$J$586,255),0))),"")</f>
        <v/>
      </c>
      <c r="V545" s="441" t="str">
        <f t="array" ref="V545">IFERROR(IF(INDEX('Disaggregation Data'!$P$315:$P$586,MATCH(LEFT(X545,255),LEFT('Disaggregation Data'!$J$315:$J$586,255),0))=0,"",INDEX('Disaggregation Data'!$P$315:$P$586,MATCH(LEFT(X545,255),LEFT('Disaggregation Data'!J$315:$J$586,255),0))),"")</f>
        <v/>
      </c>
      <c r="W545" s="511"/>
      <c r="X545" s="511" t="str">
        <f t="shared" si="36"/>
        <v/>
      </c>
      <c r="Y545" s="511">
        <f t="shared" si="37"/>
        <v>78</v>
      </c>
      <c r="Z545" s="511" t="str">
        <f t="shared" si="38"/>
        <v/>
      </c>
      <c r="AA545" s="511" t="b">
        <f t="shared" si="39"/>
        <v>0</v>
      </c>
      <c r="AB545" s="511" t="s">
        <v>2048</v>
      </c>
      <c r="AC545" s="511" t="str">
        <f t="array" ref="AC545">IFERROR(IF(INDEX('Disaggregation Records'!$G$95:$G$183,MATCH(LEFT(Z545,255),LEFT('Disaggregation Records'!$D$95:$D$183,255),0))=0,"",INDEX('Disaggregation Records'!$G$95:$G$183,MATCH(LEFT(Z545,255),LEFT('Disaggregation Records'!$D$95:$D$183,255),0))),"")</f>
        <v/>
      </c>
      <c r="AD545" s="511" t="s">
        <v>796</v>
      </c>
      <c r="AE545" s="219"/>
      <c r="AF545" s="135"/>
      <c r="AG545" s="135"/>
    </row>
    <row r="546" spans="1:33" ht="37.5" customHeight="1">
      <c r="A546" s="406">
        <v>22</v>
      </c>
      <c r="B546" s="423" t="str">
        <f>IFERROR(VLOOKUP(A546,'Coverage Indicators - Section D'!$A$10:$Y$39,25,FALSE),"")</f>
        <v/>
      </c>
      <c r="C546" s="506" t="str">
        <f t="array" ref="C546">IFERROR(IF(INDEX('Disaggregation Records'!$E$95:$E$183,MATCH(LEFT(Z546,255),LEFT('Disaggregation Records'!$D$95:$D$183,255),0))=0,"",INDEX('Disaggregation Records'!$E$95:$E$183,MATCH(LEFT(Z546,255),LEFT('Disaggregation Records'!$D$95:$D$183,255),0))),"")</f>
        <v/>
      </c>
      <c r="D546" s="506" t="str">
        <f t="array" ref="D546">IFERROR(IF(INDEX('Disaggregation Records'!$F$95:$F$183,MATCH(LEFT(Z546,255),LEFT('Disaggregation Records'!$D$95:$D$183,255),0))=0,"",INDEX('Disaggregation Records'!$F$95:$F$183,MATCH(LEFT(Z546,255),LEFT('Disaggregation Records'!$D$95:$D$183,255),0))),"")</f>
        <v/>
      </c>
      <c r="E546" s="425" t="str">
        <f t="array" ref="E546">IFERROR(IF(INDEX('Disaggregation Data'!$K$315:$K$586,MATCH(LEFT(X546,255),LEFT('Disaggregation Data'!$J$315:$J$586,255),0))=0,"",INDEX('Disaggregation Data'!$K$315:$K$586,MATCH(LEFT(X546,255),LEFT('Disaggregation Data'!J$315:$J$586,255),0))),"")</f>
        <v/>
      </c>
      <c r="F546" s="426" t="str">
        <f t="array" ref="F546">IFERROR(IF(INDEX('Disaggregation Data'!$L$315:$L$586,MATCH(LEFT(X546,255),LEFT('Disaggregation Data'!$J$315:$J$586,255),0))=0,"",INDEX('Disaggregation Data'!$L$315:$L$586,MATCH(LEFT(X546,255),LEFT('Disaggregation Data'!J$315:$J$586,255),0))),"")</f>
        <v/>
      </c>
      <c r="G546" s="481" t="str">
        <f t="array" ref="G546">IFERROR(IF(INDEX('Disaggregation Data'!$M$315:$M$586,MATCH(LEFT(X546,255),LEFT('Disaggregation Data'!$J$315:$J$586,255),0))=0,(E546/F546)*100,INDEX('Disaggregation Data'!$M$315:$M$586,MATCH(LEFT(X546,255),LEFT('Disaggregation Data'!J$315:$J$586,255),0))),"")</f>
        <v/>
      </c>
      <c r="H546" s="429" t="str">
        <f t="array" ref="H546">IFERROR(IF(INDEX('Disaggregation Data'!$N$315:$N$586,MATCH(LEFT(X546,255),LEFT('Disaggregation Data'!$J$315:$J$586,255),0))=0,"",INDEX('Disaggregation Data'!$N$315:$N$586,MATCH(LEFT(X546,255),LEFT('Disaggregation Data'!J$315:$J$586,255),0))),"")</f>
        <v/>
      </c>
      <c r="I546" s="510"/>
      <c r="J546" s="510"/>
      <c r="K546" s="510"/>
      <c r="L546" s="510"/>
      <c r="M546" s="510"/>
      <c r="N546" s="510"/>
      <c r="O546" s="510"/>
      <c r="P546" s="510"/>
      <c r="Q546" s="510"/>
      <c r="R546" s="510"/>
      <c r="S546" s="510"/>
      <c r="T546" s="510"/>
      <c r="U546" s="429" t="str">
        <f t="array" ref="U546">IFERROR(IF(INDEX('Disaggregation Data'!$O$315:$O$586,MATCH(LEFT(X546,255),LEFT('Disaggregation Data'!$J$315:$J$586,255),0))=0,"",INDEX('Disaggregation Data'!$O$315:$O$586,MATCH(LEFT(X546,255),LEFT('Disaggregation Data'!J$315:$J$586,255),0))),"")</f>
        <v/>
      </c>
      <c r="V546" s="441" t="str">
        <f t="array" ref="V546">IFERROR(IF(INDEX('Disaggregation Data'!$P$315:$P$586,MATCH(LEFT(X546,255),LEFT('Disaggregation Data'!$J$315:$J$586,255),0))=0,"",INDEX('Disaggregation Data'!$P$315:$P$586,MATCH(LEFT(X546,255),LEFT('Disaggregation Data'!J$315:$J$586,255),0))),"")</f>
        <v/>
      </c>
      <c r="W546" s="511"/>
      <c r="X546" s="511" t="str">
        <f t="shared" si="36"/>
        <v/>
      </c>
      <c r="Y546" s="511">
        <f t="shared" si="37"/>
        <v>79</v>
      </c>
      <c r="Z546" s="511" t="str">
        <f t="shared" si="38"/>
        <v/>
      </c>
      <c r="AA546" s="511" t="b">
        <f t="shared" si="39"/>
        <v>0</v>
      </c>
      <c r="AB546" s="511" t="s">
        <v>2049</v>
      </c>
      <c r="AC546" s="511" t="str">
        <f t="array" ref="AC546">IFERROR(IF(INDEX('Disaggregation Records'!$G$95:$G$183,MATCH(LEFT(Z546,255),LEFT('Disaggregation Records'!$D$95:$D$183,255),0))=0,"",INDEX('Disaggregation Records'!$G$95:$G$183,MATCH(LEFT(Z546,255),LEFT('Disaggregation Records'!$D$95:$D$183,255),0))),"")</f>
        <v/>
      </c>
      <c r="AD546" s="511" t="s">
        <v>796</v>
      </c>
      <c r="AE546" s="219"/>
      <c r="AF546" s="135"/>
      <c r="AG546" s="135"/>
    </row>
    <row r="547" spans="1:33" ht="37.5" customHeight="1">
      <c r="A547" s="406">
        <v>23</v>
      </c>
      <c r="B547" s="423" t="str">
        <f>IFERROR(VLOOKUP(A547,'Coverage Indicators - Section D'!$A$10:$Y$39,25,FALSE),"")</f>
        <v/>
      </c>
      <c r="C547" s="506" t="str">
        <f t="array" ref="C547">IFERROR(IF(INDEX('Disaggregation Records'!$E$95:$E$183,MATCH(LEFT(Z547,255),LEFT('Disaggregation Records'!$D$95:$D$183,255),0))=0,"",INDEX('Disaggregation Records'!$E$95:$E$183,MATCH(LEFT(Z547,255),LEFT('Disaggregation Records'!$D$95:$D$183,255),0))),"")</f>
        <v/>
      </c>
      <c r="D547" s="506" t="str">
        <f t="array" ref="D547">IFERROR(IF(INDEX('Disaggregation Records'!$F$95:$F$183,MATCH(LEFT(Z547,255),LEFT('Disaggregation Records'!$D$95:$D$183,255),0))=0,"",INDEX('Disaggregation Records'!$F$95:$F$183,MATCH(LEFT(Z547,255),LEFT('Disaggregation Records'!$D$95:$D$183,255),0))),"")</f>
        <v/>
      </c>
      <c r="E547" s="425" t="str">
        <f t="array" ref="E547">IFERROR(IF(INDEX('Disaggregation Data'!$K$315:$K$586,MATCH(LEFT(X547,255),LEFT('Disaggregation Data'!$J$315:$J$586,255),0))=0,"",INDEX('Disaggregation Data'!$K$315:$K$586,MATCH(LEFT(X547,255),LEFT('Disaggregation Data'!J$315:$J$586,255),0))),"")</f>
        <v/>
      </c>
      <c r="F547" s="426" t="str">
        <f t="array" ref="F547">IFERROR(IF(INDEX('Disaggregation Data'!$L$315:$L$586,MATCH(LEFT(X547,255),LEFT('Disaggregation Data'!$J$315:$J$586,255),0))=0,"",INDEX('Disaggregation Data'!$L$315:$L$586,MATCH(LEFT(X547,255),LEFT('Disaggregation Data'!J$315:$J$586,255),0))),"")</f>
        <v/>
      </c>
      <c r="G547" s="481" t="str">
        <f t="array" ref="G547">IFERROR(IF(INDEX('Disaggregation Data'!$M$315:$M$586,MATCH(LEFT(X547,255),LEFT('Disaggregation Data'!$J$315:$J$586,255),0))=0,(E547/F547)*100,INDEX('Disaggregation Data'!$M$315:$M$586,MATCH(LEFT(X547,255),LEFT('Disaggregation Data'!J$315:$J$586,255),0))),"")</f>
        <v/>
      </c>
      <c r="H547" s="429" t="str">
        <f t="array" ref="H547">IFERROR(IF(INDEX('Disaggregation Data'!$N$315:$N$586,MATCH(LEFT(X547,255),LEFT('Disaggregation Data'!$J$315:$J$586,255),0))=0,"",INDEX('Disaggregation Data'!$N$315:$N$586,MATCH(LEFT(X547,255),LEFT('Disaggregation Data'!J$315:$J$586,255),0))),"")</f>
        <v/>
      </c>
      <c r="I547" s="510"/>
      <c r="J547" s="510"/>
      <c r="K547" s="510"/>
      <c r="L547" s="510"/>
      <c r="M547" s="510"/>
      <c r="N547" s="510"/>
      <c r="O547" s="510"/>
      <c r="P547" s="510"/>
      <c r="Q547" s="510"/>
      <c r="R547" s="510"/>
      <c r="S547" s="510"/>
      <c r="T547" s="510"/>
      <c r="U547" s="429" t="str">
        <f t="array" ref="U547">IFERROR(IF(INDEX('Disaggregation Data'!$O$315:$O$586,MATCH(LEFT(X547,255),LEFT('Disaggregation Data'!$J$315:$J$586,255),0))=0,"",INDEX('Disaggregation Data'!$O$315:$O$586,MATCH(LEFT(X547,255),LEFT('Disaggregation Data'!J$315:$J$586,255),0))),"")</f>
        <v/>
      </c>
      <c r="V547" s="441" t="str">
        <f t="array" ref="V547">IFERROR(IF(INDEX('Disaggregation Data'!$P$315:$P$586,MATCH(LEFT(X547,255),LEFT('Disaggregation Data'!$J$315:$J$586,255),0))=0,"",INDEX('Disaggregation Data'!$P$315:$P$586,MATCH(LEFT(X547,255),LEFT('Disaggregation Data'!J$315:$J$586,255),0))),"")</f>
        <v/>
      </c>
      <c r="W547" s="511"/>
      <c r="X547" s="511" t="str">
        <f t="shared" si="36"/>
        <v/>
      </c>
      <c r="Y547" s="511">
        <f t="shared" si="37"/>
        <v>80</v>
      </c>
      <c r="Z547" s="511" t="str">
        <f t="shared" si="38"/>
        <v/>
      </c>
      <c r="AA547" s="511" t="b">
        <f t="shared" si="39"/>
        <v>0</v>
      </c>
      <c r="AB547" s="511" t="s">
        <v>2050</v>
      </c>
      <c r="AC547" s="511" t="str">
        <f t="array" ref="AC547">IFERROR(IF(INDEX('Disaggregation Records'!$G$95:$G$183,MATCH(LEFT(Z547,255),LEFT('Disaggregation Records'!$D$95:$D$183,255),0))=0,"",INDEX('Disaggregation Records'!$G$95:$G$183,MATCH(LEFT(Z547,255),LEFT('Disaggregation Records'!$D$95:$D$183,255),0))),"")</f>
        <v/>
      </c>
      <c r="AD547" s="511" t="s">
        <v>799</v>
      </c>
      <c r="AE547" s="219"/>
      <c r="AF547" s="135"/>
      <c r="AG547" s="135"/>
    </row>
    <row r="548" spans="1:33" ht="37.5" customHeight="1">
      <c r="A548" s="406">
        <v>23</v>
      </c>
      <c r="B548" s="423" t="str">
        <f>IFERROR(VLOOKUP(A548,'Coverage Indicators - Section D'!$A$10:$Y$39,25,FALSE),"")</f>
        <v/>
      </c>
      <c r="C548" s="506" t="str">
        <f t="array" ref="C548">IFERROR(IF(INDEX('Disaggregation Records'!$E$95:$E$183,MATCH(LEFT(Z548,255),LEFT('Disaggregation Records'!$D$95:$D$183,255),0))=0,"",INDEX('Disaggregation Records'!$E$95:$E$183,MATCH(LEFT(Z548,255),LEFT('Disaggregation Records'!$D$95:$D$183,255),0))),"")</f>
        <v/>
      </c>
      <c r="D548" s="506" t="str">
        <f t="array" ref="D548">IFERROR(IF(INDEX('Disaggregation Records'!$F$95:$F$183,MATCH(LEFT(Z548,255),LEFT('Disaggregation Records'!$D$95:$D$183,255),0))=0,"",INDEX('Disaggregation Records'!$F$95:$F$183,MATCH(LEFT(Z548,255),LEFT('Disaggregation Records'!$D$95:$D$183,255),0))),"")</f>
        <v/>
      </c>
      <c r="E548" s="425" t="str">
        <f t="array" ref="E548">IFERROR(IF(INDEX('Disaggregation Data'!$K$315:$K$586,MATCH(LEFT(X548,255),LEFT('Disaggregation Data'!$J$315:$J$586,255),0))=0,"",INDEX('Disaggregation Data'!$K$315:$K$586,MATCH(LEFT(X548,255),LEFT('Disaggregation Data'!J$315:$J$586,255),0))),"")</f>
        <v/>
      </c>
      <c r="F548" s="426" t="str">
        <f t="array" ref="F548">IFERROR(IF(INDEX('Disaggregation Data'!$L$315:$L$586,MATCH(LEFT(X548,255),LEFT('Disaggregation Data'!$J$315:$J$586,255),0))=0,"",INDEX('Disaggregation Data'!$L$315:$L$586,MATCH(LEFT(X548,255),LEFT('Disaggregation Data'!J$315:$J$586,255),0))),"")</f>
        <v/>
      </c>
      <c r="G548" s="481" t="str">
        <f t="array" ref="G548">IFERROR(IF(INDEX('Disaggregation Data'!$M$315:$M$586,MATCH(LEFT(X548,255),LEFT('Disaggregation Data'!$J$315:$J$586,255),0))=0,(E548/F548)*100,INDEX('Disaggregation Data'!$M$315:$M$586,MATCH(LEFT(X548,255),LEFT('Disaggregation Data'!J$315:$J$586,255),0))),"")</f>
        <v/>
      </c>
      <c r="H548" s="429" t="str">
        <f t="array" ref="H548">IFERROR(IF(INDEX('Disaggregation Data'!$N$315:$N$586,MATCH(LEFT(X548,255),LEFT('Disaggregation Data'!$J$315:$J$586,255),0))=0,"",INDEX('Disaggregation Data'!$N$315:$N$586,MATCH(LEFT(X548,255),LEFT('Disaggregation Data'!J$315:$J$586,255),0))),"")</f>
        <v/>
      </c>
      <c r="I548" s="510"/>
      <c r="J548" s="510"/>
      <c r="K548" s="510"/>
      <c r="L548" s="510"/>
      <c r="M548" s="510"/>
      <c r="N548" s="510"/>
      <c r="O548" s="510"/>
      <c r="P548" s="510"/>
      <c r="Q548" s="510"/>
      <c r="R548" s="510"/>
      <c r="S548" s="510"/>
      <c r="T548" s="510"/>
      <c r="U548" s="429" t="str">
        <f t="array" ref="U548">IFERROR(IF(INDEX('Disaggregation Data'!$O$315:$O$586,MATCH(LEFT(X548,255),LEFT('Disaggregation Data'!$J$315:$J$586,255),0))=0,"",INDEX('Disaggregation Data'!$O$315:$O$586,MATCH(LEFT(X548,255),LEFT('Disaggregation Data'!J$315:$J$586,255),0))),"")</f>
        <v/>
      </c>
      <c r="V548" s="441" t="str">
        <f t="array" ref="V548">IFERROR(IF(INDEX('Disaggregation Data'!$P$315:$P$586,MATCH(LEFT(X548,255),LEFT('Disaggregation Data'!$J$315:$J$586,255),0))=0,"",INDEX('Disaggregation Data'!$P$315:$P$586,MATCH(LEFT(X548,255),LEFT('Disaggregation Data'!J$315:$J$586,255),0))),"")</f>
        <v/>
      </c>
      <c r="W548" s="511"/>
      <c r="X548" s="511" t="str">
        <f t="shared" si="36"/>
        <v/>
      </c>
      <c r="Y548" s="511">
        <f t="shared" si="37"/>
        <v>81</v>
      </c>
      <c r="Z548" s="511" t="str">
        <f t="shared" si="38"/>
        <v/>
      </c>
      <c r="AA548" s="511" t="b">
        <f t="shared" si="39"/>
        <v>0</v>
      </c>
      <c r="AB548" s="511" t="s">
        <v>2051</v>
      </c>
      <c r="AC548" s="511" t="str">
        <f t="array" ref="AC548">IFERROR(IF(INDEX('Disaggregation Records'!$G$95:$G$183,MATCH(LEFT(Z548,255),LEFT('Disaggregation Records'!$D$95:$D$183,255),0))=0,"",INDEX('Disaggregation Records'!$G$95:$G$183,MATCH(LEFT(Z548,255),LEFT('Disaggregation Records'!$D$95:$D$183,255),0))),"")</f>
        <v/>
      </c>
      <c r="AD548" s="511" t="s">
        <v>799</v>
      </c>
      <c r="AE548" s="219"/>
      <c r="AF548" s="135"/>
      <c r="AG548" s="135"/>
    </row>
    <row r="549" spans="1:33" ht="37.5" customHeight="1">
      <c r="A549" s="406">
        <v>23</v>
      </c>
      <c r="B549" s="423" t="str">
        <f>IFERROR(VLOOKUP(A549,'Coverage Indicators - Section D'!$A$10:$Y$39,25,FALSE),"")</f>
        <v/>
      </c>
      <c r="C549" s="506" t="str">
        <f t="array" ref="C549">IFERROR(IF(INDEX('Disaggregation Records'!$E$95:$E$183,MATCH(LEFT(Z549,255),LEFT('Disaggregation Records'!$D$95:$D$183,255),0))=0,"",INDEX('Disaggregation Records'!$E$95:$E$183,MATCH(LEFT(Z549,255),LEFT('Disaggregation Records'!$D$95:$D$183,255),0))),"")</f>
        <v/>
      </c>
      <c r="D549" s="506" t="str">
        <f t="array" ref="D549">IFERROR(IF(INDEX('Disaggregation Records'!$F$95:$F$183,MATCH(LEFT(Z549,255),LEFT('Disaggregation Records'!$D$95:$D$183,255),0))=0,"",INDEX('Disaggregation Records'!$F$95:$F$183,MATCH(LEFT(Z549,255),LEFT('Disaggregation Records'!$D$95:$D$183,255),0))),"")</f>
        <v/>
      </c>
      <c r="E549" s="425" t="str">
        <f t="array" ref="E549">IFERROR(IF(INDEX('Disaggregation Data'!$K$315:$K$586,MATCH(LEFT(X549,255),LEFT('Disaggregation Data'!$J$315:$J$586,255),0))=0,"",INDEX('Disaggregation Data'!$K$315:$K$586,MATCH(LEFT(X549,255),LEFT('Disaggregation Data'!J$315:$J$586,255),0))),"")</f>
        <v/>
      </c>
      <c r="F549" s="426" t="str">
        <f t="array" ref="F549">IFERROR(IF(INDEX('Disaggregation Data'!$L$315:$L$586,MATCH(LEFT(X549,255),LEFT('Disaggregation Data'!$J$315:$J$586,255),0))=0,"",INDEX('Disaggregation Data'!$L$315:$L$586,MATCH(LEFT(X549,255),LEFT('Disaggregation Data'!J$315:$J$586,255),0))),"")</f>
        <v/>
      </c>
      <c r="G549" s="481" t="str">
        <f t="array" ref="G549">IFERROR(IF(INDEX('Disaggregation Data'!$M$315:$M$586,MATCH(LEFT(X549,255),LEFT('Disaggregation Data'!$J$315:$J$586,255),0))=0,(E549/F549)*100,INDEX('Disaggregation Data'!$M$315:$M$586,MATCH(LEFT(X549,255),LEFT('Disaggregation Data'!J$315:$J$586,255),0))),"")</f>
        <v/>
      </c>
      <c r="H549" s="429" t="str">
        <f t="array" ref="H549">IFERROR(IF(INDEX('Disaggregation Data'!$N$315:$N$586,MATCH(LEFT(X549,255),LEFT('Disaggregation Data'!$J$315:$J$586,255),0))=0,"",INDEX('Disaggregation Data'!$N$315:$N$586,MATCH(LEFT(X549,255),LEFT('Disaggregation Data'!J$315:$J$586,255),0))),"")</f>
        <v/>
      </c>
      <c r="I549" s="510"/>
      <c r="J549" s="510"/>
      <c r="K549" s="510"/>
      <c r="L549" s="510"/>
      <c r="M549" s="510"/>
      <c r="N549" s="510"/>
      <c r="O549" s="510"/>
      <c r="P549" s="510"/>
      <c r="Q549" s="510"/>
      <c r="R549" s="510"/>
      <c r="S549" s="510"/>
      <c r="T549" s="510"/>
      <c r="U549" s="429" t="str">
        <f t="array" ref="U549">IFERROR(IF(INDEX('Disaggregation Data'!$O$315:$O$586,MATCH(LEFT(X549,255),LEFT('Disaggregation Data'!$J$315:$J$586,255),0))=0,"",INDEX('Disaggregation Data'!$O$315:$O$586,MATCH(LEFT(X549,255),LEFT('Disaggregation Data'!J$315:$J$586,255),0))),"")</f>
        <v/>
      </c>
      <c r="V549" s="441" t="str">
        <f t="array" ref="V549">IFERROR(IF(INDEX('Disaggregation Data'!$P$315:$P$586,MATCH(LEFT(X549,255),LEFT('Disaggregation Data'!$J$315:$J$586,255),0))=0,"",INDEX('Disaggregation Data'!$P$315:$P$586,MATCH(LEFT(X549,255),LEFT('Disaggregation Data'!J$315:$J$586,255),0))),"")</f>
        <v/>
      </c>
      <c r="W549" s="511"/>
      <c r="X549" s="511" t="str">
        <f t="shared" si="36"/>
        <v/>
      </c>
      <c r="Y549" s="511">
        <f t="shared" si="37"/>
        <v>82</v>
      </c>
      <c r="Z549" s="511" t="str">
        <f t="shared" si="38"/>
        <v/>
      </c>
      <c r="AA549" s="511" t="b">
        <f t="shared" si="39"/>
        <v>0</v>
      </c>
      <c r="AB549" s="511" t="s">
        <v>2052</v>
      </c>
      <c r="AC549" s="511" t="str">
        <f t="array" ref="AC549">IFERROR(IF(INDEX('Disaggregation Records'!$G$95:$G$183,MATCH(LEFT(Z549,255),LEFT('Disaggregation Records'!$D$95:$D$183,255),0))=0,"",INDEX('Disaggregation Records'!$G$95:$G$183,MATCH(LEFT(Z549,255),LEFT('Disaggregation Records'!$D$95:$D$183,255),0))),"")</f>
        <v/>
      </c>
      <c r="AD549" s="511" t="s">
        <v>799</v>
      </c>
      <c r="AE549" s="219"/>
      <c r="AF549" s="135"/>
      <c r="AG549" s="135"/>
    </row>
    <row r="550" spans="1:33" ht="37.5" customHeight="1">
      <c r="A550" s="406">
        <v>23</v>
      </c>
      <c r="B550" s="423" t="str">
        <f>IFERROR(VLOOKUP(A550,'Coverage Indicators - Section D'!$A$10:$Y$39,25,FALSE),"")</f>
        <v/>
      </c>
      <c r="C550" s="506" t="str">
        <f t="array" ref="C550">IFERROR(IF(INDEX('Disaggregation Records'!$E$95:$E$183,MATCH(LEFT(Z550,255),LEFT('Disaggregation Records'!$D$95:$D$183,255),0))=0,"",INDEX('Disaggregation Records'!$E$95:$E$183,MATCH(LEFT(Z550,255),LEFT('Disaggregation Records'!$D$95:$D$183,255),0))),"")</f>
        <v/>
      </c>
      <c r="D550" s="506" t="str">
        <f t="array" ref="D550">IFERROR(IF(INDEX('Disaggregation Records'!$F$95:$F$183,MATCH(LEFT(Z550,255),LEFT('Disaggregation Records'!$D$95:$D$183,255),0))=0,"",INDEX('Disaggregation Records'!$F$95:$F$183,MATCH(LEFT(Z550,255),LEFT('Disaggregation Records'!$D$95:$D$183,255),0))),"")</f>
        <v/>
      </c>
      <c r="E550" s="425" t="str">
        <f t="array" ref="E550">IFERROR(IF(INDEX('Disaggregation Data'!$K$315:$K$586,MATCH(LEFT(X550,255),LEFT('Disaggregation Data'!$J$315:$J$586,255),0))=0,"",INDEX('Disaggregation Data'!$K$315:$K$586,MATCH(LEFT(X550,255),LEFT('Disaggregation Data'!J$315:$J$586,255),0))),"")</f>
        <v/>
      </c>
      <c r="F550" s="426" t="str">
        <f t="array" ref="F550">IFERROR(IF(INDEX('Disaggregation Data'!$L$315:$L$586,MATCH(LEFT(X550,255),LEFT('Disaggregation Data'!$J$315:$J$586,255),0))=0,"",INDEX('Disaggregation Data'!$L$315:$L$586,MATCH(LEFT(X550,255),LEFT('Disaggregation Data'!J$315:$J$586,255),0))),"")</f>
        <v/>
      </c>
      <c r="G550" s="481" t="str">
        <f t="array" ref="G550">IFERROR(IF(INDEX('Disaggregation Data'!$M$315:$M$586,MATCH(LEFT(X550,255),LEFT('Disaggregation Data'!$J$315:$J$586,255),0))=0,(E550/F550)*100,INDEX('Disaggregation Data'!$M$315:$M$586,MATCH(LEFT(X550,255),LEFT('Disaggregation Data'!J$315:$J$586,255),0))),"")</f>
        <v/>
      </c>
      <c r="H550" s="429" t="str">
        <f t="array" ref="H550">IFERROR(IF(INDEX('Disaggregation Data'!$N$315:$N$586,MATCH(LEFT(X550,255),LEFT('Disaggregation Data'!$J$315:$J$586,255),0))=0,"",INDEX('Disaggregation Data'!$N$315:$N$586,MATCH(LEFT(X550,255),LEFT('Disaggregation Data'!J$315:$J$586,255),0))),"")</f>
        <v/>
      </c>
      <c r="I550" s="510"/>
      <c r="J550" s="510"/>
      <c r="K550" s="510"/>
      <c r="L550" s="510"/>
      <c r="M550" s="510"/>
      <c r="N550" s="510"/>
      <c r="O550" s="510"/>
      <c r="P550" s="510"/>
      <c r="Q550" s="510"/>
      <c r="R550" s="510"/>
      <c r="S550" s="510"/>
      <c r="T550" s="510"/>
      <c r="U550" s="429" t="str">
        <f t="array" ref="U550">IFERROR(IF(INDEX('Disaggregation Data'!$O$315:$O$586,MATCH(LEFT(X550,255),LEFT('Disaggregation Data'!$J$315:$J$586,255),0))=0,"",INDEX('Disaggregation Data'!$O$315:$O$586,MATCH(LEFT(X550,255),LEFT('Disaggregation Data'!J$315:$J$586,255),0))),"")</f>
        <v/>
      </c>
      <c r="V550" s="441" t="str">
        <f t="array" ref="V550">IFERROR(IF(INDEX('Disaggregation Data'!$P$315:$P$586,MATCH(LEFT(X550,255),LEFT('Disaggregation Data'!$J$315:$J$586,255),0))=0,"",INDEX('Disaggregation Data'!$P$315:$P$586,MATCH(LEFT(X550,255),LEFT('Disaggregation Data'!J$315:$J$586,255),0))),"")</f>
        <v/>
      </c>
      <c r="W550" s="511"/>
      <c r="X550" s="511" t="str">
        <f t="shared" si="36"/>
        <v/>
      </c>
      <c r="Y550" s="511">
        <f t="shared" si="37"/>
        <v>83</v>
      </c>
      <c r="Z550" s="511" t="str">
        <f t="shared" si="38"/>
        <v/>
      </c>
      <c r="AA550" s="511" t="b">
        <f t="shared" si="39"/>
        <v>0</v>
      </c>
      <c r="AB550" s="511" t="s">
        <v>2053</v>
      </c>
      <c r="AC550" s="511" t="str">
        <f t="array" ref="AC550">IFERROR(IF(INDEX('Disaggregation Records'!$G$95:$G$183,MATCH(LEFT(Z550,255),LEFT('Disaggregation Records'!$D$95:$D$183,255),0))=0,"",INDEX('Disaggregation Records'!$G$95:$G$183,MATCH(LEFT(Z550,255),LEFT('Disaggregation Records'!$D$95:$D$183,255),0))),"")</f>
        <v/>
      </c>
      <c r="AD550" s="511" t="s">
        <v>799</v>
      </c>
      <c r="AE550" s="219"/>
      <c r="AF550" s="135"/>
      <c r="AG550" s="135"/>
    </row>
    <row r="551" spans="1:33" ht="37.5" customHeight="1">
      <c r="A551" s="406">
        <v>23</v>
      </c>
      <c r="B551" s="423" t="str">
        <f>IFERROR(VLOOKUP(A551,'Coverage Indicators - Section D'!$A$10:$Y$39,25,FALSE),"")</f>
        <v/>
      </c>
      <c r="C551" s="506" t="str">
        <f t="array" ref="C551">IFERROR(IF(INDEX('Disaggregation Records'!$E$95:$E$183,MATCH(LEFT(Z551,255),LEFT('Disaggregation Records'!$D$95:$D$183,255),0))=0,"",INDEX('Disaggregation Records'!$E$95:$E$183,MATCH(LEFT(Z551,255),LEFT('Disaggregation Records'!$D$95:$D$183,255),0))),"")</f>
        <v/>
      </c>
      <c r="D551" s="506" t="str">
        <f t="array" ref="D551">IFERROR(IF(INDEX('Disaggregation Records'!$F$95:$F$183,MATCH(LEFT(Z551,255),LEFT('Disaggregation Records'!$D$95:$D$183,255),0))=0,"",INDEX('Disaggregation Records'!$F$95:$F$183,MATCH(LEFT(Z551,255),LEFT('Disaggregation Records'!$D$95:$D$183,255),0))),"")</f>
        <v/>
      </c>
      <c r="E551" s="425" t="str">
        <f t="array" ref="E551">IFERROR(IF(INDEX('Disaggregation Data'!$K$315:$K$586,MATCH(LEFT(X551,255),LEFT('Disaggregation Data'!$J$315:$J$586,255),0))=0,"",INDEX('Disaggregation Data'!$K$315:$K$586,MATCH(LEFT(X551,255),LEFT('Disaggregation Data'!J$315:$J$586,255),0))),"")</f>
        <v/>
      </c>
      <c r="F551" s="426" t="str">
        <f t="array" ref="F551">IFERROR(IF(INDEX('Disaggregation Data'!$L$315:$L$586,MATCH(LEFT(X551,255),LEFT('Disaggregation Data'!$J$315:$J$586,255),0))=0,"",INDEX('Disaggregation Data'!$L$315:$L$586,MATCH(LEFT(X551,255),LEFT('Disaggregation Data'!J$315:$J$586,255),0))),"")</f>
        <v/>
      </c>
      <c r="G551" s="481" t="str">
        <f t="array" ref="G551">IFERROR(IF(INDEX('Disaggregation Data'!$M$315:$M$586,MATCH(LEFT(X551,255),LEFT('Disaggregation Data'!$J$315:$J$586,255),0))=0,(E551/F551)*100,INDEX('Disaggregation Data'!$M$315:$M$586,MATCH(LEFT(X551,255),LEFT('Disaggregation Data'!J$315:$J$586,255),0))),"")</f>
        <v/>
      </c>
      <c r="H551" s="429" t="str">
        <f t="array" ref="H551">IFERROR(IF(INDEX('Disaggregation Data'!$N$315:$N$586,MATCH(LEFT(X551,255),LEFT('Disaggregation Data'!$J$315:$J$586,255),0))=0,"",INDEX('Disaggregation Data'!$N$315:$N$586,MATCH(LEFT(X551,255),LEFT('Disaggregation Data'!J$315:$J$586,255),0))),"")</f>
        <v/>
      </c>
      <c r="I551" s="510"/>
      <c r="J551" s="510"/>
      <c r="K551" s="510"/>
      <c r="L551" s="510"/>
      <c r="M551" s="510"/>
      <c r="N551" s="510"/>
      <c r="O551" s="510"/>
      <c r="P551" s="510"/>
      <c r="Q551" s="510"/>
      <c r="R551" s="510"/>
      <c r="S551" s="510"/>
      <c r="T551" s="510"/>
      <c r="U551" s="429" t="str">
        <f t="array" ref="U551">IFERROR(IF(INDEX('Disaggregation Data'!$O$315:$O$586,MATCH(LEFT(X551,255),LEFT('Disaggregation Data'!$J$315:$J$586,255),0))=0,"",INDEX('Disaggregation Data'!$O$315:$O$586,MATCH(LEFT(X551,255),LEFT('Disaggregation Data'!J$315:$J$586,255),0))),"")</f>
        <v/>
      </c>
      <c r="V551" s="441" t="str">
        <f t="array" ref="V551">IFERROR(IF(INDEX('Disaggregation Data'!$P$315:$P$586,MATCH(LEFT(X551,255),LEFT('Disaggregation Data'!$J$315:$J$586,255),0))=0,"",INDEX('Disaggregation Data'!$P$315:$P$586,MATCH(LEFT(X551,255),LEFT('Disaggregation Data'!J$315:$J$586,255),0))),"")</f>
        <v/>
      </c>
      <c r="W551" s="511"/>
      <c r="X551" s="511" t="str">
        <f t="shared" si="36"/>
        <v/>
      </c>
      <c r="Y551" s="511">
        <f t="shared" si="37"/>
        <v>84</v>
      </c>
      <c r="Z551" s="511" t="str">
        <f t="shared" si="38"/>
        <v/>
      </c>
      <c r="AA551" s="511" t="b">
        <f t="shared" si="39"/>
        <v>0</v>
      </c>
      <c r="AB551" s="511" t="s">
        <v>2054</v>
      </c>
      <c r="AC551" s="511" t="str">
        <f t="array" ref="AC551">IFERROR(IF(INDEX('Disaggregation Records'!$G$95:$G$183,MATCH(LEFT(Z551,255),LEFT('Disaggregation Records'!$D$95:$D$183,255),0))=0,"",INDEX('Disaggregation Records'!$G$95:$G$183,MATCH(LEFT(Z551,255),LEFT('Disaggregation Records'!$D$95:$D$183,255),0))),"")</f>
        <v/>
      </c>
      <c r="AD551" s="511" t="s">
        <v>799</v>
      </c>
      <c r="AE551" s="219"/>
      <c r="AF551" s="135"/>
      <c r="AG551" s="135"/>
    </row>
    <row r="552" spans="1:33" ht="37.5" customHeight="1">
      <c r="A552" s="406">
        <v>23</v>
      </c>
      <c r="B552" s="423" t="str">
        <f>IFERROR(VLOOKUP(A552,'Coverage Indicators - Section D'!$A$10:$Y$39,25,FALSE),"")</f>
        <v/>
      </c>
      <c r="C552" s="506" t="str">
        <f t="array" ref="C552">IFERROR(IF(INDEX('Disaggregation Records'!$E$95:$E$183,MATCH(LEFT(Z552,255),LEFT('Disaggregation Records'!$D$95:$D$183,255),0))=0,"",INDEX('Disaggregation Records'!$E$95:$E$183,MATCH(LEFT(Z552,255),LEFT('Disaggregation Records'!$D$95:$D$183,255),0))),"")</f>
        <v/>
      </c>
      <c r="D552" s="506" t="str">
        <f t="array" ref="D552">IFERROR(IF(INDEX('Disaggregation Records'!$F$95:$F$183,MATCH(LEFT(Z552,255),LEFT('Disaggregation Records'!$D$95:$D$183,255),0))=0,"",INDEX('Disaggregation Records'!$F$95:$F$183,MATCH(LEFT(Z552,255),LEFT('Disaggregation Records'!$D$95:$D$183,255),0))),"")</f>
        <v/>
      </c>
      <c r="E552" s="425" t="str">
        <f t="array" ref="E552">IFERROR(IF(INDEX('Disaggregation Data'!$K$315:$K$586,MATCH(LEFT(X552,255),LEFT('Disaggregation Data'!$J$315:$J$586,255),0))=0,"",INDEX('Disaggregation Data'!$K$315:$K$586,MATCH(LEFT(X552,255),LEFT('Disaggregation Data'!J$315:$J$586,255),0))),"")</f>
        <v/>
      </c>
      <c r="F552" s="426" t="str">
        <f t="array" ref="F552">IFERROR(IF(INDEX('Disaggregation Data'!$L$315:$L$586,MATCH(LEFT(X552,255),LEFT('Disaggregation Data'!$J$315:$J$586,255),0))=0,"",INDEX('Disaggregation Data'!$L$315:$L$586,MATCH(LEFT(X552,255),LEFT('Disaggregation Data'!J$315:$J$586,255),0))),"")</f>
        <v/>
      </c>
      <c r="G552" s="481" t="str">
        <f t="array" ref="G552">IFERROR(IF(INDEX('Disaggregation Data'!$M$315:$M$586,MATCH(LEFT(X552,255),LEFT('Disaggregation Data'!$J$315:$J$586,255),0))=0,(E552/F552)*100,INDEX('Disaggregation Data'!$M$315:$M$586,MATCH(LEFT(X552,255),LEFT('Disaggregation Data'!J$315:$J$586,255),0))),"")</f>
        <v/>
      </c>
      <c r="H552" s="429" t="str">
        <f t="array" ref="H552">IFERROR(IF(INDEX('Disaggregation Data'!$N$315:$N$586,MATCH(LEFT(X552,255),LEFT('Disaggregation Data'!$J$315:$J$586,255),0))=0,"",INDEX('Disaggregation Data'!$N$315:$N$586,MATCH(LEFT(X552,255),LEFT('Disaggregation Data'!J$315:$J$586,255),0))),"")</f>
        <v/>
      </c>
      <c r="I552" s="510"/>
      <c r="J552" s="510"/>
      <c r="K552" s="510"/>
      <c r="L552" s="510"/>
      <c r="M552" s="510"/>
      <c r="N552" s="510"/>
      <c r="O552" s="510"/>
      <c r="P552" s="510"/>
      <c r="Q552" s="510"/>
      <c r="R552" s="510"/>
      <c r="S552" s="510"/>
      <c r="T552" s="510"/>
      <c r="U552" s="429" t="str">
        <f t="array" ref="U552">IFERROR(IF(INDEX('Disaggregation Data'!$O$315:$O$586,MATCH(LEFT(X552,255),LEFT('Disaggregation Data'!$J$315:$J$586,255),0))=0,"",INDEX('Disaggregation Data'!$O$315:$O$586,MATCH(LEFT(X552,255),LEFT('Disaggregation Data'!J$315:$J$586,255),0))),"")</f>
        <v/>
      </c>
      <c r="V552" s="441" t="str">
        <f t="array" ref="V552">IFERROR(IF(INDEX('Disaggregation Data'!$P$315:$P$586,MATCH(LEFT(X552,255),LEFT('Disaggregation Data'!$J$315:$J$586,255),0))=0,"",INDEX('Disaggregation Data'!$P$315:$P$586,MATCH(LEFT(X552,255),LEFT('Disaggregation Data'!J$315:$J$586,255),0))),"")</f>
        <v/>
      </c>
      <c r="W552" s="511"/>
      <c r="X552" s="511" t="str">
        <f t="shared" si="36"/>
        <v/>
      </c>
      <c r="Y552" s="511">
        <f t="shared" si="37"/>
        <v>85</v>
      </c>
      <c r="Z552" s="511" t="str">
        <f t="shared" si="38"/>
        <v/>
      </c>
      <c r="AA552" s="511" t="b">
        <f t="shared" si="39"/>
        <v>0</v>
      </c>
      <c r="AB552" s="511" t="s">
        <v>2055</v>
      </c>
      <c r="AC552" s="511" t="str">
        <f t="array" ref="AC552">IFERROR(IF(INDEX('Disaggregation Records'!$G$95:$G$183,MATCH(LEFT(Z552,255),LEFT('Disaggregation Records'!$D$95:$D$183,255),0))=0,"",INDEX('Disaggregation Records'!$G$95:$G$183,MATCH(LEFT(Z552,255),LEFT('Disaggregation Records'!$D$95:$D$183,255),0))),"")</f>
        <v/>
      </c>
      <c r="AD552" s="511" t="s">
        <v>799</v>
      </c>
      <c r="AE552" s="219"/>
      <c r="AF552" s="135"/>
      <c r="AG552" s="135"/>
    </row>
    <row r="553" spans="1:33" ht="37.5" customHeight="1">
      <c r="A553" s="406">
        <v>23</v>
      </c>
      <c r="B553" s="423" t="str">
        <f>IFERROR(VLOOKUP(A553,'Coverage Indicators - Section D'!$A$10:$Y$39,25,FALSE),"")</f>
        <v/>
      </c>
      <c r="C553" s="506" t="str">
        <f t="array" ref="C553">IFERROR(IF(INDEX('Disaggregation Records'!$E$95:$E$183,MATCH(LEFT(Z553,255),LEFT('Disaggregation Records'!$D$95:$D$183,255),0))=0,"",INDEX('Disaggregation Records'!$E$95:$E$183,MATCH(LEFT(Z553,255),LEFT('Disaggregation Records'!$D$95:$D$183,255),0))),"")</f>
        <v/>
      </c>
      <c r="D553" s="506" t="str">
        <f t="array" ref="D553">IFERROR(IF(INDEX('Disaggregation Records'!$F$95:$F$183,MATCH(LEFT(Z553,255),LEFT('Disaggregation Records'!$D$95:$D$183,255),0))=0,"",INDEX('Disaggregation Records'!$F$95:$F$183,MATCH(LEFT(Z553,255),LEFT('Disaggregation Records'!$D$95:$D$183,255),0))),"")</f>
        <v/>
      </c>
      <c r="E553" s="425" t="str">
        <f t="array" ref="E553">IFERROR(IF(INDEX('Disaggregation Data'!$K$315:$K$586,MATCH(LEFT(X553,255),LEFT('Disaggregation Data'!$J$315:$J$586,255),0))=0,"",INDEX('Disaggregation Data'!$K$315:$K$586,MATCH(LEFT(X553,255),LEFT('Disaggregation Data'!J$315:$J$586,255),0))),"")</f>
        <v/>
      </c>
      <c r="F553" s="426" t="str">
        <f t="array" ref="F553">IFERROR(IF(INDEX('Disaggregation Data'!$L$315:$L$586,MATCH(LEFT(X553,255),LEFT('Disaggregation Data'!$J$315:$J$586,255),0))=0,"",INDEX('Disaggregation Data'!$L$315:$L$586,MATCH(LEFT(X553,255),LEFT('Disaggregation Data'!J$315:$J$586,255),0))),"")</f>
        <v/>
      </c>
      <c r="G553" s="481" t="str">
        <f t="array" ref="G553">IFERROR(IF(INDEX('Disaggregation Data'!$M$315:$M$586,MATCH(LEFT(X553,255),LEFT('Disaggregation Data'!$J$315:$J$586,255),0))=0,(E553/F553)*100,INDEX('Disaggregation Data'!$M$315:$M$586,MATCH(LEFT(X553,255),LEFT('Disaggregation Data'!J$315:$J$586,255),0))),"")</f>
        <v/>
      </c>
      <c r="H553" s="429" t="str">
        <f t="array" ref="H553">IFERROR(IF(INDEX('Disaggregation Data'!$N$315:$N$586,MATCH(LEFT(X553,255),LEFT('Disaggregation Data'!$J$315:$J$586,255),0))=0,"",INDEX('Disaggregation Data'!$N$315:$N$586,MATCH(LEFT(X553,255),LEFT('Disaggregation Data'!J$315:$J$586,255),0))),"")</f>
        <v/>
      </c>
      <c r="I553" s="510"/>
      <c r="J553" s="510"/>
      <c r="K553" s="510"/>
      <c r="L553" s="510"/>
      <c r="M553" s="510"/>
      <c r="N553" s="510"/>
      <c r="O553" s="510"/>
      <c r="P553" s="510"/>
      <c r="Q553" s="510"/>
      <c r="R553" s="510"/>
      <c r="S553" s="510"/>
      <c r="T553" s="510"/>
      <c r="U553" s="429" t="str">
        <f t="array" ref="U553">IFERROR(IF(INDEX('Disaggregation Data'!$O$315:$O$586,MATCH(LEFT(X553,255),LEFT('Disaggregation Data'!$J$315:$J$586,255),0))=0,"",INDEX('Disaggregation Data'!$O$315:$O$586,MATCH(LEFT(X553,255),LEFT('Disaggregation Data'!J$315:$J$586,255),0))),"")</f>
        <v/>
      </c>
      <c r="V553" s="441" t="str">
        <f t="array" ref="V553">IFERROR(IF(INDEX('Disaggregation Data'!$P$315:$P$586,MATCH(LEFT(X553,255),LEFT('Disaggregation Data'!$J$315:$J$586,255),0))=0,"",INDEX('Disaggregation Data'!$P$315:$P$586,MATCH(LEFT(X553,255),LEFT('Disaggregation Data'!J$315:$J$586,255),0))),"")</f>
        <v/>
      </c>
      <c r="W553" s="511"/>
      <c r="X553" s="511" t="str">
        <f t="shared" si="36"/>
        <v/>
      </c>
      <c r="Y553" s="511">
        <f t="shared" si="37"/>
        <v>86</v>
      </c>
      <c r="Z553" s="511" t="str">
        <f t="shared" si="38"/>
        <v/>
      </c>
      <c r="AA553" s="511" t="b">
        <f t="shared" si="39"/>
        <v>0</v>
      </c>
      <c r="AB553" s="511" t="s">
        <v>2056</v>
      </c>
      <c r="AC553" s="511" t="str">
        <f t="array" ref="AC553">IFERROR(IF(INDEX('Disaggregation Records'!$G$95:$G$183,MATCH(LEFT(Z553,255),LEFT('Disaggregation Records'!$D$95:$D$183,255),0))=0,"",INDEX('Disaggregation Records'!$G$95:$G$183,MATCH(LEFT(Z553,255),LEFT('Disaggregation Records'!$D$95:$D$183,255),0))),"")</f>
        <v/>
      </c>
      <c r="AD553" s="511" t="s">
        <v>799</v>
      </c>
      <c r="AE553" s="219"/>
      <c r="AF553" s="135"/>
      <c r="AG553" s="135"/>
    </row>
    <row r="554" spans="1:33" ht="37.5" customHeight="1">
      <c r="A554" s="406">
        <v>23</v>
      </c>
      <c r="B554" s="423" t="str">
        <f>IFERROR(VLOOKUP(A554,'Coverage Indicators - Section D'!$A$10:$Y$39,25,FALSE),"")</f>
        <v/>
      </c>
      <c r="C554" s="506" t="str">
        <f t="array" ref="C554">IFERROR(IF(INDEX('Disaggregation Records'!$E$95:$E$183,MATCH(LEFT(Z554,255),LEFT('Disaggregation Records'!$D$95:$D$183,255),0))=0,"",INDEX('Disaggregation Records'!$E$95:$E$183,MATCH(LEFT(Z554,255),LEFT('Disaggregation Records'!$D$95:$D$183,255),0))),"")</f>
        <v/>
      </c>
      <c r="D554" s="506" t="str">
        <f t="array" ref="D554">IFERROR(IF(INDEX('Disaggregation Records'!$F$95:$F$183,MATCH(LEFT(Z554,255),LEFT('Disaggregation Records'!$D$95:$D$183,255),0))=0,"",INDEX('Disaggregation Records'!$F$95:$F$183,MATCH(LEFT(Z554,255),LEFT('Disaggregation Records'!$D$95:$D$183,255),0))),"")</f>
        <v/>
      </c>
      <c r="E554" s="425" t="str">
        <f t="array" ref="E554">IFERROR(IF(INDEX('Disaggregation Data'!$K$315:$K$586,MATCH(LEFT(X554,255),LEFT('Disaggregation Data'!$J$315:$J$586,255),0))=0,"",INDEX('Disaggregation Data'!$K$315:$K$586,MATCH(LEFT(X554,255),LEFT('Disaggregation Data'!J$315:$J$586,255),0))),"")</f>
        <v/>
      </c>
      <c r="F554" s="426" t="str">
        <f t="array" ref="F554">IFERROR(IF(INDEX('Disaggregation Data'!$L$315:$L$586,MATCH(LEFT(X554,255),LEFT('Disaggregation Data'!$J$315:$J$586,255),0))=0,"",INDEX('Disaggregation Data'!$L$315:$L$586,MATCH(LEFT(X554,255),LEFT('Disaggregation Data'!J$315:$J$586,255),0))),"")</f>
        <v/>
      </c>
      <c r="G554" s="481" t="str">
        <f t="array" ref="G554">IFERROR(IF(INDEX('Disaggregation Data'!$M$315:$M$586,MATCH(LEFT(X554,255),LEFT('Disaggregation Data'!$J$315:$J$586,255),0))=0,(E554/F554)*100,INDEX('Disaggregation Data'!$M$315:$M$586,MATCH(LEFT(X554,255),LEFT('Disaggregation Data'!J$315:$J$586,255),0))),"")</f>
        <v/>
      </c>
      <c r="H554" s="429" t="str">
        <f t="array" ref="H554">IFERROR(IF(INDEX('Disaggregation Data'!$N$315:$N$586,MATCH(LEFT(X554,255),LEFT('Disaggregation Data'!$J$315:$J$586,255),0))=0,"",INDEX('Disaggregation Data'!$N$315:$N$586,MATCH(LEFT(X554,255),LEFT('Disaggregation Data'!J$315:$J$586,255),0))),"")</f>
        <v/>
      </c>
      <c r="I554" s="510"/>
      <c r="J554" s="510"/>
      <c r="K554" s="510"/>
      <c r="L554" s="510"/>
      <c r="M554" s="510"/>
      <c r="N554" s="510"/>
      <c r="O554" s="510"/>
      <c r="P554" s="510"/>
      <c r="Q554" s="510"/>
      <c r="R554" s="510"/>
      <c r="S554" s="510"/>
      <c r="T554" s="510"/>
      <c r="U554" s="429" t="str">
        <f t="array" ref="U554">IFERROR(IF(INDEX('Disaggregation Data'!$O$315:$O$586,MATCH(LEFT(X554,255),LEFT('Disaggregation Data'!$J$315:$J$586,255),0))=0,"",INDEX('Disaggregation Data'!$O$315:$O$586,MATCH(LEFT(X554,255),LEFT('Disaggregation Data'!J$315:$J$586,255),0))),"")</f>
        <v/>
      </c>
      <c r="V554" s="441" t="str">
        <f t="array" ref="V554">IFERROR(IF(INDEX('Disaggregation Data'!$P$315:$P$586,MATCH(LEFT(X554,255),LEFT('Disaggregation Data'!$J$315:$J$586,255),0))=0,"",INDEX('Disaggregation Data'!$P$315:$P$586,MATCH(LEFT(X554,255),LEFT('Disaggregation Data'!J$315:$J$586,255),0))),"")</f>
        <v/>
      </c>
      <c r="W554" s="511"/>
      <c r="X554" s="511" t="str">
        <f t="shared" si="36"/>
        <v/>
      </c>
      <c r="Y554" s="511">
        <f t="shared" si="37"/>
        <v>87</v>
      </c>
      <c r="Z554" s="511" t="str">
        <f t="shared" si="38"/>
        <v/>
      </c>
      <c r="AA554" s="511" t="b">
        <f t="shared" si="39"/>
        <v>0</v>
      </c>
      <c r="AB554" s="511" t="s">
        <v>2057</v>
      </c>
      <c r="AC554" s="511" t="str">
        <f t="array" ref="AC554">IFERROR(IF(INDEX('Disaggregation Records'!$G$95:$G$183,MATCH(LEFT(Z554,255),LEFT('Disaggregation Records'!$D$95:$D$183,255),0))=0,"",INDEX('Disaggregation Records'!$G$95:$G$183,MATCH(LEFT(Z554,255),LEFT('Disaggregation Records'!$D$95:$D$183,255),0))),"")</f>
        <v/>
      </c>
      <c r="AD554" s="511" t="s">
        <v>799</v>
      </c>
      <c r="AE554" s="219"/>
      <c r="AF554" s="135"/>
      <c r="AG554" s="135"/>
    </row>
    <row r="555" spans="1:33" ht="37.5" customHeight="1">
      <c r="A555" s="406">
        <v>23</v>
      </c>
      <c r="B555" s="423" t="str">
        <f>IFERROR(VLOOKUP(A555,'Coverage Indicators - Section D'!$A$10:$Y$39,25,FALSE),"")</f>
        <v/>
      </c>
      <c r="C555" s="506" t="str">
        <f t="array" ref="C555">IFERROR(IF(INDEX('Disaggregation Records'!$E$95:$E$183,MATCH(LEFT(Z555,255),LEFT('Disaggregation Records'!$D$95:$D$183,255),0))=0,"",INDEX('Disaggregation Records'!$E$95:$E$183,MATCH(LEFT(Z555,255),LEFT('Disaggregation Records'!$D$95:$D$183,255),0))),"")</f>
        <v/>
      </c>
      <c r="D555" s="506" t="str">
        <f t="array" ref="D555">IFERROR(IF(INDEX('Disaggregation Records'!$F$95:$F$183,MATCH(LEFT(Z555,255),LEFT('Disaggregation Records'!$D$95:$D$183,255),0))=0,"",INDEX('Disaggregation Records'!$F$95:$F$183,MATCH(LEFT(Z555,255),LEFT('Disaggregation Records'!$D$95:$D$183,255),0))),"")</f>
        <v/>
      </c>
      <c r="E555" s="425" t="str">
        <f t="array" ref="E555">IFERROR(IF(INDEX('Disaggregation Data'!$K$315:$K$586,MATCH(LEFT(X555,255),LEFT('Disaggregation Data'!$J$315:$J$586,255),0))=0,"",INDEX('Disaggregation Data'!$K$315:$K$586,MATCH(LEFT(X555,255),LEFT('Disaggregation Data'!J$315:$J$586,255),0))),"")</f>
        <v/>
      </c>
      <c r="F555" s="426" t="str">
        <f t="array" ref="F555">IFERROR(IF(INDEX('Disaggregation Data'!$L$315:$L$586,MATCH(LEFT(X555,255),LEFT('Disaggregation Data'!$J$315:$J$586,255),0))=0,"",INDEX('Disaggregation Data'!$L$315:$L$586,MATCH(LEFT(X555,255),LEFT('Disaggregation Data'!J$315:$J$586,255),0))),"")</f>
        <v/>
      </c>
      <c r="G555" s="481" t="str">
        <f t="array" ref="G555">IFERROR(IF(INDEX('Disaggregation Data'!$M$315:$M$586,MATCH(LEFT(X555,255),LEFT('Disaggregation Data'!$J$315:$J$586,255),0))=0,(E555/F555)*100,INDEX('Disaggregation Data'!$M$315:$M$586,MATCH(LEFT(X555,255),LEFT('Disaggregation Data'!J$315:$J$586,255),0))),"")</f>
        <v/>
      </c>
      <c r="H555" s="429" t="str">
        <f t="array" ref="H555">IFERROR(IF(INDEX('Disaggregation Data'!$N$315:$N$586,MATCH(LEFT(X555,255),LEFT('Disaggregation Data'!$J$315:$J$586,255),0))=0,"",INDEX('Disaggregation Data'!$N$315:$N$586,MATCH(LEFT(X555,255),LEFT('Disaggregation Data'!J$315:$J$586,255),0))),"")</f>
        <v/>
      </c>
      <c r="I555" s="510"/>
      <c r="J555" s="510"/>
      <c r="K555" s="510"/>
      <c r="L555" s="510"/>
      <c r="M555" s="510"/>
      <c r="N555" s="510"/>
      <c r="O555" s="510"/>
      <c r="P555" s="510"/>
      <c r="Q555" s="510"/>
      <c r="R555" s="510"/>
      <c r="S555" s="510"/>
      <c r="T555" s="510"/>
      <c r="U555" s="429" t="str">
        <f t="array" ref="U555">IFERROR(IF(INDEX('Disaggregation Data'!$O$315:$O$586,MATCH(LEFT(X555,255),LEFT('Disaggregation Data'!$J$315:$J$586,255),0))=0,"",INDEX('Disaggregation Data'!$O$315:$O$586,MATCH(LEFT(X555,255),LEFT('Disaggregation Data'!J$315:$J$586,255),0))),"")</f>
        <v/>
      </c>
      <c r="V555" s="441" t="str">
        <f t="array" ref="V555">IFERROR(IF(INDEX('Disaggregation Data'!$P$315:$P$586,MATCH(LEFT(X555,255),LEFT('Disaggregation Data'!$J$315:$J$586,255),0))=0,"",INDEX('Disaggregation Data'!$P$315:$P$586,MATCH(LEFT(X555,255),LEFT('Disaggregation Data'!J$315:$J$586,255),0))),"")</f>
        <v/>
      </c>
      <c r="W555" s="511"/>
      <c r="X555" s="511" t="str">
        <f t="shared" si="36"/>
        <v/>
      </c>
      <c r="Y555" s="511">
        <f t="shared" si="37"/>
        <v>88</v>
      </c>
      <c r="Z555" s="511" t="str">
        <f t="shared" si="38"/>
        <v/>
      </c>
      <c r="AA555" s="511" t="b">
        <f t="shared" si="39"/>
        <v>0</v>
      </c>
      <c r="AB555" s="511" t="s">
        <v>2058</v>
      </c>
      <c r="AC555" s="511" t="str">
        <f t="array" ref="AC555">IFERROR(IF(INDEX('Disaggregation Records'!$G$95:$G$183,MATCH(LEFT(Z555,255),LEFT('Disaggregation Records'!$D$95:$D$183,255),0))=0,"",INDEX('Disaggregation Records'!$G$95:$G$183,MATCH(LEFT(Z555,255),LEFT('Disaggregation Records'!$D$95:$D$183,255),0))),"")</f>
        <v/>
      </c>
      <c r="AD555" s="511" t="s">
        <v>799</v>
      </c>
      <c r="AE555" s="219"/>
      <c r="AF555" s="135"/>
      <c r="AG555" s="135"/>
    </row>
    <row r="556" spans="1:33" ht="37.5" customHeight="1">
      <c r="A556" s="406">
        <v>23</v>
      </c>
      <c r="B556" s="423" t="str">
        <f>IFERROR(VLOOKUP(A556,'Coverage Indicators - Section D'!$A$10:$Y$39,25,FALSE),"")</f>
        <v/>
      </c>
      <c r="C556" s="506" t="str">
        <f t="array" ref="C556">IFERROR(IF(INDEX('Disaggregation Records'!$E$95:$E$183,MATCH(LEFT(Z556,255),LEFT('Disaggregation Records'!$D$95:$D$183,255),0))=0,"",INDEX('Disaggregation Records'!$E$95:$E$183,MATCH(LEFT(Z556,255),LEFT('Disaggregation Records'!$D$95:$D$183,255),0))),"")</f>
        <v/>
      </c>
      <c r="D556" s="506" t="str">
        <f t="array" ref="D556">IFERROR(IF(INDEX('Disaggregation Records'!$F$95:$F$183,MATCH(LEFT(Z556,255),LEFT('Disaggregation Records'!$D$95:$D$183,255),0))=0,"",INDEX('Disaggregation Records'!$F$95:$F$183,MATCH(LEFT(Z556,255),LEFT('Disaggregation Records'!$D$95:$D$183,255),0))),"")</f>
        <v/>
      </c>
      <c r="E556" s="425" t="str">
        <f t="array" ref="E556">IFERROR(IF(INDEX('Disaggregation Data'!$K$315:$K$586,MATCH(LEFT(X556,255),LEFT('Disaggregation Data'!$J$315:$J$586,255),0))=0,"",INDEX('Disaggregation Data'!$K$315:$K$586,MATCH(LEFT(X556,255),LEFT('Disaggregation Data'!J$315:$J$586,255),0))),"")</f>
        <v/>
      </c>
      <c r="F556" s="426" t="str">
        <f t="array" ref="F556">IFERROR(IF(INDEX('Disaggregation Data'!$L$315:$L$586,MATCH(LEFT(X556,255),LEFT('Disaggregation Data'!$J$315:$J$586,255),0))=0,"",INDEX('Disaggregation Data'!$L$315:$L$586,MATCH(LEFT(X556,255),LEFT('Disaggregation Data'!J$315:$J$586,255),0))),"")</f>
        <v/>
      </c>
      <c r="G556" s="481" t="str">
        <f t="array" ref="G556">IFERROR(IF(INDEX('Disaggregation Data'!$M$315:$M$586,MATCH(LEFT(X556,255),LEFT('Disaggregation Data'!$J$315:$J$586,255),0))=0,(E556/F556)*100,INDEX('Disaggregation Data'!$M$315:$M$586,MATCH(LEFT(X556,255),LEFT('Disaggregation Data'!J$315:$J$586,255),0))),"")</f>
        <v/>
      </c>
      <c r="H556" s="429" t="str">
        <f t="array" ref="H556">IFERROR(IF(INDEX('Disaggregation Data'!$N$315:$N$586,MATCH(LEFT(X556,255),LEFT('Disaggregation Data'!$J$315:$J$586,255),0))=0,"",INDEX('Disaggregation Data'!$N$315:$N$586,MATCH(LEFT(X556,255),LEFT('Disaggregation Data'!J$315:$J$586,255),0))),"")</f>
        <v/>
      </c>
      <c r="I556" s="510"/>
      <c r="J556" s="510"/>
      <c r="K556" s="510"/>
      <c r="L556" s="510"/>
      <c r="M556" s="510"/>
      <c r="N556" s="510"/>
      <c r="O556" s="510"/>
      <c r="P556" s="510"/>
      <c r="Q556" s="510"/>
      <c r="R556" s="510"/>
      <c r="S556" s="510"/>
      <c r="T556" s="510"/>
      <c r="U556" s="429" t="str">
        <f t="array" ref="U556">IFERROR(IF(INDEX('Disaggregation Data'!$O$315:$O$586,MATCH(LEFT(X556,255),LEFT('Disaggregation Data'!$J$315:$J$586,255),0))=0,"",INDEX('Disaggregation Data'!$O$315:$O$586,MATCH(LEFT(X556,255),LEFT('Disaggregation Data'!J$315:$J$586,255),0))),"")</f>
        <v/>
      </c>
      <c r="V556" s="441" t="str">
        <f t="array" ref="V556">IFERROR(IF(INDEX('Disaggregation Data'!$P$315:$P$586,MATCH(LEFT(X556,255),LEFT('Disaggregation Data'!$J$315:$J$586,255),0))=0,"",INDEX('Disaggregation Data'!$P$315:$P$586,MATCH(LEFT(X556,255),LEFT('Disaggregation Data'!J$315:$J$586,255),0))),"")</f>
        <v/>
      </c>
      <c r="W556" s="511"/>
      <c r="X556" s="511" t="str">
        <f t="shared" si="36"/>
        <v/>
      </c>
      <c r="Y556" s="511">
        <f t="shared" si="37"/>
        <v>89</v>
      </c>
      <c r="Z556" s="511" t="str">
        <f t="shared" si="38"/>
        <v/>
      </c>
      <c r="AA556" s="511" t="b">
        <f t="shared" si="39"/>
        <v>0</v>
      </c>
      <c r="AB556" s="511" t="s">
        <v>2059</v>
      </c>
      <c r="AC556" s="511" t="str">
        <f t="array" ref="AC556">IFERROR(IF(INDEX('Disaggregation Records'!$G$95:$G$183,MATCH(LEFT(Z556,255),LEFT('Disaggregation Records'!$D$95:$D$183,255),0))=0,"",INDEX('Disaggregation Records'!$G$95:$G$183,MATCH(LEFT(Z556,255),LEFT('Disaggregation Records'!$D$95:$D$183,255),0))),"")</f>
        <v/>
      </c>
      <c r="AD556" s="511" t="s">
        <v>799</v>
      </c>
      <c r="AE556" s="219"/>
      <c r="AF556" s="135"/>
      <c r="AG556" s="135"/>
    </row>
    <row r="557" spans="1:33" ht="37.5" customHeight="1">
      <c r="A557" s="406">
        <v>24</v>
      </c>
      <c r="B557" s="423" t="str">
        <f>IFERROR(VLOOKUP(A557,'Coverage Indicators - Section D'!$A$10:$Y$39,25,FALSE),"")</f>
        <v/>
      </c>
      <c r="C557" s="506" t="str">
        <f t="array" ref="C557">IFERROR(IF(INDEX('Disaggregation Records'!$E$95:$E$183,MATCH(LEFT(Z557,255),LEFT('Disaggregation Records'!$D$95:$D$183,255),0))=0,"",INDEX('Disaggregation Records'!$E$95:$E$183,MATCH(LEFT(Z557,255),LEFT('Disaggregation Records'!$D$95:$D$183,255),0))),"")</f>
        <v/>
      </c>
      <c r="D557" s="506" t="str">
        <f t="array" ref="D557">IFERROR(IF(INDEX('Disaggregation Records'!$F$95:$F$183,MATCH(LEFT(Z557,255),LEFT('Disaggregation Records'!$D$95:$D$183,255),0))=0,"",INDEX('Disaggregation Records'!$F$95:$F$183,MATCH(LEFT(Z557,255),LEFT('Disaggregation Records'!$D$95:$D$183,255),0))),"")</f>
        <v/>
      </c>
      <c r="E557" s="425" t="str">
        <f t="array" ref="E557">IFERROR(IF(INDEX('Disaggregation Data'!$K$315:$K$586,MATCH(LEFT(X557,255),LEFT('Disaggregation Data'!$J$315:$J$586,255),0))=0,"",INDEX('Disaggregation Data'!$K$315:$K$586,MATCH(LEFT(X557,255),LEFT('Disaggregation Data'!J$315:$J$586,255),0))),"")</f>
        <v/>
      </c>
      <c r="F557" s="426" t="str">
        <f t="array" ref="F557">IFERROR(IF(INDEX('Disaggregation Data'!$L$315:$L$586,MATCH(LEFT(X557,255),LEFT('Disaggregation Data'!$J$315:$J$586,255),0))=0,"",INDEX('Disaggregation Data'!$L$315:$L$586,MATCH(LEFT(X557,255),LEFT('Disaggregation Data'!J$315:$J$586,255),0))),"")</f>
        <v/>
      </c>
      <c r="G557" s="481" t="str">
        <f t="array" ref="G557">IFERROR(IF(INDEX('Disaggregation Data'!$M$315:$M$586,MATCH(LEFT(X557,255),LEFT('Disaggregation Data'!$J$315:$J$586,255),0))=0,(E557/F557)*100,INDEX('Disaggregation Data'!$M$315:$M$586,MATCH(LEFT(X557,255),LEFT('Disaggregation Data'!J$315:$J$586,255),0))),"")</f>
        <v/>
      </c>
      <c r="H557" s="429" t="str">
        <f t="array" ref="H557">IFERROR(IF(INDEX('Disaggregation Data'!$N$315:$N$586,MATCH(LEFT(X557,255),LEFT('Disaggregation Data'!$J$315:$J$586,255),0))=0,"",INDEX('Disaggregation Data'!$N$315:$N$586,MATCH(LEFT(X557,255),LEFT('Disaggregation Data'!J$315:$J$586,255),0))),"")</f>
        <v/>
      </c>
      <c r="I557" s="510"/>
      <c r="J557" s="510"/>
      <c r="K557" s="510"/>
      <c r="L557" s="510"/>
      <c r="M557" s="510"/>
      <c r="N557" s="510"/>
      <c r="O557" s="510"/>
      <c r="P557" s="510"/>
      <c r="Q557" s="510"/>
      <c r="R557" s="510"/>
      <c r="S557" s="510"/>
      <c r="T557" s="510"/>
      <c r="U557" s="429" t="str">
        <f t="array" ref="U557">IFERROR(IF(INDEX('Disaggregation Data'!$O$315:$O$586,MATCH(LEFT(X557,255),LEFT('Disaggregation Data'!$J$315:$J$586,255),0))=0,"",INDEX('Disaggregation Data'!$O$315:$O$586,MATCH(LEFT(X557,255),LEFT('Disaggregation Data'!J$315:$J$586,255),0))),"")</f>
        <v/>
      </c>
      <c r="V557" s="441" t="str">
        <f t="array" ref="V557">IFERROR(IF(INDEX('Disaggregation Data'!$P$315:$P$586,MATCH(LEFT(X557,255),LEFT('Disaggregation Data'!$J$315:$J$586,255),0))=0,"",INDEX('Disaggregation Data'!$P$315:$P$586,MATCH(LEFT(X557,255),LEFT('Disaggregation Data'!J$315:$J$586,255),0))),"")</f>
        <v/>
      </c>
      <c r="W557" s="511"/>
      <c r="X557" s="511" t="str">
        <f t="shared" si="36"/>
        <v/>
      </c>
      <c r="Y557" s="511">
        <f t="shared" si="37"/>
        <v>90</v>
      </c>
      <c r="Z557" s="511" t="str">
        <f t="shared" si="38"/>
        <v/>
      </c>
      <c r="AA557" s="511" t="b">
        <f t="shared" si="39"/>
        <v>0</v>
      </c>
      <c r="AB557" s="511" t="s">
        <v>2060</v>
      </c>
      <c r="AC557" s="511" t="str">
        <f t="array" ref="AC557">IFERROR(IF(INDEX('Disaggregation Records'!$G$95:$G$183,MATCH(LEFT(Z557,255),LEFT('Disaggregation Records'!$D$95:$D$183,255),0))=0,"",INDEX('Disaggregation Records'!$G$95:$G$183,MATCH(LEFT(Z557,255),LEFT('Disaggregation Records'!$D$95:$D$183,255),0))),"")</f>
        <v/>
      </c>
      <c r="AD557" s="511" t="s">
        <v>802</v>
      </c>
      <c r="AE557" s="219"/>
      <c r="AF557" s="135"/>
      <c r="AG557" s="135"/>
    </row>
    <row r="558" spans="1:33" ht="37.5" customHeight="1">
      <c r="A558" s="406">
        <v>24</v>
      </c>
      <c r="B558" s="423" t="str">
        <f>IFERROR(VLOOKUP(A558,'Coverage Indicators - Section D'!$A$10:$Y$39,25,FALSE),"")</f>
        <v/>
      </c>
      <c r="C558" s="506" t="str">
        <f t="array" ref="C558">IFERROR(IF(INDEX('Disaggregation Records'!$E$95:$E$183,MATCH(LEFT(Z558,255),LEFT('Disaggregation Records'!$D$95:$D$183,255),0))=0,"",INDEX('Disaggregation Records'!$E$95:$E$183,MATCH(LEFT(Z558,255),LEFT('Disaggregation Records'!$D$95:$D$183,255),0))),"")</f>
        <v/>
      </c>
      <c r="D558" s="506" t="str">
        <f t="array" ref="D558">IFERROR(IF(INDEX('Disaggregation Records'!$F$95:$F$183,MATCH(LEFT(Z558,255),LEFT('Disaggregation Records'!$D$95:$D$183,255),0))=0,"",INDEX('Disaggregation Records'!$F$95:$F$183,MATCH(LEFT(Z558,255),LEFT('Disaggregation Records'!$D$95:$D$183,255),0))),"")</f>
        <v/>
      </c>
      <c r="E558" s="425" t="str">
        <f t="array" ref="E558">IFERROR(IF(INDEX('Disaggregation Data'!$K$315:$K$586,MATCH(LEFT(X558,255),LEFT('Disaggregation Data'!$J$315:$J$586,255),0))=0,"",INDEX('Disaggregation Data'!$K$315:$K$586,MATCH(LEFT(X558,255),LEFT('Disaggregation Data'!J$315:$J$586,255),0))),"")</f>
        <v/>
      </c>
      <c r="F558" s="426" t="str">
        <f t="array" ref="F558">IFERROR(IF(INDEX('Disaggregation Data'!$L$315:$L$586,MATCH(LEFT(X558,255),LEFT('Disaggregation Data'!$J$315:$J$586,255),0))=0,"",INDEX('Disaggregation Data'!$L$315:$L$586,MATCH(LEFT(X558,255),LEFT('Disaggregation Data'!J$315:$J$586,255),0))),"")</f>
        <v/>
      </c>
      <c r="G558" s="481" t="str">
        <f t="array" ref="G558">IFERROR(IF(INDEX('Disaggregation Data'!$M$315:$M$586,MATCH(LEFT(X558,255),LEFT('Disaggregation Data'!$J$315:$J$586,255),0))=0,(E558/F558)*100,INDEX('Disaggregation Data'!$M$315:$M$586,MATCH(LEFT(X558,255),LEFT('Disaggregation Data'!J$315:$J$586,255),0))),"")</f>
        <v/>
      </c>
      <c r="H558" s="429" t="str">
        <f t="array" ref="H558">IFERROR(IF(INDEX('Disaggregation Data'!$N$315:$N$586,MATCH(LEFT(X558,255),LEFT('Disaggregation Data'!$J$315:$J$586,255),0))=0,"",INDEX('Disaggregation Data'!$N$315:$N$586,MATCH(LEFT(X558,255),LEFT('Disaggregation Data'!J$315:$J$586,255),0))),"")</f>
        <v/>
      </c>
      <c r="I558" s="510"/>
      <c r="J558" s="510"/>
      <c r="K558" s="510"/>
      <c r="L558" s="510"/>
      <c r="M558" s="510"/>
      <c r="N558" s="510"/>
      <c r="O558" s="510"/>
      <c r="P558" s="510"/>
      <c r="Q558" s="510"/>
      <c r="R558" s="510"/>
      <c r="S558" s="510"/>
      <c r="T558" s="510"/>
      <c r="U558" s="429" t="str">
        <f t="array" ref="U558">IFERROR(IF(INDEX('Disaggregation Data'!$O$315:$O$586,MATCH(LEFT(X558,255),LEFT('Disaggregation Data'!$J$315:$J$586,255),0))=0,"",INDEX('Disaggregation Data'!$O$315:$O$586,MATCH(LEFT(X558,255),LEFT('Disaggregation Data'!J$315:$J$586,255),0))),"")</f>
        <v/>
      </c>
      <c r="V558" s="441" t="str">
        <f t="array" ref="V558">IFERROR(IF(INDEX('Disaggregation Data'!$P$315:$P$586,MATCH(LEFT(X558,255),LEFT('Disaggregation Data'!$J$315:$J$586,255),0))=0,"",INDEX('Disaggregation Data'!$P$315:$P$586,MATCH(LEFT(X558,255),LEFT('Disaggregation Data'!J$315:$J$586,255),0))),"")</f>
        <v/>
      </c>
      <c r="W558" s="511"/>
      <c r="X558" s="511" t="str">
        <f t="shared" si="36"/>
        <v/>
      </c>
      <c r="Y558" s="511">
        <f t="shared" si="37"/>
        <v>91</v>
      </c>
      <c r="Z558" s="511" t="str">
        <f t="shared" si="38"/>
        <v/>
      </c>
      <c r="AA558" s="511" t="b">
        <f t="shared" si="39"/>
        <v>0</v>
      </c>
      <c r="AB558" s="511" t="s">
        <v>2061</v>
      </c>
      <c r="AC558" s="511" t="str">
        <f t="array" ref="AC558">IFERROR(IF(INDEX('Disaggregation Records'!$G$95:$G$183,MATCH(LEFT(Z558,255),LEFT('Disaggregation Records'!$D$95:$D$183,255),0))=0,"",INDEX('Disaggregation Records'!$G$95:$G$183,MATCH(LEFT(Z558,255),LEFT('Disaggregation Records'!$D$95:$D$183,255),0))),"")</f>
        <v/>
      </c>
      <c r="AD558" s="511" t="s">
        <v>802</v>
      </c>
      <c r="AE558" s="219"/>
      <c r="AF558" s="135"/>
      <c r="AG558" s="135"/>
    </row>
    <row r="559" spans="1:33" ht="37.5" customHeight="1">
      <c r="A559" s="406">
        <v>24</v>
      </c>
      <c r="B559" s="423" t="str">
        <f>IFERROR(VLOOKUP(A559,'Coverage Indicators - Section D'!$A$10:$Y$39,25,FALSE),"")</f>
        <v/>
      </c>
      <c r="C559" s="506" t="str">
        <f t="array" ref="C559">IFERROR(IF(INDEX('Disaggregation Records'!$E$95:$E$183,MATCH(LEFT(Z559,255),LEFT('Disaggregation Records'!$D$95:$D$183,255),0))=0,"",INDEX('Disaggregation Records'!$E$95:$E$183,MATCH(LEFT(Z559,255),LEFT('Disaggregation Records'!$D$95:$D$183,255),0))),"")</f>
        <v/>
      </c>
      <c r="D559" s="506" t="str">
        <f t="array" ref="D559">IFERROR(IF(INDEX('Disaggregation Records'!$F$95:$F$183,MATCH(LEFT(Z559,255),LEFT('Disaggregation Records'!$D$95:$D$183,255),0))=0,"",INDEX('Disaggregation Records'!$F$95:$F$183,MATCH(LEFT(Z559,255),LEFT('Disaggregation Records'!$D$95:$D$183,255),0))),"")</f>
        <v/>
      </c>
      <c r="E559" s="425" t="str">
        <f t="array" ref="E559">IFERROR(IF(INDEX('Disaggregation Data'!$K$315:$K$586,MATCH(LEFT(X559,255),LEFT('Disaggregation Data'!$J$315:$J$586,255),0))=0,"",INDEX('Disaggregation Data'!$K$315:$K$586,MATCH(LEFT(X559,255),LEFT('Disaggregation Data'!J$315:$J$586,255),0))),"")</f>
        <v/>
      </c>
      <c r="F559" s="426" t="str">
        <f t="array" ref="F559">IFERROR(IF(INDEX('Disaggregation Data'!$L$315:$L$586,MATCH(LEFT(X559,255),LEFT('Disaggregation Data'!$J$315:$J$586,255),0))=0,"",INDEX('Disaggregation Data'!$L$315:$L$586,MATCH(LEFT(X559,255),LEFT('Disaggregation Data'!J$315:$J$586,255),0))),"")</f>
        <v/>
      </c>
      <c r="G559" s="481" t="str">
        <f t="array" ref="G559">IFERROR(IF(INDEX('Disaggregation Data'!$M$315:$M$586,MATCH(LEFT(X559,255),LEFT('Disaggregation Data'!$J$315:$J$586,255),0))=0,(E559/F559)*100,INDEX('Disaggregation Data'!$M$315:$M$586,MATCH(LEFT(X559,255),LEFT('Disaggregation Data'!J$315:$J$586,255),0))),"")</f>
        <v/>
      </c>
      <c r="H559" s="429" t="str">
        <f t="array" ref="H559">IFERROR(IF(INDEX('Disaggregation Data'!$N$315:$N$586,MATCH(LEFT(X559,255),LEFT('Disaggregation Data'!$J$315:$J$586,255),0))=0,"",INDEX('Disaggregation Data'!$N$315:$N$586,MATCH(LEFT(X559,255),LEFT('Disaggregation Data'!J$315:$J$586,255),0))),"")</f>
        <v/>
      </c>
      <c r="I559" s="510"/>
      <c r="J559" s="510"/>
      <c r="K559" s="510"/>
      <c r="L559" s="510"/>
      <c r="M559" s="510"/>
      <c r="N559" s="510"/>
      <c r="O559" s="510"/>
      <c r="P559" s="510"/>
      <c r="Q559" s="510"/>
      <c r="R559" s="510"/>
      <c r="S559" s="510"/>
      <c r="T559" s="510"/>
      <c r="U559" s="429" t="str">
        <f t="array" ref="U559">IFERROR(IF(INDEX('Disaggregation Data'!$O$315:$O$586,MATCH(LEFT(X559,255),LEFT('Disaggregation Data'!$J$315:$J$586,255),0))=0,"",INDEX('Disaggregation Data'!$O$315:$O$586,MATCH(LEFT(X559,255),LEFT('Disaggregation Data'!J$315:$J$586,255),0))),"")</f>
        <v/>
      </c>
      <c r="V559" s="441" t="str">
        <f t="array" ref="V559">IFERROR(IF(INDEX('Disaggregation Data'!$P$315:$P$586,MATCH(LEFT(X559,255),LEFT('Disaggregation Data'!$J$315:$J$586,255),0))=0,"",INDEX('Disaggregation Data'!$P$315:$P$586,MATCH(LEFT(X559,255),LEFT('Disaggregation Data'!J$315:$J$586,255),0))),"")</f>
        <v/>
      </c>
      <c r="W559" s="511"/>
      <c r="X559" s="511" t="str">
        <f t="shared" si="36"/>
        <v/>
      </c>
      <c r="Y559" s="511">
        <f t="shared" si="37"/>
        <v>92</v>
      </c>
      <c r="Z559" s="511" t="str">
        <f t="shared" si="38"/>
        <v/>
      </c>
      <c r="AA559" s="511" t="b">
        <f t="shared" si="39"/>
        <v>0</v>
      </c>
      <c r="AB559" s="511" t="s">
        <v>2062</v>
      </c>
      <c r="AC559" s="511" t="str">
        <f t="array" ref="AC559">IFERROR(IF(INDEX('Disaggregation Records'!$G$95:$G$183,MATCH(LEFT(Z559,255),LEFT('Disaggregation Records'!$D$95:$D$183,255),0))=0,"",INDEX('Disaggregation Records'!$G$95:$G$183,MATCH(LEFT(Z559,255),LEFT('Disaggregation Records'!$D$95:$D$183,255),0))),"")</f>
        <v/>
      </c>
      <c r="AD559" s="511" t="s">
        <v>802</v>
      </c>
      <c r="AE559" s="219"/>
      <c r="AF559" s="135"/>
      <c r="AG559" s="135"/>
    </row>
    <row r="560" spans="1:33" ht="37.5" customHeight="1">
      <c r="A560" s="406">
        <v>24</v>
      </c>
      <c r="B560" s="423" t="str">
        <f>IFERROR(VLOOKUP(A560,'Coverage Indicators - Section D'!$A$10:$Y$39,25,FALSE),"")</f>
        <v/>
      </c>
      <c r="C560" s="506" t="str">
        <f t="array" ref="C560">IFERROR(IF(INDEX('Disaggregation Records'!$E$95:$E$183,MATCH(LEFT(Z560,255),LEFT('Disaggregation Records'!$D$95:$D$183,255),0))=0,"",INDEX('Disaggregation Records'!$E$95:$E$183,MATCH(LEFT(Z560,255),LEFT('Disaggregation Records'!$D$95:$D$183,255),0))),"")</f>
        <v/>
      </c>
      <c r="D560" s="506" t="str">
        <f t="array" ref="D560">IFERROR(IF(INDEX('Disaggregation Records'!$F$95:$F$183,MATCH(LEFT(Z560,255),LEFT('Disaggregation Records'!$D$95:$D$183,255),0))=0,"",INDEX('Disaggregation Records'!$F$95:$F$183,MATCH(LEFT(Z560,255),LEFT('Disaggregation Records'!$D$95:$D$183,255),0))),"")</f>
        <v/>
      </c>
      <c r="E560" s="425" t="str">
        <f t="array" ref="E560">IFERROR(IF(INDEX('Disaggregation Data'!$K$315:$K$586,MATCH(LEFT(X560,255),LEFT('Disaggregation Data'!$J$315:$J$586,255),0))=0,"",INDEX('Disaggregation Data'!$K$315:$K$586,MATCH(LEFT(X560,255),LEFT('Disaggregation Data'!J$315:$J$586,255),0))),"")</f>
        <v/>
      </c>
      <c r="F560" s="426" t="str">
        <f t="array" ref="F560">IFERROR(IF(INDEX('Disaggregation Data'!$L$315:$L$586,MATCH(LEFT(X560,255),LEFT('Disaggregation Data'!$J$315:$J$586,255),0))=0,"",INDEX('Disaggregation Data'!$L$315:$L$586,MATCH(LEFT(X560,255),LEFT('Disaggregation Data'!J$315:$J$586,255),0))),"")</f>
        <v/>
      </c>
      <c r="G560" s="481" t="str">
        <f t="array" ref="G560">IFERROR(IF(INDEX('Disaggregation Data'!$M$315:$M$586,MATCH(LEFT(X560,255),LEFT('Disaggregation Data'!$J$315:$J$586,255),0))=0,(E560/F560)*100,INDEX('Disaggregation Data'!$M$315:$M$586,MATCH(LEFT(X560,255),LEFT('Disaggregation Data'!J$315:$J$586,255),0))),"")</f>
        <v/>
      </c>
      <c r="H560" s="429" t="str">
        <f t="array" ref="H560">IFERROR(IF(INDEX('Disaggregation Data'!$N$315:$N$586,MATCH(LEFT(X560,255),LEFT('Disaggregation Data'!$J$315:$J$586,255),0))=0,"",INDEX('Disaggregation Data'!$N$315:$N$586,MATCH(LEFT(X560,255),LEFT('Disaggregation Data'!J$315:$J$586,255),0))),"")</f>
        <v/>
      </c>
      <c r="I560" s="510"/>
      <c r="J560" s="510"/>
      <c r="K560" s="510"/>
      <c r="L560" s="510"/>
      <c r="M560" s="510"/>
      <c r="N560" s="510"/>
      <c r="O560" s="510"/>
      <c r="P560" s="510"/>
      <c r="Q560" s="510"/>
      <c r="R560" s="510"/>
      <c r="S560" s="510"/>
      <c r="T560" s="510"/>
      <c r="U560" s="429" t="str">
        <f t="array" ref="U560">IFERROR(IF(INDEX('Disaggregation Data'!$O$315:$O$586,MATCH(LEFT(X560,255),LEFT('Disaggregation Data'!$J$315:$J$586,255),0))=0,"",INDEX('Disaggregation Data'!$O$315:$O$586,MATCH(LEFT(X560,255),LEFT('Disaggregation Data'!J$315:$J$586,255),0))),"")</f>
        <v/>
      </c>
      <c r="V560" s="441" t="str">
        <f t="array" ref="V560">IFERROR(IF(INDEX('Disaggregation Data'!$P$315:$P$586,MATCH(LEFT(X560,255),LEFT('Disaggregation Data'!$J$315:$J$586,255),0))=0,"",INDEX('Disaggregation Data'!$P$315:$P$586,MATCH(LEFT(X560,255),LEFT('Disaggregation Data'!J$315:$J$586,255),0))),"")</f>
        <v/>
      </c>
      <c r="W560" s="511"/>
      <c r="X560" s="511" t="str">
        <f t="shared" si="36"/>
        <v/>
      </c>
      <c r="Y560" s="511">
        <f t="shared" si="37"/>
        <v>93</v>
      </c>
      <c r="Z560" s="511" t="str">
        <f t="shared" si="38"/>
        <v/>
      </c>
      <c r="AA560" s="511" t="b">
        <f t="shared" si="39"/>
        <v>0</v>
      </c>
      <c r="AB560" s="511" t="s">
        <v>2063</v>
      </c>
      <c r="AC560" s="511" t="str">
        <f t="array" ref="AC560">IFERROR(IF(INDEX('Disaggregation Records'!$G$95:$G$183,MATCH(LEFT(Z560,255),LEFT('Disaggregation Records'!$D$95:$D$183,255),0))=0,"",INDEX('Disaggregation Records'!$G$95:$G$183,MATCH(LEFT(Z560,255),LEFT('Disaggregation Records'!$D$95:$D$183,255),0))),"")</f>
        <v/>
      </c>
      <c r="AD560" s="511" t="s">
        <v>802</v>
      </c>
      <c r="AE560" s="219"/>
      <c r="AF560" s="135"/>
      <c r="AG560" s="135"/>
    </row>
    <row r="561" spans="1:33" ht="37.5" customHeight="1">
      <c r="A561" s="406">
        <v>24</v>
      </c>
      <c r="B561" s="423" t="str">
        <f>IFERROR(VLOOKUP(A561,'Coverage Indicators - Section D'!$A$10:$Y$39,25,FALSE),"")</f>
        <v/>
      </c>
      <c r="C561" s="506" t="str">
        <f t="array" ref="C561">IFERROR(IF(INDEX('Disaggregation Records'!$E$95:$E$183,MATCH(LEFT(Z561,255),LEFT('Disaggregation Records'!$D$95:$D$183,255),0))=0,"",INDEX('Disaggregation Records'!$E$95:$E$183,MATCH(LEFT(Z561,255),LEFT('Disaggregation Records'!$D$95:$D$183,255),0))),"")</f>
        <v/>
      </c>
      <c r="D561" s="506" t="str">
        <f t="array" ref="D561">IFERROR(IF(INDEX('Disaggregation Records'!$F$95:$F$183,MATCH(LEFT(Z561,255),LEFT('Disaggregation Records'!$D$95:$D$183,255),0))=0,"",INDEX('Disaggregation Records'!$F$95:$F$183,MATCH(LEFT(Z561,255),LEFT('Disaggregation Records'!$D$95:$D$183,255),0))),"")</f>
        <v/>
      </c>
      <c r="E561" s="425" t="str">
        <f t="array" ref="E561">IFERROR(IF(INDEX('Disaggregation Data'!$K$315:$K$586,MATCH(LEFT(X561,255),LEFT('Disaggregation Data'!$J$315:$J$586,255),0))=0,"",INDEX('Disaggregation Data'!$K$315:$K$586,MATCH(LEFT(X561,255),LEFT('Disaggregation Data'!J$315:$J$586,255),0))),"")</f>
        <v/>
      </c>
      <c r="F561" s="426" t="str">
        <f t="array" ref="F561">IFERROR(IF(INDEX('Disaggregation Data'!$L$315:$L$586,MATCH(LEFT(X561,255),LEFT('Disaggregation Data'!$J$315:$J$586,255),0))=0,"",INDEX('Disaggregation Data'!$L$315:$L$586,MATCH(LEFT(X561,255),LEFT('Disaggregation Data'!J$315:$J$586,255),0))),"")</f>
        <v/>
      </c>
      <c r="G561" s="481" t="str">
        <f t="array" ref="G561">IFERROR(IF(INDEX('Disaggregation Data'!$M$315:$M$586,MATCH(LEFT(X561,255),LEFT('Disaggregation Data'!$J$315:$J$586,255),0))=0,(E561/F561)*100,INDEX('Disaggregation Data'!$M$315:$M$586,MATCH(LEFT(X561,255),LEFT('Disaggregation Data'!J$315:$J$586,255),0))),"")</f>
        <v/>
      </c>
      <c r="H561" s="429" t="str">
        <f t="array" ref="H561">IFERROR(IF(INDEX('Disaggregation Data'!$N$315:$N$586,MATCH(LEFT(X561,255),LEFT('Disaggregation Data'!$J$315:$J$586,255),0))=0,"",INDEX('Disaggregation Data'!$N$315:$N$586,MATCH(LEFT(X561,255),LEFT('Disaggregation Data'!J$315:$J$586,255),0))),"")</f>
        <v/>
      </c>
      <c r="I561" s="510"/>
      <c r="J561" s="510"/>
      <c r="K561" s="510"/>
      <c r="L561" s="510"/>
      <c r="M561" s="510"/>
      <c r="N561" s="510"/>
      <c r="O561" s="510"/>
      <c r="P561" s="510"/>
      <c r="Q561" s="510"/>
      <c r="R561" s="510"/>
      <c r="S561" s="510"/>
      <c r="T561" s="510"/>
      <c r="U561" s="429" t="str">
        <f t="array" ref="U561">IFERROR(IF(INDEX('Disaggregation Data'!$O$315:$O$586,MATCH(LEFT(X561,255),LEFT('Disaggregation Data'!$J$315:$J$586,255),0))=0,"",INDEX('Disaggregation Data'!$O$315:$O$586,MATCH(LEFT(X561,255),LEFT('Disaggregation Data'!J$315:$J$586,255),0))),"")</f>
        <v/>
      </c>
      <c r="V561" s="441" t="str">
        <f t="array" ref="V561">IFERROR(IF(INDEX('Disaggregation Data'!$P$315:$P$586,MATCH(LEFT(X561,255),LEFT('Disaggregation Data'!$J$315:$J$586,255),0))=0,"",INDEX('Disaggregation Data'!$P$315:$P$586,MATCH(LEFT(X561,255),LEFT('Disaggregation Data'!J$315:$J$586,255),0))),"")</f>
        <v/>
      </c>
      <c r="W561" s="511"/>
      <c r="X561" s="511" t="str">
        <f t="shared" si="36"/>
        <v/>
      </c>
      <c r="Y561" s="511">
        <f t="shared" si="37"/>
        <v>94</v>
      </c>
      <c r="Z561" s="511" t="str">
        <f t="shared" si="38"/>
        <v/>
      </c>
      <c r="AA561" s="511" t="b">
        <f t="shared" si="39"/>
        <v>0</v>
      </c>
      <c r="AB561" s="511" t="s">
        <v>2064</v>
      </c>
      <c r="AC561" s="511" t="str">
        <f t="array" ref="AC561">IFERROR(IF(INDEX('Disaggregation Records'!$G$95:$G$183,MATCH(LEFT(Z561,255),LEFT('Disaggregation Records'!$D$95:$D$183,255),0))=0,"",INDEX('Disaggregation Records'!$G$95:$G$183,MATCH(LEFT(Z561,255),LEFT('Disaggregation Records'!$D$95:$D$183,255),0))),"")</f>
        <v/>
      </c>
      <c r="AD561" s="511" t="s">
        <v>802</v>
      </c>
      <c r="AE561" s="219"/>
      <c r="AF561" s="135"/>
      <c r="AG561" s="135"/>
    </row>
    <row r="562" spans="1:33" ht="37.5" customHeight="1">
      <c r="A562" s="406">
        <v>24</v>
      </c>
      <c r="B562" s="423" t="str">
        <f>IFERROR(VLOOKUP(A562,'Coverage Indicators - Section D'!$A$10:$Y$39,25,FALSE),"")</f>
        <v/>
      </c>
      <c r="C562" s="506" t="str">
        <f t="array" ref="C562">IFERROR(IF(INDEX('Disaggregation Records'!$E$95:$E$183,MATCH(LEFT(Z562,255),LEFT('Disaggregation Records'!$D$95:$D$183,255),0))=0,"",INDEX('Disaggregation Records'!$E$95:$E$183,MATCH(LEFT(Z562,255),LEFT('Disaggregation Records'!$D$95:$D$183,255),0))),"")</f>
        <v/>
      </c>
      <c r="D562" s="506" t="str">
        <f t="array" ref="D562">IFERROR(IF(INDEX('Disaggregation Records'!$F$95:$F$183,MATCH(LEFT(Z562,255),LEFT('Disaggregation Records'!$D$95:$D$183,255),0))=0,"",INDEX('Disaggregation Records'!$F$95:$F$183,MATCH(LEFT(Z562,255),LEFT('Disaggregation Records'!$D$95:$D$183,255),0))),"")</f>
        <v/>
      </c>
      <c r="E562" s="425" t="str">
        <f t="array" ref="E562">IFERROR(IF(INDEX('Disaggregation Data'!$K$315:$K$586,MATCH(LEFT(X562,255),LEFT('Disaggregation Data'!$J$315:$J$586,255),0))=0,"",INDEX('Disaggregation Data'!$K$315:$K$586,MATCH(LEFT(X562,255),LEFT('Disaggregation Data'!J$315:$J$586,255),0))),"")</f>
        <v/>
      </c>
      <c r="F562" s="426" t="str">
        <f t="array" ref="F562">IFERROR(IF(INDEX('Disaggregation Data'!$L$315:$L$586,MATCH(LEFT(X562,255),LEFT('Disaggregation Data'!$J$315:$J$586,255),0))=0,"",INDEX('Disaggregation Data'!$L$315:$L$586,MATCH(LEFT(X562,255),LEFT('Disaggregation Data'!J$315:$J$586,255),0))),"")</f>
        <v/>
      </c>
      <c r="G562" s="481" t="str">
        <f t="array" ref="G562">IFERROR(IF(INDEX('Disaggregation Data'!$M$315:$M$586,MATCH(LEFT(X562,255),LEFT('Disaggregation Data'!$J$315:$J$586,255),0))=0,(E562/F562)*100,INDEX('Disaggregation Data'!$M$315:$M$586,MATCH(LEFT(X562,255),LEFT('Disaggregation Data'!J$315:$J$586,255),0))),"")</f>
        <v/>
      </c>
      <c r="H562" s="429" t="str">
        <f t="array" ref="H562">IFERROR(IF(INDEX('Disaggregation Data'!$N$315:$N$586,MATCH(LEFT(X562,255),LEFT('Disaggregation Data'!$J$315:$J$586,255),0))=0,"",INDEX('Disaggregation Data'!$N$315:$N$586,MATCH(LEFT(X562,255),LEFT('Disaggregation Data'!J$315:$J$586,255),0))),"")</f>
        <v/>
      </c>
      <c r="I562" s="510"/>
      <c r="J562" s="510"/>
      <c r="K562" s="510"/>
      <c r="L562" s="510"/>
      <c r="M562" s="510"/>
      <c r="N562" s="510"/>
      <c r="O562" s="510"/>
      <c r="P562" s="510"/>
      <c r="Q562" s="510"/>
      <c r="R562" s="510"/>
      <c r="S562" s="510"/>
      <c r="T562" s="510"/>
      <c r="U562" s="429" t="str">
        <f t="array" ref="U562">IFERROR(IF(INDEX('Disaggregation Data'!$O$315:$O$586,MATCH(LEFT(X562,255),LEFT('Disaggregation Data'!$J$315:$J$586,255),0))=0,"",INDEX('Disaggregation Data'!$O$315:$O$586,MATCH(LEFT(X562,255),LEFT('Disaggregation Data'!J$315:$J$586,255),0))),"")</f>
        <v/>
      </c>
      <c r="V562" s="441" t="str">
        <f t="array" ref="V562">IFERROR(IF(INDEX('Disaggregation Data'!$P$315:$P$586,MATCH(LEFT(X562,255),LEFT('Disaggregation Data'!$J$315:$J$586,255),0))=0,"",INDEX('Disaggregation Data'!$P$315:$P$586,MATCH(LEFT(X562,255),LEFT('Disaggregation Data'!J$315:$J$586,255),0))),"")</f>
        <v/>
      </c>
      <c r="W562" s="511"/>
      <c r="X562" s="511" t="str">
        <f t="shared" si="36"/>
        <v/>
      </c>
      <c r="Y562" s="511">
        <f t="shared" si="37"/>
        <v>95</v>
      </c>
      <c r="Z562" s="511" t="str">
        <f t="shared" si="38"/>
        <v/>
      </c>
      <c r="AA562" s="511" t="b">
        <f t="shared" si="39"/>
        <v>0</v>
      </c>
      <c r="AB562" s="511" t="s">
        <v>2065</v>
      </c>
      <c r="AC562" s="511" t="str">
        <f t="array" ref="AC562">IFERROR(IF(INDEX('Disaggregation Records'!$G$95:$G$183,MATCH(LEFT(Z562,255),LEFT('Disaggregation Records'!$D$95:$D$183,255),0))=0,"",INDEX('Disaggregation Records'!$G$95:$G$183,MATCH(LEFT(Z562,255),LEFT('Disaggregation Records'!$D$95:$D$183,255),0))),"")</f>
        <v/>
      </c>
      <c r="AD562" s="511" t="s">
        <v>802</v>
      </c>
      <c r="AE562" s="219"/>
      <c r="AF562" s="135"/>
      <c r="AG562" s="135"/>
    </row>
    <row r="563" spans="1:33" ht="37.5" customHeight="1">
      <c r="A563" s="406">
        <v>24</v>
      </c>
      <c r="B563" s="423" t="str">
        <f>IFERROR(VLOOKUP(A563,'Coverage Indicators - Section D'!$A$10:$Y$39,25,FALSE),"")</f>
        <v/>
      </c>
      <c r="C563" s="506" t="str">
        <f t="array" ref="C563">IFERROR(IF(INDEX('Disaggregation Records'!$E$95:$E$183,MATCH(LEFT(Z563,255),LEFT('Disaggregation Records'!$D$95:$D$183,255),0))=0,"",INDEX('Disaggregation Records'!$E$95:$E$183,MATCH(LEFT(Z563,255),LEFT('Disaggregation Records'!$D$95:$D$183,255),0))),"")</f>
        <v/>
      </c>
      <c r="D563" s="506" t="str">
        <f t="array" ref="D563">IFERROR(IF(INDEX('Disaggregation Records'!$F$95:$F$183,MATCH(LEFT(Z563,255),LEFT('Disaggregation Records'!$D$95:$D$183,255),0))=0,"",INDEX('Disaggregation Records'!$F$95:$F$183,MATCH(LEFT(Z563,255),LEFT('Disaggregation Records'!$D$95:$D$183,255),0))),"")</f>
        <v/>
      </c>
      <c r="E563" s="425" t="str">
        <f t="array" ref="E563">IFERROR(IF(INDEX('Disaggregation Data'!$K$315:$K$586,MATCH(LEFT(X563,255),LEFT('Disaggregation Data'!$J$315:$J$586,255),0))=0,"",INDEX('Disaggregation Data'!$K$315:$K$586,MATCH(LEFT(X563,255),LEFT('Disaggregation Data'!J$315:$J$586,255),0))),"")</f>
        <v/>
      </c>
      <c r="F563" s="426" t="str">
        <f t="array" ref="F563">IFERROR(IF(INDEX('Disaggregation Data'!$L$315:$L$586,MATCH(LEFT(X563,255),LEFT('Disaggregation Data'!$J$315:$J$586,255),0))=0,"",INDEX('Disaggregation Data'!$L$315:$L$586,MATCH(LEFT(X563,255),LEFT('Disaggregation Data'!J$315:$J$586,255),0))),"")</f>
        <v/>
      </c>
      <c r="G563" s="481" t="str">
        <f t="array" ref="G563">IFERROR(IF(INDEX('Disaggregation Data'!$M$315:$M$586,MATCH(LEFT(X563,255),LEFT('Disaggregation Data'!$J$315:$J$586,255),0))=0,(E563/F563)*100,INDEX('Disaggregation Data'!$M$315:$M$586,MATCH(LEFT(X563,255),LEFT('Disaggregation Data'!J$315:$J$586,255),0))),"")</f>
        <v/>
      </c>
      <c r="H563" s="429" t="str">
        <f t="array" ref="H563">IFERROR(IF(INDEX('Disaggregation Data'!$N$315:$N$586,MATCH(LEFT(X563,255),LEFT('Disaggregation Data'!$J$315:$J$586,255),0))=0,"",INDEX('Disaggregation Data'!$N$315:$N$586,MATCH(LEFT(X563,255),LEFT('Disaggregation Data'!J$315:$J$586,255),0))),"")</f>
        <v/>
      </c>
      <c r="I563" s="510"/>
      <c r="J563" s="510"/>
      <c r="K563" s="510"/>
      <c r="L563" s="510"/>
      <c r="M563" s="510"/>
      <c r="N563" s="510"/>
      <c r="O563" s="510"/>
      <c r="P563" s="510"/>
      <c r="Q563" s="510"/>
      <c r="R563" s="510"/>
      <c r="S563" s="510"/>
      <c r="T563" s="510"/>
      <c r="U563" s="429" t="str">
        <f t="array" ref="U563">IFERROR(IF(INDEX('Disaggregation Data'!$O$315:$O$586,MATCH(LEFT(X563,255),LEFT('Disaggregation Data'!$J$315:$J$586,255),0))=0,"",INDEX('Disaggregation Data'!$O$315:$O$586,MATCH(LEFT(X563,255),LEFT('Disaggregation Data'!J$315:$J$586,255),0))),"")</f>
        <v/>
      </c>
      <c r="V563" s="441" t="str">
        <f t="array" ref="V563">IFERROR(IF(INDEX('Disaggregation Data'!$P$315:$P$586,MATCH(LEFT(X563,255),LEFT('Disaggregation Data'!$J$315:$J$586,255),0))=0,"",INDEX('Disaggregation Data'!$P$315:$P$586,MATCH(LEFT(X563,255),LEFT('Disaggregation Data'!J$315:$J$586,255),0))),"")</f>
        <v/>
      </c>
      <c r="W563" s="511"/>
      <c r="X563" s="511" t="str">
        <f t="shared" si="36"/>
        <v/>
      </c>
      <c r="Y563" s="511">
        <f t="shared" si="37"/>
        <v>96</v>
      </c>
      <c r="Z563" s="511" t="str">
        <f t="shared" si="38"/>
        <v/>
      </c>
      <c r="AA563" s="511" t="b">
        <f t="shared" si="39"/>
        <v>0</v>
      </c>
      <c r="AB563" s="511" t="s">
        <v>2066</v>
      </c>
      <c r="AC563" s="511" t="str">
        <f t="array" ref="AC563">IFERROR(IF(INDEX('Disaggregation Records'!$G$95:$G$183,MATCH(LEFT(Z563,255),LEFT('Disaggregation Records'!$D$95:$D$183,255),0))=0,"",INDEX('Disaggregation Records'!$G$95:$G$183,MATCH(LEFT(Z563,255),LEFT('Disaggregation Records'!$D$95:$D$183,255),0))),"")</f>
        <v/>
      </c>
      <c r="AD563" s="511" t="s">
        <v>802</v>
      </c>
      <c r="AE563" s="219"/>
      <c r="AF563" s="135"/>
      <c r="AG563" s="135"/>
    </row>
    <row r="564" spans="1:33" ht="37.5" customHeight="1">
      <c r="A564" s="406">
        <v>24</v>
      </c>
      <c r="B564" s="423" t="str">
        <f>IFERROR(VLOOKUP(A564,'Coverage Indicators - Section D'!$A$10:$Y$39,25,FALSE),"")</f>
        <v/>
      </c>
      <c r="C564" s="506" t="str">
        <f t="array" ref="C564">IFERROR(IF(INDEX('Disaggregation Records'!$E$95:$E$183,MATCH(LEFT(Z564,255),LEFT('Disaggregation Records'!$D$95:$D$183,255),0))=0,"",INDEX('Disaggregation Records'!$E$95:$E$183,MATCH(LEFT(Z564,255),LEFT('Disaggregation Records'!$D$95:$D$183,255),0))),"")</f>
        <v/>
      </c>
      <c r="D564" s="506" t="str">
        <f t="array" ref="D564">IFERROR(IF(INDEX('Disaggregation Records'!$F$95:$F$183,MATCH(LEFT(Z564,255),LEFT('Disaggregation Records'!$D$95:$D$183,255),0))=0,"",INDEX('Disaggregation Records'!$F$95:$F$183,MATCH(LEFT(Z564,255),LEFT('Disaggregation Records'!$D$95:$D$183,255),0))),"")</f>
        <v/>
      </c>
      <c r="E564" s="425" t="str">
        <f t="array" ref="E564">IFERROR(IF(INDEX('Disaggregation Data'!$K$315:$K$586,MATCH(LEFT(X564,255),LEFT('Disaggregation Data'!$J$315:$J$586,255),0))=0,"",INDEX('Disaggregation Data'!$K$315:$K$586,MATCH(LEFT(X564,255),LEFT('Disaggregation Data'!J$315:$J$586,255),0))),"")</f>
        <v/>
      </c>
      <c r="F564" s="426" t="str">
        <f t="array" ref="F564">IFERROR(IF(INDEX('Disaggregation Data'!$L$315:$L$586,MATCH(LEFT(X564,255),LEFT('Disaggregation Data'!$J$315:$J$586,255),0))=0,"",INDEX('Disaggregation Data'!$L$315:$L$586,MATCH(LEFT(X564,255),LEFT('Disaggregation Data'!J$315:$J$586,255),0))),"")</f>
        <v/>
      </c>
      <c r="G564" s="481" t="str">
        <f t="array" ref="G564">IFERROR(IF(INDEX('Disaggregation Data'!$M$315:$M$586,MATCH(LEFT(X564,255),LEFT('Disaggregation Data'!$J$315:$J$586,255),0))=0,(E564/F564)*100,INDEX('Disaggregation Data'!$M$315:$M$586,MATCH(LEFT(X564,255),LEFT('Disaggregation Data'!J$315:$J$586,255),0))),"")</f>
        <v/>
      </c>
      <c r="H564" s="429" t="str">
        <f t="array" ref="H564">IFERROR(IF(INDEX('Disaggregation Data'!$N$315:$N$586,MATCH(LEFT(X564,255),LEFT('Disaggregation Data'!$J$315:$J$586,255),0))=0,"",INDEX('Disaggregation Data'!$N$315:$N$586,MATCH(LEFT(X564,255),LEFT('Disaggregation Data'!J$315:$J$586,255),0))),"")</f>
        <v/>
      </c>
      <c r="I564" s="510"/>
      <c r="J564" s="510"/>
      <c r="K564" s="510"/>
      <c r="L564" s="510"/>
      <c r="M564" s="510"/>
      <c r="N564" s="510"/>
      <c r="O564" s="510"/>
      <c r="P564" s="510"/>
      <c r="Q564" s="510"/>
      <c r="R564" s="510"/>
      <c r="S564" s="510"/>
      <c r="T564" s="510"/>
      <c r="U564" s="429" t="str">
        <f t="array" ref="U564">IFERROR(IF(INDEX('Disaggregation Data'!$O$315:$O$586,MATCH(LEFT(X564,255),LEFT('Disaggregation Data'!$J$315:$J$586,255),0))=0,"",INDEX('Disaggregation Data'!$O$315:$O$586,MATCH(LEFT(X564,255),LEFT('Disaggregation Data'!J$315:$J$586,255),0))),"")</f>
        <v/>
      </c>
      <c r="V564" s="441" t="str">
        <f t="array" ref="V564">IFERROR(IF(INDEX('Disaggregation Data'!$P$315:$P$586,MATCH(LEFT(X564,255),LEFT('Disaggregation Data'!$J$315:$J$586,255),0))=0,"",INDEX('Disaggregation Data'!$P$315:$P$586,MATCH(LEFT(X564,255),LEFT('Disaggregation Data'!J$315:$J$586,255),0))),"")</f>
        <v/>
      </c>
      <c r="W564" s="511"/>
      <c r="X564" s="511" t="str">
        <f t="shared" si="36"/>
        <v/>
      </c>
      <c r="Y564" s="511">
        <f t="shared" si="37"/>
        <v>97</v>
      </c>
      <c r="Z564" s="511" t="str">
        <f t="shared" si="38"/>
        <v/>
      </c>
      <c r="AA564" s="511" t="b">
        <f t="shared" si="39"/>
        <v>0</v>
      </c>
      <c r="AB564" s="511" t="s">
        <v>2067</v>
      </c>
      <c r="AC564" s="511" t="str">
        <f t="array" ref="AC564">IFERROR(IF(INDEX('Disaggregation Records'!$G$95:$G$183,MATCH(LEFT(Z564,255),LEFT('Disaggregation Records'!$D$95:$D$183,255),0))=0,"",INDEX('Disaggregation Records'!$G$95:$G$183,MATCH(LEFT(Z564,255),LEFT('Disaggregation Records'!$D$95:$D$183,255),0))),"")</f>
        <v/>
      </c>
      <c r="AD564" s="511" t="s">
        <v>802</v>
      </c>
      <c r="AE564" s="219"/>
      <c r="AF564" s="135"/>
      <c r="AG564" s="135"/>
    </row>
    <row r="565" spans="1:33" ht="37.5" customHeight="1">
      <c r="A565" s="406">
        <v>24</v>
      </c>
      <c r="B565" s="423" t="str">
        <f>IFERROR(VLOOKUP(A565,'Coverage Indicators - Section D'!$A$10:$Y$39,25,FALSE),"")</f>
        <v/>
      </c>
      <c r="C565" s="506" t="str">
        <f t="array" ref="C565">IFERROR(IF(INDEX('Disaggregation Records'!$E$95:$E$183,MATCH(LEFT(Z565,255),LEFT('Disaggregation Records'!$D$95:$D$183,255),0))=0,"",INDEX('Disaggregation Records'!$E$95:$E$183,MATCH(LEFT(Z565,255),LEFT('Disaggregation Records'!$D$95:$D$183,255),0))),"")</f>
        <v/>
      </c>
      <c r="D565" s="506" t="str">
        <f t="array" ref="D565">IFERROR(IF(INDEX('Disaggregation Records'!$F$95:$F$183,MATCH(LEFT(Z565,255),LEFT('Disaggregation Records'!$D$95:$D$183,255),0))=0,"",INDEX('Disaggregation Records'!$F$95:$F$183,MATCH(LEFT(Z565,255),LEFT('Disaggregation Records'!$D$95:$D$183,255),0))),"")</f>
        <v/>
      </c>
      <c r="E565" s="425" t="str">
        <f t="array" ref="E565">IFERROR(IF(INDEX('Disaggregation Data'!$K$315:$K$586,MATCH(LEFT(X565,255),LEFT('Disaggregation Data'!$J$315:$J$586,255),0))=0,"",INDEX('Disaggregation Data'!$K$315:$K$586,MATCH(LEFT(X565,255),LEFT('Disaggregation Data'!J$315:$J$586,255),0))),"")</f>
        <v/>
      </c>
      <c r="F565" s="426" t="str">
        <f t="array" ref="F565">IFERROR(IF(INDEX('Disaggregation Data'!$L$315:$L$586,MATCH(LEFT(X565,255),LEFT('Disaggregation Data'!$J$315:$J$586,255),0))=0,"",INDEX('Disaggregation Data'!$L$315:$L$586,MATCH(LEFT(X565,255),LEFT('Disaggregation Data'!J$315:$J$586,255),0))),"")</f>
        <v/>
      </c>
      <c r="G565" s="481" t="str">
        <f t="array" ref="G565">IFERROR(IF(INDEX('Disaggregation Data'!$M$315:$M$586,MATCH(LEFT(X565,255),LEFT('Disaggregation Data'!$J$315:$J$586,255),0))=0,(E565/F565)*100,INDEX('Disaggregation Data'!$M$315:$M$586,MATCH(LEFT(X565,255),LEFT('Disaggregation Data'!J$315:$J$586,255),0))),"")</f>
        <v/>
      </c>
      <c r="H565" s="429" t="str">
        <f t="array" ref="H565">IFERROR(IF(INDEX('Disaggregation Data'!$N$315:$N$586,MATCH(LEFT(X565,255),LEFT('Disaggregation Data'!$J$315:$J$586,255),0))=0,"",INDEX('Disaggregation Data'!$N$315:$N$586,MATCH(LEFT(X565,255),LEFT('Disaggregation Data'!J$315:$J$586,255),0))),"")</f>
        <v/>
      </c>
      <c r="I565" s="510"/>
      <c r="J565" s="510"/>
      <c r="K565" s="510"/>
      <c r="L565" s="510"/>
      <c r="M565" s="510"/>
      <c r="N565" s="510"/>
      <c r="O565" s="510"/>
      <c r="P565" s="510"/>
      <c r="Q565" s="510"/>
      <c r="R565" s="510"/>
      <c r="S565" s="510"/>
      <c r="T565" s="510"/>
      <c r="U565" s="429" t="str">
        <f t="array" ref="U565">IFERROR(IF(INDEX('Disaggregation Data'!$O$315:$O$586,MATCH(LEFT(X565,255),LEFT('Disaggregation Data'!$J$315:$J$586,255),0))=0,"",INDEX('Disaggregation Data'!$O$315:$O$586,MATCH(LEFT(X565,255),LEFT('Disaggregation Data'!J$315:$J$586,255),0))),"")</f>
        <v/>
      </c>
      <c r="V565" s="441" t="str">
        <f t="array" ref="V565">IFERROR(IF(INDEX('Disaggregation Data'!$P$315:$P$586,MATCH(LEFT(X565,255),LEFT('Disaggregation Data'!$J$315:$J$586,255),0))=0,"",INDEX('Disaggregation Data'!$P$315:$P$586,MATCH(LEFT(X565,255),LEFT('Disaggregation Data'!J$315:$J$586,255),0))),"")</f>
        <v/>
      </c>
      <c r="W565" s="511"/>
      <c r="X565" s="511" t="str">
        <f t="shared" si="36"/>
        <v/>
      </c>
      <c r="Y565" s="511">
        <f t="shared" si="37"/>
        <v>98</v>
      </c>
      <c r="Z565" s="511" t="str">
        <f t="shared" si="38"/>
        <v/>
      </c>
      <c r="AA565" s="511" t="b">
        <f t="shared" si="39"/>
        <v>0</v>
      </c>
      <c r="AB565" s="511" t="s">
        <v>2068</v>
      </c>
      <c r="AC565" s="511" t="str">
        <f t="array" ref="AC565">IFERROR(IF(INDEX('Disaggregation Records'!$G$95:$G$183,MATCH(LEFT(Z565,255),LEFT('Disaggregation Records'!$D$95:$D$183,255),0))=0,"",INDEX('Disaggregation Records'!$G$95:$G$183,MATCH(LEFT(Z565,255),LEFT('Disaggregation Records'!$D$95:$D$183,255),0))),"")</f>
        <v/>
      </c>
      <c r="AD565" s="511" t="s">
        <v>802</v>
      </c>
      <c r="AE565" s="219"/>
      <c r="AF565" s="135"/>
      <c r="AG565" s="135"/>
    </row>
    <row r="566" spans="1:33" ht="37.5" customHeight="1">
      <c r="A566" s="406">
        <v>24</v>
      </c>
      <c r="B566" s="423" t="str">
        <f>IFERROR(VLOOKUP(A566,'Coverage Indicators - Section D'!$A$10:$Y$39,25,FALSE),"")</f>
        <v/>
      </c>
      <c r="C566" s="506" t="str">
        <f t="array" ref="C566">IFERROR(IF(INDEX('Disaggregation Records'!$E$95:$E$183,MATCH(LEFT(Z566,255),LEFT('Disaggregation Records'!$D$95:$D$183,255),0))=0,"",INDEX('Disaggregation Records'!$E$95:$E$183,MATCH(LEFT(Z566,255),LEFT('Disaggregation Records'!$D$95:$D$183,255),0))),"")</f>
        <v/>
      </c>
      <c r="D566" s="506" t="str">
        <f t="array" ref="D566">IFERROR(IF(INDEX('Disaggregation Records'!$F$95:$F$183,MATCH(LEFT(Z566,255),LEFT('Disaggregation Records'!$D$95:$D$183,255),0))=0,"",INDEX('Disaggregation Records'!$F$95:$F$183,MATCH(LEFT(Z566,255),LEFT('Disaggregation Records'!$D$95:$D$183,255),0))),"")</f>
        <v/>
      </c>
      <c r="E566" s="425" t="str">
        <f t="array" ref="E566">IFERROR(IF(INDEX('Disaggregation Data'!$K$315:$K$586,MATCH(LEFT(X566,255),LEFT('Disaggregation Data'!$J$315:$J$586,255),0))=0,"",INDEX('Disaggregation Data'!$K$315:$K$586,MATCH(LEFT(X566,255),LEFT('Disaggregation Data'!J$315:$J$586,255),0))),"")</f>
        <v/>
      </c>
      <c r="F566" s="426" t="str">
        <f t="array" ref="F566">IFERROR(IF(INDEX('Disaggregation Data'!$L$315:$L$586,MATCH(LEFT(X566,255),LEFT('Disaggregation Data'!$J$315:$J$586,255),0))=0,"",INDEX('Disaggregation Data'!$L$315:$L$586,MATCH(LEFT(X566,255),LEFT('Disaggregation Data'!J$315:$J$586,255),0))),"")</f>
        <v/>
      </c>
      <c r="G566" s="481" t="str">
        <f t="array" ref="G566">IFERROR(IF(INDEX('Disaggregation Data'!$M$315:$M$586,MATCH(LEFT(X566,255),LEFT('Disaggregation Data'!$J$315:$J$586,255),0))=0,(E566/F566)*100,INDEX('Disaggregation Data'!$M$315:$M$586,MATCH(LEFT(X566,255),LEFT('Disaggregation Data'!J$315:$J$586,255),0))),"")</f>
        <v/>
      </c>
      <c r="H566" s="429" t="str">
        <f t="array" ref="H566">IFERROR(IF(INDEX('Disaggregation Data'!$N$315:$N$586,MATCH(LEFT(X566,255),LEFT('Disaggregation Data'!$J$315:$J$586,255),0))=0,"",INDEX('Disaggregation Data'!$N$315:$N$586,MATCH(LEFT(X566,255),LEFT('Disaggregation Data'!J$315:$J$586,255),0))),"")</f>
        <v/>
      </c>
      <c r="I566" s="510"/>
      <c r="J566" s="510"/>
      <c r="K566" s="510"/>
      <c r="L566" s="510"/>
      <c r="M566" s="510"/>
      <c r="N566" s="510"/>
      <c r="O566" s="510"/>
      <c r="P566" s="510"/>
      <c r="Q566" s="510"/>
      <c r="R566" s="510"/>
      <c r="S566" s="510"/>
      <c r="T566" s="510"/>
      <c r="U566" s="429" t="str">
        <f t="array" ref="U566">IFERROR(IF(INDEX('Disaggregation Data'!$O$315:$O$586,MATCH(LEFT(X566,255),LEFT('Disaggregation Data'!$J$315:$J$586,255),0))=0,"",INDEX('Disaggregation Data'!$O$315:$O$586,MATCH(LEFT(X566,255),LEFT('Disaggregation Data'!J$315:$J$586,255),0))),"")</f>
        <v/>
      </c>
      <c r="V566" s="441" t="str">
        <f t="array" ref="V566">IFERROR(IF(INDEX('Disaggregation Data'!$P$315:$P$586,MATCH(LEFT(X566,255),LEFT('Disaggregation Data'!$J$315:$J$586,255),0))=0,"",INDEX('Disaggregation Data'!$P$315:$P$586,MATCH(LEFT(X566,255),LEFT('Disaggregation Data'!J$315:$J$586,255),0))),"")</f>
        <v/>
      </c>
      <c r="W566" s="511"/>
      <c r="X566" s="511" t="str">
        <f t="shared" si="36"/>
        <v/>
      </c>
      <c r="Y566" s="511">
        <f t="shared" si="37"/>
        <v>99</v>
      </c>
      <c r="Z566" s="511" t="str">
        <f t="shared" si="38"/>
        <v/>
      </c>
      <c r="AA566" s="511" t="b">
        <f t="shared" si="39"/>
        <v>0</v>
      </c>
      <c r="AB566" s="511" t="s">
        <v>2069</v>
      </c>
      <c r="AC566" s="511" t="str">
        <f t="array" ref="AC566">IFERROR(IF(INDEX('Disaggregation Records'!$G$95:$G$183,MATCH(LEFT(Z566,255),LEFT('Disaggregation Records'!$D$95:$D$183,255),0))=0,"",INDEX('Disaggregation Records'!$G$95:$G$183,MATCH(LEFT(Z566,255),LEFT('Disaggregation Records'!$D$95:$D$183,255),0))),"")</f>
        <v/>
      </c>
      <c r="AD566" s="511" t="s">
        <v>802</v>
      </c>
      <c r="AE566" s="219"/>
      <c r="AF566" s="135"/>
      <c r="AG566" s="135"/>
    </row>
    <row r="567" spans="1:33" ht="37.5" customHeight="1">
      <c r="A567" s="406">
        <v>25</v>
      </c>
      <c r="B567" s="423" t="str">
        <f>IFERROR(VLOOKUP(A567,'Coverage Indicators - Section D'!$A$10:$Y$39,25,FALSE),"")</f>
        <v/>
      </c>
      <c r="C567" s="506" t="str">
        <f t="array" ref="C567">IFERROR(IF(INDEX('Disaggregation Records'!$E$95:$E$183,MATCH(LEFT(Z567,255),LEFT('Disaggregation Records'!$D$95:$D$183,255),0))=0,"",INDEX('Disaggregation Records'!$E$95:$E$183,MATCH(LEFT(Z567,255),LEFT('Disaggregation Records'!$D$95:$D$183,255),0))),"")</f>
        <v/>
      </c>
      <c r="D567" s="506" t="str">
        <f t="array" ref="D567">IFERROR(IF(INDEX('Disaggregation Records'!$F$95:$F$183,MATCH(LEFT(Z567,255),LEFT('Disaggregation Records'!$D$95:$D$183,255),0))=0,"",INDEX('Disaggregation Records'!$F$95:$F$183,MATCH(LEFT(Z567,255),LEFT('Disaggregation Records'!$D$95:$D$183,255),0))),"")</f>
        <v/>
      </c>
      <c r="E567" s="425" t="str">
        <f t="array" ref="E567">IFERROR(IF(INDEX('Disaggregation Data'!$K$315:$K$586,MATCH(LEFT(X567,255),LEFT('Disaggregation Data'!$J$315:$J$586,255),0))=0,"",INDEX('Disaggregation Data'!$K$315:$K$586,MATCH(LEFT(X567,255),LEFT('Disaggregation Data'!J$315:$J$586,255),0))),"")</f>
        <v/>
      </c>
      <c r="F567" s="426" t="str">
        <f t="array" ref="F567">IFERROR(IF(INDEX('Disaggregation Data'!$L$315:$L$586,MATCH(LEFT(X567,255),LEFT('Disaggregation Data'!$J$315:$J$586,255),0))=0,"",INDEX('Disaggregation Data'!$L$315:$L$586,MATCH(LEFT(X567,255),LEFT('Disaggregation Data'!J$315:$J$586,255),0))),"")</f>
        <v/>
      </c>
      <c r="G567" s="481" t="str">
        <f t="array" ref="G567">IFERROR(IF(INDEX('Disaggregation Data'!$M$315:$M$586,MATCH(LEFT(X567,255),LEFT('Disaggregation Data'!$J$315:$J$586,255),0))=0,(E567/F567)*100,INDEX('Disaggregation Data'!$M$315:$M$586,MATCH(LEFT(X567,255),LEFT('Disaggregation Data'!J$315:$J$586,255),0))),"")</f>
        <v/>
      </c>
      <c r="H567" s="429" t="str">
        <f t="array" ref="H567">IFERROR(IF(INDEX('Disaggregation Data'!$N$315:$N$586,MATCH(LEFT(X567,255),LEFT('Disaggregation Data'!$J$315:$J$586,255),0))=0,"",INDEX('Disaggregation Data'!$N$315:$N$586,MATCH(LEFT(X567,255),LEFT('Disaggregation Data'!J$315:$J$586,255),0))),"")</f>
        <v/>
      </c>
      <c r="I567" s="510"/>
      <c r="J567" s="510"/>
      <c r="K567" s="510"/>
      <c r="L567" s="510"/>
      <c r="M567" s="510"/>
      <c r="N567" s="510"/>
      <c r="O567" s="510"/>
      <c r="P567" s="510"/>
      <c r="Q567" s="510"/>
      <c r="R567" s="510"/>
      <c r="S567" s="510"/>
      <c r="T567" s="510"/>
      <c r="U567" s="429" t="str">
        <f t="array" ref="U567">IFERROR(IF(INDEX('Disaggregation Data'!$O$315:$O$586,MATCH(LEFT(X567,255),LEFT('Disaggregation Data'!$J$315:$J$586,255),0))=0,"",INDEX('Disaggregation Data'!$O$315:$O$586,MATCH(LEFT(X567,255),LEFT('Disaggregation Data'!J$315:$J$586,255),0))),"")</f>
        <v/>
      </c>
      <c r="V567" s="441" t="str">
        <f t="array" ref="V567">IFERROR(IF(INDEX('Disaggregation Data'!$P$315:$P$586,MATCH(LEFT(X567,255),LEFT('Disaggregation Data'!$J$315:$J$586,255),0))=0,"",INDEX('Disaggregation Data'!$P$315:$P$586,MATCH(LEFT(X567,255),LEFT('Disaggregation Data'!J$315:$J$586,255),0))),"")</f>
        <v/>
      </c>
      <c r="W567" s="511"/>
      <c r="X567" s="511" t="str">
        <f t="shared" si="36"/>
        <v/>
      </c>
      <c r="Y567" s="511">
        <f t="shared" si="37"/>
        <v>100</v>
      </c>
      <c r="Z567" s="511" t="str">
        <f t="shared" si="38"/>
        <v/>
      </c>
      <c r="AA567" s="511" t="b">
        <f t="shared" si="39"/>
        <v>0</v>
      </c>
      <c r="AB567" s="511" t="s">
        <v>2070</v>
      </c>
      <c r="AC567" s="511" t="str">
        <f t="array" ref="AC567">IFERROR(IF(INDEX('Disaggregation Records'!$G$95:$G$183,MATCH(LEFT(Z567,255),LEFT('Disaggregation Records'!$D$95:$D$183,255),0))=0,"",INDEX('Disaggregation Records'!$G$95:$G$183,MATCH(LEFT(Z567,255),LEFT('Disaggregation Records'!$D$95:$D$183,255),0))),"")</f>
        <v/>
      </c>
      <c r="AD567" s="511" t="s">
        <v>805</v>
      </c>
      <c r="AE567" s="219"/>
      <c r="AF567" s="135"/>
      <c r="AG567" s="135"/>
    </row>
    <row r="568" spans="1:33" ht="37.5" customHeight="1">
      <c r="A568" s="406">
        <v>25</v>
      </c>
      <c r="B568" s="423" t="str">
        <f>IFERROR(VLOOKUP(A568,'Coverage Indicators - Section D'!$A$10:$Y$39,25,FALSE),"")</f>
        <v/>
      </c>
      <c r="C568" s="506" t="str">
        <f t="array" ref="C568">IFERROR(IF(INDEX('Disaggregation Records'!$E$95:$E$183,MATCH(LEFT(Z568,255),LEFT('Disaggregation Records'!$D$95:$D$183,255),0))=0,"",INDEX('Disaggregation Records'!$E$95:$E$183,MATCH(LEFT(Z568,255),LEFT('Disaggregation Records'!$D$95:$D$183,255),0))),"")</f>
        <v/>
      </c>
      <c r="D568" s="506" t="str">
        <f t="array" ref="D568">IFERROR(IF(INDEX('Disaggregation Records'!$F$95:$F$183,MATCH(LEFT(Z568,255),LEFT('Disaggregation Records'!$D$95:$D$183,255),0))=0,"",INDEX('Disaggregation Records'!$F$95:$F$183,MATCH(LEFT(Z568,255),LEFT('Disaggregation Records'!$D$95:$D$183,255),0))),"")</f>
        <v/>
      </c>
      <c r="E568" s="425" t="str">
        <f t="array" ref="E568">IFERROR(IF(INDEX('Disaggregation Data'!$K$315:$K$586,MATCH(LEFT(X568,255),LEFT('Disaggregation Data'!$J$315:$J$586,255),0))=0,"",INDEX('Disaggregation Data'!$K$315:$K$586,MATCH(LEFT(X568,255),LEFT('Disaggregation Data'!J$315:$J$586,255),0))),"")</f>
        <v/>
      </c>
      <c r="F568" s="426" t="str">
        <f t="array" ref="F568">IFERROR(IF(INDEX('Disaggregation Data'!$L$315:$L$586,MATCH(LEFT(X568,255),LEFT('Disaggregation Data'!$J$315:$J$586,255),0))=0,"",INDEX('Disaggregation Data'!$L$315:$L$586,MATCH(LEFT(X568,255),LEFT('Disaggregation Data'!J$315:$J$586,255),0))),"")</f>
        <v/>
      </c>
      <c r="G568" s="481" t="str">
        <f t="array" ref="G568">IFERROR(IF(INDEX('Disaggregation Data'!$M$315:$M$586,MATCH(LEFT(X568,255),LEFT('Disaggregation Data'!$J$315:$J$586,255),0))=0,(E568/F568)*100,INDEX('Disaggregation Data'!$M$315:$M$586,MATCH(LEFT(X568,255),LEFT('Disaggregation Data'!J$315:$J$586,255),0))),"")</f>
        <v/>
      </c>
      <c r="H568" s="429" t="str">
        <f t="array" ref="H568">IFERROR(IF(INDEX('Disaggregation Data'!$N$315:$N$586,MATCH(LEFT(X568,255),LEFT('Disaggregation Data'!$J$315:$J$586,255),0))=0,"",INDEX('Disaggregation Data'!$N$315:$N$586,MATCH(LEFT(X568,255),LEFT('Disaggregation Data'!J$315:$J$586,255),0))),"")</f>
        <v/>
      </c>
      <c r="I568" s="510"/>
      <c r="J568" s="510"/>
      <c r="K568" s="510"/>
      <c r="L568" s="510"/>
      <c r="M568" s="510"/>
      <c r="N568" s="510"/>
      <c r="O568" s="510"/>
      <c r="P568" s="510"/>
      <c r="Q568" s="510"/>
      <c r="R568" s="510"/>
      <c r="S568" s="510"/>
      <c r="T568" s="510"/>
      <c r="U568" s="429" t="str">
        <f t="array" ref="U568">IFERROR(IF(INDEX('Disaggregation Data'!$O$315:$O$586,MATCH(LEFT(X568,255),LEFT('Disaggregation Data'!$J$315:$J$586,255),0))=0,"",INDEX('Disaggregation Data'!$O$315:$O$586,MATCH(LEFT(X568,255),LEFT('Disaggregation Data'!J$315:$J$586,255),0))),"")</f>
        <v/>
      </c>
      <c r="V568" s="441" t="str">
        <f t="array" ref="V568">IFERROR(IF(INDEX('Disaggregation Data'!$P$315:$P$586,MATCH(LEFT(X568,255),LEFT('Disaggregation Data'!$J$315:$J$586,255),0))=0,"",INDEX('Disaggregation Data'!$P$315:$P$586,MATCH(LEFT(X568,255),LEFT('Disaggregation Data'!J$315:$J$586,255),0))),"")</f>
        <v/>
      </c>
      <c r="W568" s="511"/>
      <c r="X568" s="511" t="str">
        <f t="shared" si="36"/>
        <v/>
      </c>
      <c r="Y568" s="511">
        <f t="shared" si="37"/>
        <v>101</v>
      </c>
      <c r="Z568" s="511" t="str">
        <f t="shared" si="38"/>
        <v/>
      </c>
      <c r="AA568" s="511" t="b">
        <f t="shared" si="39"/>
        <v>0</v>
      </c>
      <c r="AB568" s="511" t="s">
        <v>2071</v>
      </c>
      <c r="AC568" s="511" t="str">
        <f t="array" ref="AC568">IFERROR(IF(INDEX('Disaggregation Records'!$G$95:$G$183,MATCH(LEFT(Z568,255),LEFT('Disaggregation Records'!$D$95:$D$183,255),0))=0,"",INDEX('Disaggregation Records'!$G$95:$G$183,MATCH(LEFT(Z568,255),LEFT('Disaggregation Records'!$D$95:$D$183,255),0))),"")</f>
        <v/>
      </c>
      <c r="AD568" s="511" t="s">
        <v>805</v>
      </c>
      <c r="AE568" s="219"/>
      <c r="AF568" s="135"/>
      <c r="AG568" s="135"/>
    </row>
    <row r="569" spans="1:33" ht="37.5" customHeight="1">
      <c r="A569" s="406">
        <v>25</v>
      </c>
      <c r="B569" s="423" t="str">
        <f>IFERROR(VLOOKUP(A569,'Coverage Indicators - Section D'!$A$10:$Y$39,25,FALSE),"")</f>
        <v/>
      </c>
      <c r="C569" s="506" t="str">
        <f t="array" ref="C569">IFERROR(IF(INDEX('Disaggregation Records'!$E$95:$E$183,MATCH(LEFT(Z569,255),LEFT('Disaggregation Records'!$D$95:$D$183,255),0))=0,"",INDEX('Disaggregation Records'!$E$95:$E$183,MATCH(LEFT(Z569,255),LEFT('Disaggregation Records'!$D$95:$D$183,255),0))),"")</f>
        <v/>
      </c>
      <c r="D569" s="506" t="str">
        <f t="array" ref="D569">IFERROR(IF(INDEX('Disaggregation Records'!$F$95:$F$183,MATCH(LEFT(Z569,255),LEFT('Disaggregation Records'!$D$95:$D$183,255),0))=0,"",INDEX('Disaggregation Records'!$F$95:$F$183,MATCH(LEFT(Z569,255),LEFT('Disaggregation Records'!$D$95:$D$183,255),0))),"")</f>
        <v/>
      </c>
      <c r="E569" s="425" t="str">
        <f t="array" ref="E569">IFERROR(IF(INDEX('Disaggregation Data'!$K$315:$K$586,MATCH(LEFT(X569,255),LEFT('Disaggregation Data'!$J$315:$J$586,255),0))=0,"",INDEX('Disaggregation Data'!$K$315:$K$586,MATCH(LEFT(X569,255),LEFT('Disaggregation Data'!J$315:$J$586,255),0))),"")</f>
        <v/>
      </c>
      <c r="F569" s="426" t="str">
        <f t="array" ref="F569">IFERROR(IF(INDEX('Disaggregation Data'!$L$315:$L$586,MATCH(LEFT(X569,255),LEFT('Disaggregation Data'!$J$315:$J$586,255),0))=0,"",INDEX('Disaggregation Data'!$L$315:$L$586,MATCH(LEFT(X569,255),LEFT('Disaggregation Data'!J$315:$J$586,255),0))),"")</f>
        <v/>
      </c>
      <c r="G569" s="481" t="str">
        <f t="array" ref="G569">IFERROR(IF(INDEX('Disaggregation Data'!$M$315:$M$586,MATCH(LEFT(X569,255),LEFT('Disaggregation Data'!$J$315:$J$586,255),0))=0,(E569/F569)*100,INDEX('Disaggregation Data'!$M$315:$M$586,MATCH(LEFT(X569,255),LEFT('Disaggregation Data'!J$315:$J$586,255),0))),"")</f>
        <v/>
      </c>
      <c r="H569" s="429" t="str">
        <f t="array" ref="H569">IFERROR(IF(INDEX('Disaggregation Data'!$N$315:$N$586,MATCH(LEFT(X569,255),LEFT('Disaggregation Data'!$J$315:$J$586,255),0))=0,"",INDEX('Disaggregation Data'!$N$315:$N$586,MATCH(LEFT(X569,255),LEFT('Disaggregation Data'!J$315:$J$586,255),0))),"")</f>
        <v/>
      </c>
      <c r="I569" s="510"/>
      <c r="J569" s="510"/>
      <c r="K569" s="510"/>
      <c r="L569" s="510"/>
      <c r="M569" s="510"/>
      <c r="N569" s="510"/>
      <c r="O569" s="510"/>
      <c r="P569" s="510"/>
      <c r="Q569" s="510"/>
      <c r="R569" s="510"/>
      <c r="S569" s="510"/>
      <c r="T569" s="510"/>
      <c r="U569" s="429" t="str">
        <f t="array" ref="U569">IFERROR(IF(INDEX('Disaggregation Data'!$O$315:$O$586,MATCH(LEFT(X569,255),LEFT('Disaggregation Data'!$J$315:$J$586,255),0))=0,"",INDEX('Disaggregation Data'!$O$315:$O$586,MATCH(LEFT(X569,255),LEFT('Disaggregation Data'!J$315:$J$586,255),0))),"")</f>
        <v/>
      </c>
      <c r="V569" s="441" t="str">
        <f t="array" ref="V569">IFERROR(IF(INDEX('Disaggregation Data'!$P$315:$P$586,MATCH(LEFT(X569,255),LEFT('Disaggregation Data'!$J$315:$J$586,255),0))=0,"",INDEX('Disaggregation Data'!$P$315:$P$586,MATCH(LEFT(X569,255),LEFT('Disaggregation Data'!J$315:$J$586,255),0))),"")</f>
        <v/>
      </c>
      <c r="W569" s="511"/>
      <c r="X569" s="511" t="str">
        <f t="shared" si="36"/>
        <v/>
      </c>
      <c r="Y569" s="511">
        <f t="shared" si="37"/>
        <v>102</v>
      </c>
      <c r="Z569" s="511" t="str">
        <f t="shared" si="38"/>
        <v/>
      </c>
      <c r="AA569" s="511" t="b">
        <f t="shared" si="39"/>
        <v>0</v>
      </c>
      <c r="AB569" s="511" t="s">
        <v>2072</v>
      </c>
      <c r="AC569" s="511" t="str">
        <f t="array" ref="AC569">IFERROR(IF(INDEX('Disaggregation Records'!$G$95:$G$183,MATCH(LEFT(Z569,255),LEFT('Disaggregation Records'!$D$95:$D$183,255),0))=0,"",INDEX('Disaggregation Records'!$G$95:$G$183,MATCH(LEFT(Z569,255),LEFT('Disaggregation Records'!$D$95:$D$183,255),0))),"")</f>
        <v/>
      </c>
      <c r="AD569" s="511" t="s">
        <v>805</v>
      </c>
      <c r="AE569" s="219"/>
      <c r="AF569" s="135"/>
      <c r="AG569" s="135"/>
    </row>
    <row r="570" spans="1:33" ht="37.5" customHeight="1">
      <c r="A570" s="406">
        <v>25</v>
      </c>
      <c r="B570" s="423" t="str">
        <f>IFERROR(VLOOKUP(A570,'Coverage Indicators - Section D'!$A$10:$Y$39,25,FALSE),"")</f>
        <v/>
      </c>
      <c r="C570" s="506" t="str">
        <f t="array" ref="C570">IFERROR(IF(INDEX('Disaggregation Records'!$E$95:$E$183,MATCH(LEFT(Z570,255),LEFT('Disaggregation Records'!$D$95:$D$183,255),0))=0,"",INDEX('Disaggregation Records'!$E$95:$E$183,MATCH(LEFT(Z570,255),LEFT('Disaggregation Records'!$D$95:$D$183,255),0))),"")</f>
        <v/>
      </c>
      <c r="D570" s="506" t="str">
        <f t="array" ref="D570">IFERROR(IF(INDEX('Disaggregation Records'!$F$95:$F$183,MATCH(LEFT(Z570,255),LEFT('Disaggregation Records'!$D$95:$D$183,255),0))=0,"",INDEX('Disaggregation Records'!$F$95:$F$183,MATCH(LEFT(Z570,255),LEFT('Disaggregation Records'!$D$95:$D$183,255),0))),"")</f>
        <v/>
      </c>
      <c r="E570" s="425" t="str">
        <f t="array" ref="E570">IFERROR(IF(INDEX('Disaggregation Data'!$K$315:$K$586,MATCH(LEFT(X570,255),LEFT('Disaggregation Data'!$J$315:$J$586,255),0))=0,"",INDEX('Disaggregation Data'!$K$315:$K$586,MATCH(LEFT(X570,255),LEFT('Disaggregation Data'!J$315:$J$586,255),0))),"")</f>
        <v/>
      </c>
      <c r="F570" s="426" t="str">
        <f t="array" ref="F570">IFERROR(IF(INDEX('Disaggregation Data'!$L$315:$L$586,MATCH(LEFT(X570,255),LEFT('Disaggregation Data'!$J$315:$J$586,255),0))=0,"",INDEX('Disaggregation Data'!$L$315:$L$586,MATCH(LEFT(X570,255),LEFT('Disaggregation Data'!J$315:$J$586,255),0))),"")</f>
        <v/>
      </c>
      <c r="G570" s="481" t="str">
        <f t="array" ref="G570">IFERROR(IF(INDEX('Disaggregation Data'!$M$315:$M$586,MATCH(LEFT(X570,255),LEFT('Disaggregation Data'!$J$315:$J$586,255),0))=0,(E570/F570)*100,INDEX('Disaggregation Data'!$M$315:$M$586,MATCH(LEFT(X570,255),LEFT('Disaggregation Data'!J$315:$J$586,255),0))),"")</f>
        <v/>
      </c>
      <c r="H570" s="429" t="str">
        <f t="array" ref="H570">IFERROR(IF(INDEX('Disaggregation Data'!$N$315:$N$586,MATCH(LEFT(X570,255),LEFT('Disaggregation Data'!$J$315:$J$586,255),0))=0,"",INDEX('Disaggregation Data'!$N$315:$N$586,MATCH(LEFT(X570,255),LEFT('Disaggregation Data'!J$315:$J$586,255),0))),"")</f>
        <v/>
      </c>
      <c r="I570" s="510"/>
      <c r="J570" s="510"/>
      <c r="K570" s="510"/>
      <c r="L570" s="510"/>
      <c r="M570" s="510"/>
      <c r="N570" s="510"/>
      <c r="O570" s="510"/>
      <c r="P570" s="510"/>
      <c r="Q570" s="510"/>
      <c r="R570" s="510"/>
      <c r="S570" s="510"/>
      <c r="T570" s="510"/>
      <c r="U570" s="429" t="str">
        <f t="array" ref="U570">IFERROR(IF(INDEX('Disaggregation Data'!$O$315:$O$586,MATCH(LEFT(X570,255),LEFT('Disaggregation Data'!$J$315:$J$586,255),0))=0,"",INDEX('Disaggregation Data'!$O$315:$O$586,MATCH(LEFT(X570,255),LEFT('Disaggregation Data'!J$315:$J$586,255),0))),"")</f>
        <v/>
      </c>
      <c r="V570" s="441" t="str">
        <f t="array" ref="V570">IFERROR(IF(INDEX('Disaggregation Data'!$P$315:$P$586,MATCH(LEFT(X570,255),LEFT('Disaggregation Data'!$J$315:$J$586,255),0))=0,"",INDEX('Disaggregation Data'!$P$315:$P$586,MATCH(LEFT(X570,255),LEFT('Disaggregation Data'!J$315:$J$586,255),0))),"")</f>
        <v/>
      </c>
      <c r="W570" s="511"/>
      <c r="X570" s="511" t="str">
        <f t="shared" si="36"/>
        <v/>
      </c>
      <c r="Y570" s="511">
        <f t="shared" si="37"/>
        <v>103</v>
      </c>
      <c r="Z570" s="511" t="str">
        <f t="shared" si="38"/>
        <v/>
      </c>
      <c r="AA570" s="511" t="b">
        <f t="shared" si="39"/>
        <v>0</v>
      </c>
      <c r="AB570" s="511" t="s">
        <v>2073</v>
      </c>
      <c r="AC570" s="511" t="str">
        <f t="array" ref="AC570">IFERROR(IF(INDEX('Disaggregation Records'!$G$95:$G$183,MATCH(LEFT(Z570,255),LEFT('Disaggregation Records'!$D$95:$D$183,255),0))=0,"",INDEX('Disaggregation Records'!$G$95:$G$183,MATCH(LEFT(Z570,255),LEFT('Disaggregation Records'!$D$95:$D$183,255),0))),"")</f>
        <v/>
      </c>
      <c r="AD570" s="511" t="s">
        <v>805</v>
      </c>
      <c r="AE570" s="219"/>
      <c r="AF570" s="135"/>
      <c r="AG570" s="135"/>
    </row>
    <row r="571" spans="1:33" ht="37.5" customHeight="1">
      <c r="A571" s="406">
        <v>25</v>
      </c>
      <c r="B571" s="423" t="str">
        <f>IFERROR(VLOOKUP(A571,'Coverage Indicators - Section D'!$A$10:$Y$39,25,FALSE),"")</f>
        <v/>
      </c>
      <c r="C571" s="506" t="str">
        <f t="array" ref="C571">IFERROR(IF(INDEX('Disaggregation Records'!$E$95:$E$183,MATCH(LEFT(Z571,255),LEFT('Disaggregation Records'!$D$95:$D$183,255),0))=0,"",INDEX('Disaggregation Records'!$E$95:$E$183,MATCH(LEFT(Z571,255),LEFT('Disaggregation Records'!$D$95:$D$183,255),0))),"")</f>
        <v/>
      </c>
      <c r="D571" s="506" t="str">
        <f t="array" ref="D571">IFERROR(IF(INDEX('Disaggregation Records'!$F$95:$F$183,MATCH(LEFT(Z571,255),LEFT('Disaggregation Records'!$D$95:$D$183,255),0))=0,"",INDEX('Disaggregation Records'!$F$95:$F$183,MATCH(LEFT(Z571,255),LEFT('Disaggregation Records'!$D$95:$D$183,255),0))),"")</f>
        <v/>
      </c>
      <c r="E571" s="425" t="str">
        <f t="array" ref="E571">IFERROR(IF(INDEX('Disaggregation Data'!$K$315:$K$586,MATCH(LEFT(X571,255),LEFT('Disaggregation Data'!$J$315:$J$586,255),0))=0,"",INDEX('Disaggregation Data'!$K$315:$K$586,MATCH(LEFT(X571,255),LEFT('Disaggregation Data'!J$315:$J$586,255),0))),"")</f>
        <v/>
      </c>
      <c r="F571" s="426" t="str">
        <f t="array" ref="F571">IFERROR(IF(INDEX('Disaggregation Data'!$L$315:$L$586,MATCH(LEFT(X571,255),LEFT('Disaggregation Data'!$J$315:$J$586,255),0))=0,"",INDEX('Disaggregation Data'!$L$315:$L$586,MATCH(LEFT(X571,255),LEFT('Disaggregation Data'!J$315:$J$586,255),0))),"")</f>
        <v/>
      </c>
      <c r="G571" s="481" t="str">
        <f t="array" ref="G571">IFERROR(IF(INDEX('Disaggregation Data'!$M$315:$M$586,MATCH(LEFT(X571,255),LEFT('Disaggregation Data'!$J$315:$J$586,255),0))=0,(E571/F571)*100,INDEX('Disaggregation Data'!$M$315:$M$586,MATCH(LEFT(X571,255),LEFT('Disaggregation Data'!J$315:$J$586,255),0))),"")</f>
        <v/>
      </c>
      <c r="H571" s="429" t="str">
        <f t="array" ref="H571">IFERROR(IF(INDEX('Disaggregation Data'!$N$315:$N$586,MATCH(LEFT(X571,255),LEFT('Disaggregation Data'!$J$315:$J$586,255),0))=0,"",INDEX('Disaggregation Data'!$N$315:$N$586,MATCH(LEFT(X571,255),LEFT('Disaggregation Data'!J$315:$J$586,255),0))),"")</f>
        <v/>
      </c>
      <c r="I571" s="510"/>
      <c r="J571" s="510"/>
      <c r="K571" s="510"/>
      <c r="L571" s="510"/>
      <c r="M571" s="510"/>
      <c r="N571" s="510"/>
      <c r="O571" s="510"/>
      <c r="P571" s="510"/>
      <c r="Q571" s="510"/>
      <c r="R571" s="510"/>
      <c r="S571" s="510"/>
      <c r="T571" s="510"/>
      <c r="U571" s="429" t="str">
        <f t="array" ref="U571">IFERROR(IF(INDEX('Disaggregation Data'!$O$315:$O$586,MATCH(LEFT(X571,255),LEFT('Disaggregation Data'!$J$315:$J$586,255),0))=0,"",INDEX('Disaggregation Data'!$O$315:$O$586,MATCH(LEFT(X571,255),LEFT('Disaggregation Data'!J$315:$J$586,255),0))),"")</f>
        <v/>
      </c>
      <c r="V571" s="441" t="str">
        <f t="array" ref="V571">IFERROR(IF(INDEX('Disaggregation Data'!$P$315:$P$586,MATCH(LEFT(X571,255),LEFT('Disaggregation Data'!$J$315:$J$586,255),0))=0,"",INDEX('Disaggregation Data'!$P$315:$P$586,MATCH(LEFT(X571,255),LEFT('Disaggregation Data'!J$315:$J$586,255),0))),"")</f>
        <v/>
      </c>
      <c r="W571" s="511"/>
      <c r="X571" s="511" t="str">
        <f t="shared" si="36"/>
        <v/>
      </c>
      <c r="Y571" s="511">
        <f t="shared" si="37"/>
        <v>104</v>
      </c>
      <c r="Z571" s="511" t="str">
        <f t="shared" si="38"/>
        <v/>
      </c>
      <c r="AA571" s="511" t="b">
        <f t="shared" si="39"/>
        <v>0</v>
      </c>
      <c r="AB571" s="511" t="s">
        <v>2074</v>
      </c>
      <c r="AC571" s="511" t="str">
        <f t="array" ref="AC571">IFERROR(IF(INDEX('Disaggregation Records'!$G$95:$G$183,MATCH(LEFT(Z571,255),LEFT('Disaggregation Records'!$D$95:$D$183,255),0))=0,"",INDEX('Disaggregation Records'!$G$95:$G$183,MATCH(LEFT(Z571,255),LEFT('Disaggregation Records'!$D$95:$D$183,255),0))),"")</f>
        <v/>
      </c>
      <c r="AD571" s="511" t="s">
        <v>805</v>
      </c>
      <c r="AE571" s="219"/>
      <c r="AF571" s="135"/>
      <c r="AG571" s="135"/>
    </row>
    <row r="572" spans="1:33" ht="37.5" customHeight="1">
      <c r="A572" s="406">
        <v>25</v>
      </c>
      <c r="B572" s="423" t="str">
        <f>IFERROR(VLOOKUP(A572,'Coverage Indicators - Section D'!$A$10:$Y$39,25,FALSE),"")</f>
        <v/>
      </c>
      <c r="C572" s="506" t="str">
        <f t="array" ref="C572">IFERROR(IF(INDEX('Disaggregation Records'!$E$95:$E$183,MATCH(LEFT(Z572,255),LEFT('Disaggregation Records'!$D$95:$D$183,255),0))=0,"",INDEX('Disaggregation Records'!$E$95:$E$183,MATCH(LEFT(Z572,255),LEFT('Disaggregation Records'!$D$95:$D$183,255),0))),"")</f>
        <v/>
      </c>
      <c r="D572" s="506" t="str">
        <f t="array" ref="D572">IFERROR(IF(INDEX('Disaggregation Records'!$F$95:$F$183,MATCH(LEFT(Z572,255),LEFT('Disaggregation Records'!$D$95:$D$183,255),0))=0,"",INDEX('Disaggregation Records'!$F$95:$F$183,MATCH(LEFT(Z572,255),LEFT('Disaggregation Records'!$D$95:$D$183,255),0))),"")</f>
        <v/>
      </c>
      <c r="E572" s="425" t="str">
        <f t="array" ref="E572">IFERROR(IF(INDEX('Disaggregation Data'!$K$315:$K$586,MATCH(LEFT(X572,255),LEFT('Disaggregation Data'!$J$315:$J$586,255),0))=0,"",INDEX('Disaggregation Data'!$K$315:$K$586,MATCH(LEFT(X572,255),LEFT('Disaggregation Data'!J$315:$J$586,255),0))),"")</f>
        <v/>
      </c>
      <c r="F572" s="426" t="str">
        <f t="array" ref="F572">IFERROR(IF(INDEX('Disaggregation Data'!$L$315:$L$586,MATCH(LEFT(X572,255),LEFT('Disaggregation Data'!$J$315:$J$586,255),0))=0,"",INDEX('Disaggregation Data'!$L$315:$L$586,MATCH(LEFT(X572,255),LEFT('Disaggregation Data'!J$315:$J$586,255),0))),"")</f>
        <v/>
      </c>
      <c r="G572" s="481" t="str">
        <f t="array" ref="G572">IFERROR(IF(INDEX('Disaggregation Data'!$M$315:$M$586,MATCH(LEFT(X572,255),LEFT('Disaggregation Data'!$J$315:$J$586,255),0))=0,(E572/F572)*100,INDEX('Disaggregation Data'!$M$315:$M$586,MATCH(LEFT(X572,255),LEFT('Disaggregation Data'!J$315:$J$586,255),0))),"")</f>
        <v/>
      </c>
      <c r="H572" s="429" t="str">
        <f t="array" ref="H572">IFERROR(IF(INDEX('Disaggregation Data'!$N$315:$N$586,MATCH(LEFT(X572,255),LEFT('Disaggregation Data'!$J$315:$J$586,255),0))=0,"",INDEX('Disaggregation Data'!$N$315:$N$586,MATCH(LEFT(X572,255),LEFT('Disaggregation Data'!J$315:$J$586,255),0))),"")</f>
        <v/>
      </c>
      <c r="I572" s="510"/>
      <c r="J572" s="510"/>
      <c r="K572" s="510"/>
      <c r="L572" s="510"/>
      <c r="M572" s="510"/>
      <c r="N572" s="510"/>
      <c r="O572" s="510"/>
      <c r="P572" s="510"/>
      <c r="Q572" s="510"/>
      <c r="R572" s="510"/>
      <c r="S572" s="510"/>
      <c r="T572" s="510"/>
      <c r="U572" s="429" t="str">
        <f t="array" ref="U572">IFERROR(IF(INDEX('Disaggregation Data'!$O$315:$O$586,MATCH(LEFT(X572,255),LEFT('Disaggregation Data'!$J$315:$J$586,255),0))=0,"",INDEX('Disaggregation Data'!$O$315:$O$586,MATCH(LEFT(X572,255),LEFT('Disaggregation Data'!J$315:$J$586,255),0))),"")</f>
        <v/>
      </c>
      <c r="V572" s="441" t="str">
        <f t="array" ref="V572">IFERROR(IF(INDEX('Disaggregation Data'!$P$315:$P$586,MATCH(LEFT(X572,255),LEFT('Disaggregation Data'!$J$315:$J$586,255),0))=0,"",INDEX('Disaggregation Data'!$P$315:$P$586,MATCH(LEFT(X572,255),LEFT('Disaggregation Data'!J$315:$J$586,255),0))),"")</f>
        <v/>
      </c>
      <c r="W572" s="511"/>
      <c r="X572" s="511" t="str">
        <f t="shared" si="36"/>
        <v/>
      </c>
      <c r="Y572" s="511">
        <f t="shared" si="37"/>
        <v>105</v>
      </c>
      <c r="Z572" s="511" t="str">
        <f t="shared" si="38"/>
        <v/>
      </c>
      <c r="AA572" s="511" t="b">
        <f t="shared" si="39"/>
        <v>0</v>
      </c>
      <c r="AB572" s="511" t="s">
        <v>2075</v>
      </c>
      <c r="AC572" s="511" t="str">
        <f t="array" ref="AC572">IFERROR(IF(INDEX('Disaggregation Records'!$G$95:$G$183,MATCH(LEFT(Z572,255),LEFT('Disaggregation Records'!$D$95:$D$183,255),0))=0,"",INDEX('Disaggregation Records'!$G$95:$G$183,MATCH(LEFT(Z572,255),LEFT('Disaggregation Records'!$D$95:$D$183,255),0))),"")</f>
        <v/>
      </c>
      <c r="AD572" s="511" t="s">
        <v>805</v>
      </c>
      <c r="AE572" s="219"/>
      <c r="AF572" s="135"/>
      <c r="AG572" s="135"/>
    </row>
    <row r="573" spans="1:33" ht="37.5" customHeight="1">
      <c r="A573" s="406">
        <v>25</v>
      </c>
      <c r="B573" s="423" t="str">
        <f>IFERROR(VLOOKUP(A573,'Coverage Indicators - Section D'!$A$10:$Y$39,25,FALSE),"")</f>
        <v/>
      </c>
      <c r="C573" s="506" t="str">
        <f t="array" ref="C573">IFERROR(IF(INDEX('Disaggregation Records'!$E$95:$E$183,MATCH(LEFT(Z573,255),LEFT('Disaggregation Records'!$D$95:$D$183,255),0))=0,"",INDEX('Disaggregation Records'!$E$95:$E$183,MATCH(LEFT(Z573,255),LEFT('Disaggregation Records'!$D$95:$D$183,255),0))),"")</f>
        <v/>
      </c>
      <c r="D573" s="506" t="str">
        <f t="array" ref="D573">IFERROR(IF(INDEX('Disaggregation Records'!$F$95:$F$183,MATCH(LEFT(Z573,255),LEFT('Disaggregation Records'!$D$95:$D$183,255),0))=0,"",INDEX('Disaggregation Records'!$F$95:$F$183,MATCH(LEFT(Z573,255),LEFT('Disaggregation Records'!$D$95:$D$183,255),0))),"")</f>
        <v/>
      </c>
      <c r="E573" s="425" t="str">
        <f t="array" ref="E573">IFERROR(IF(INDEX('Disaggregation Data'!$K$315:$K$586,MATCH(LEFT(X573,255),LEFT('Disaggregation Data'!$J$315:$J$586,255),0))=0,"",INDEX('Disaggregation Data'!$K$315:$K$586,MATCH(LEFT(X573,255),LEFT('Disaggregation Data'!J$315:$J$586,255),0))),"")</f>
        <v/>
      </c>
      <c r="F573" s="426" t="str">
        <f t="array" ref="F573">IFERROR(IF(INDEX('Disaggregation Data'!$L$315:$L$586,MATCH(LEFT(X573,255),LEFT('Disaggregation Data'!$J$315:$J$586,255),0))=0,"",INDEX('Disaggregation Data'!$L$315:$L$586,MATCH(LEFT(X573,255),LEFT('Disaggregation Data'!J$315:$J$586,255),0))),"")</f>
        <v/>
      </c>
      <c r="G573" s="481" t="str">
        <f t="array" ref="G573">IFERROR(IF(INDEX('Disaggregation Data'!$M$315:$M$586,MATCH(LEFT(X573,255),LEFT('Disaggregation Data'!$J$315:$J$586,255),0))=0,(E573/F573)*100,INDEX('Disaggregation Data'!$M$315:$M$586,MATCH(LEFT(X573,255),LEFT('Disaggregation Data'!J$315:$J$586,255),0))),"")</f>
        <v/>
      </c>
      <c r="H573" s="429" t="str">
        <f t="array" ref="H573">IFERROR(IF(INDEX('Disaggregation Data'!$N$315:$N$586,MATCH(LEFT(X573,255),LEFT('Disaggregation Data'!$J$315:$J$586,255),0))=0,"",INDEX('Disaggregation Data'!$N$315:$N$586,MATCH(LEFT(X573,255),LEFT('Disaggregation Data'!J$315:$J$586,255),0))),"")</f>
        <v/>
      </c>
      <c r="I573" s="510"/>
      <c r="J573" s="510"/>
      <c r="K573" s="510"/>
      <c r="L573" s="510"/>
      <c r="M573" s="510"/>
      <c r="N573" s="510"/>
      <c r="O573" s="510"/>
      <c r="P573" s="510"/>
      <c r="Q573" s="510"/>
      <c r="R573" s="510"/>
      <c r="S573" s="510"/>
      <c r="T573" s="510"/>
      <c r="U573" s="429" t="str">
        <f t="array" ref="U573">IFERROR(IF(INDEX('Disaggregation Data'!$O$315:$O$586,MATCH(LEFT(X573,255),LEFT('Disaggregation Data'!$J$315:$J$586,255),0))=0,"",INDEX('Disaggregation Data'!$O$315:$O$586,MATCH(LEFT(X573,255),LEFT('Disaggregation Data'!J$315:$J$586,255),0))),"")</f>
        <v/>
      </c>
      <c r="V573" s="441" t="str">
        <f t="array" ref="V573">IFERROR(IF(INDEX('Disaggregation Data'!$P$315:$P$586,MATCH(LEFT(X573,255),LEFT('Disaggregation Data'!$J$315:$J$586,255),0))=0,"",INDEX('Disaggregation Data'!$P$315:$P$586,MATCH(LEFT(X573,255),LEFT('Disaggregation Data'!J$315:$J$586,255),0))),"")</f>
        <v/>
      </c>
      <c r="W573" s="511"/>
      <c r="X573" s="511" t="str">
        <f t="shared" si="36"/>
        <v/>
      </c>
      <c r="Y573" s="511">
        <f t="shared" si="37"/>
        <v>106</v>
      </c>
      <c r="Z573" s="511" t="str">
        <f t="shared" si="38"/>
        <v/>
      </c>
      <c r="AA573" s="511" t="b">
        <f t="shared" si="39"/>
        <v>0</v>
      </c>
      <c r="AB573" s="511" t="s">
        <v>2076</v>
      </c>
      <c r="AC573" s="511" t="str">
        <f t="array" ref="AC573">IFERROR(IF(INDEX('Disaggregation Records'!$G$95:$G$183,MATCH(LEFT(Z573,255),LEFT('Disaggregation Records'!$D$95:$D$183,255),0))=0,"",INDEX('Disaggregation Records'!$G$95:$G$183,MATCH(LEFT(Z573,255),LEFT('Disaggregation Records'!$D$95:$D$183,255),0))),"")</f>
        <v/>
      </c>
      <c r="AD573" s="511" t="s">
        <v>805</v>
      </c>
      <c r="AE573" s="219"/>
      <c r="AF573" s="135"/>
      <c r="AG573" s="135"/>
    </row>
    <row r="574" spans="1:33" ht="37.5" customHeight="1">
      <c r="A574" s="406">
        <v>25</v>
      </c>
      <c r="B574" s="423" t="str">
        <f>IFERROR(VLOOKUP(A574,'Coverage Indicators - Section D'!$A$10:$Y$39,25,FALSE),"")</f>
        <v/>
      </c>
      <c r="C574" s="506" t="str">
        <f t="array" ref="C574">IFERROR(IF(INDEX('Disaggregation Records'!$E$95:$E$183,MATCH(LEFT(Z574,255),LEFT('Disaggregation Records'!$D$95:$D$183,255),0))=0,"",INDEX('Disaggregation Records'!$E$95:$E$183,MATCH(LEFT(Z574,255),LEFT('Disaggregation Records'!$D$95:$D$183,255),0))),"")</f>
        <v/>
      </c>
      <c r="D574" s="506" t="str">
        <f t="array" ref="D574">IFERROR(IF(INDEX('Disaggregation Records'!$F$95:$F$183,MATCH(LEFT(Z574,255),LEFT('Disaggregation Records'!$D$95:$D$183,255),0))=0,"",INDEX('Disaggregation Records'!$F$95:$F$183,MATCH(LEFT(Z574,255),LEFT('Disaggregation Records'!$D$95:$D$183,255),0))),"")</f>
        <v/>
      </c>
      <c r="E574" s="425" t="str">
        <f t="array" ref="E574">IFERROR(IF(INDEX('Disaggregation Data'!$K$315:$K$586,MATCH(LEFT(X574,255),LEFT('Disaggregation Data'!$J$315:$J$586,255),0))=0,"",INDEX('Disaggregation Data'!$K$315:$K$586,MATCH(LEFT(X574,255),LEFT('Disaggregation Data'!J$315:$J$586,255),0))),"")</f>
        <v/>
      </c>
      <c r="F574" s="426" t="str">
        <f t="array" ref="F574">IFERROR(IF(INDEX('Disaggregation Data'!$L$315:$L$586,MATCH(LEFT(X574,255),LEFT('Disaggregation Data'!$J$315:$J$586,255),0))=0,"",INDEX('Disaggregation Data'!$L$315:$L$586,MATCH(LEFT(X574,255),LEFT('Disaggregation Data'!J$315:$J$586,255),0))),"")</f>
        <v/>
      </c>
      <c r="G574" s="481" t="str">
        <f t="array" ref="G574">IFERROR(IF(INDEX('Disaggregation Data'!$M$315:$M$586,MATCH(LEFT(X574,255),LEFT('Disaggregation Data'!$J$315:$J$586,255),0))=0,(E574/F574)*100,INDEX('Disaggregation Data'!$M$315:$M$586,MATCH(LEFT(X574,255),LEFT('Disaggregation Data'!J$315:$J$586,255),0))),"")</f>
        <v/>
      </c>
      <c r="H574" s="429" t="str">
        <f t="array" ref="H574">IFERROR(IF(INDEX('Disaggregation Data'!$N$315:$N$586,MATCH(LEFT(X574,255),LEFT('Disaggregation Data'!$J$315:$J$586,255),0))=0,"",INDEX('Disaggregation Data'!$N$315:$N$586,MATCH(LEFT(X574,255),LEFT('Disaggregation Data'!J$315:$J$586,255),0))),"")</f>
        <v/>
      </c>
      <c r="I574" s="510"/>
      <c r="J574" s="510"/>
      <c r="K574" s="510"/>
      <c r="L574" s="510"/>
      <c r="M574" s="510"/>
      <c r="N574" s="510"/>
      <c r="O574" s="510"/>
      <c r="P574" s="510"/>
      <c r="Q574" s="510"/>
      <c r="R574" s="510"/>
      <c r="S574" s="510"/>
      <c r="T574" s="510"/>
      <c r="U574" s="429" t="str">
        <f t="array" ref="U574">IFERROR(IF(INDEX('Disaggregation Data'!$O$315:$O$586,MATCH(LEFT(X574,255),LEFT('Disaggregation Data'!$J$315:$J$586,255),0))=0,"",INDEX('Disaggregation Data'!$O$315:$O$586,MATCH(LEFT(X574,255),LEFT('Disaggregation Data'!J$315:$J$586,255),0))),"")</f>
        <v/>
      </c>
      <c r="V574" s="441" t="str">
        <f t="array" ref="V574">IFERROR(IF(INDEX('Disaggregation Data'!$P$315:$P$586,MATCH(LEFT(X574,255),LEFT('Disaggregation Data'!$J$315:$J$586,255),0))=0,"",INDEX('Disaggregation Data'!$P$315:$P$586,MATCH(LEFT(X574,255),LEFT('Disaggregation Data'!J$315:$J$586,255),0))),"")</f>
        <v/>
      </c>
      <c r="W574" s="511"/>
      <c r="X574" s="511" t="str">
        <f t="shared" si="36"/>
        <v/>
      </c>
      <c r="Y574" s="511">
        <f t="shared" si="37"/>
        <v>107</v>
      </c>
      <c r="Z574" s="511" t="str">
        <f t="shared" si="38"/>
        <v/>
      </c>
      <c r="AA574" s="511" t="b">
        <f t="shared" si="39"/>
        <v>0</v>
      </c>
      <c r="AB574" s="511" t="s">
        <v>2077</v>
      </c>
      <c r="AC574" s="511" t="str">
        <f t="array" ref="AC574">IFERROR(IF(INDEX('Disaggregation Records'!$G$95:$G$183,MATCH(LEFT(Z574,255),LEFT('Disaggregation Records'!$D$95:$D$183,255),0))=0,"",INDEX('Disaggregation Records'!$G$95:$G$183,MATCH(LEFT(Z574,255),LEFT('Disaggregation Records'!$D$95:$D$183,255),0))),"")</f>
        <v/>
      </c>
      <c r="AD574" s="511" t="s">
        <v>805</v>
      </c>
      <c r="AE574" s="219"/>
      <c r="AF574" s="135"/>
      <c r="AG574" s="135"/>
    </row>
    <row r="575" spans="1:33" ht="37.5" customHeight="1">
      <c r="A575" s="406">
        <v>25</v>
      </c>
      <c r="B575" s="423" t="str">
        <f>IFERROR(VLOOKUP(A575,'Coverage Indicators - Section D'!$A$10:$Y$39,25,FALSE),"")</f>
        <v/>
      </c>
      <c r="C575" s="506" t="str">
        <f t="array" ref="C575">IFERROR(IF(INDEX('Disaggregation Records'!$E$95:$E$183,MATCH(LEFT(Z575,255),LEFT('Disaggregation Records'!$D$95:$D$183,255),0))=0,"",INDEX('Disaggregation Records'!$E$95:$E$183,MATCH(LEFT(Z575,255),LEFT('Disaggregation Records'!$D$95:$D$183,255),0))),"")</f>
        <v/>
      </c>
      <c r="D575" s="506" t="str">
        <f t="array" ref="D575">IFERROR(IF(INDEX('Disaggregation Records'!$F$95:$F$183,MATCH(LEFT(Z575,255),LEFT('Disaggregation Records'!$D$95:$D$183,255),0))=0,"",INDEX('Disaggregation Records'!$F$95:$F$183,MATCH(LEFT(Z575,255),LEFT('Disaggregation Records'!$D$95:$D$183,255),0))),"")</f>
        <v/>
      </c>
      <c r="E575" s="425" t="str">
        <f t="array" ref="E575">IFERROR(IF(INDEX('Disaggregation Data'!$K$315:$K$586,MATCH(LEFT(X575,255),LEFT('Disaggregation Data'!$J$315:$J$586,255),0))=0,"",INDEX('Disaggregation Data'!$K$315:$K$586,MATCH(LEFT(X575,255),LEFT('Disaggregation Data'!J$315:$J$586,255),0))),"")</f>
        <v/>
      </c>
      <c r="F575" s="426" t="str">
        <f t="array" ref="F575">IFERROR(IF(INDEX('Disaggregation Data'!$L$315:$L$586,MATCH(LEFT(X575,255),LEFT('Disaggregation Data'!$J$315:$J$586,255),0))=0,"",INDEX('Disaggregation Data'!$L$315:$L$586,MATCH(LEFT(X575,255),LEFT('Disaggregation Data'!J$315:$J$586,255),0))),"")</f>
        <v/>
      </c>
      <c r="G575" s="481" t="str">
        <f t="array" ref="G575">IFERROR(IF(INDEX('Disaggregation Data'!$M$315:$M$586,MATCH(LEFT(X575,255),LEFT('Disaggregation Data'!$J$315:$J$586,255),0))=0,(E575/F575)*100,INDEX('Disaggregation Data'!$M$315:$M$586,MATCH(LEFT(X575,255),LEFT('Disaggregation Data'!J$315:$J$586,255),0))),"")</f>
        <v/>
      </c>
      <c r="H575" s="429" t="str">
        <f t="array" ref="H575">IFERROR(IF(INDEX('Disaggregation Data'!$N$315:$N$586,MATCH(LEFT(X575,255),LEFT('Disaggregation Data'!$J$315:$J$586,255),0))=0,"",INDEX('Disaggregation Data'!$N$315:$N$586,MATCH(LEFT(X575,255),LEFT('Disaggregation Data'!J$315:$J$586,255),0))),"")</f>
        <v/>
      </c>
      <c r="I575" s="510"/>
      <c r="J575" s="510"/>
      <c r="K575" s="510"/>
      <c r="L575" s="510"/>
      <c r="M575" s="510"/>
      <c r="N575" s="510"/>
      <c r="O575" s="510"/>
      <c r="P575" s="510"/>
      <c r="Q575" s="510"/>
      <c r="R575" s="510"/>
      <c r="S575" s="510"/>
      <c r="T575" s="510"/>
      <c r="U575" s="429" t="str">
        <f t="array" ref="U575">IFERROR(IF(INDEX('Disaggregation Data'!$O$315:$O$586,MATCH(LEFT(X575,255),LEFT('Disaggregation Data'!$J$315:$J$586,255),0))=0,"",INDEX('Disaggregation Data'!$O$315:$O$586,MATCH(LEFT(X575,255),LEFT('Disaggregation Data'!J$315:$J$586,255),0))),"")</f>
        <v/>
      </c>
      <c r="V575" s="441" t="str">
        <f t="array" ref="V575">IFERROR(IF(INDEX('Disaggregation Data'!$P$315:$P$586,MATCH(LEFT(X575,255),LEFT('Disaggregation Data'!$J$315:$J$586,255),0))=0,"",INDEX('Disaggregation Data'!$P$315:$P$586,MATCH(LEFT(X575,255),LEFT('Disaggregation Data'!J$315:$J$586,255),0))),"")</f>
        <v/>
      </c>
      <c r="W575" s="511"/>
      <c r="X575" s="511" t="str">
        <f t="shared" si="36"/>
        <v/>
      </c>
      <c r="Y575" s="511">
        <f t="shared" si="37"/>
        <v>108</v>
      </c>
      <c r="Z575" s="511" t="str">
        <f t="shared" si="38"/>
        <v/>
      </c>
      <c r="AA575" s="511" t="b">
        <f t="shared" si="39"/>
        <v>0</v>
      </c>
      <c r="AB575" s="511" t="s">
        <v>2078</v>
      </c>
      <c r="AC575" s="511" t="str">
        <f t="array" ref="AC575">IFERROR(IF(INDEX('Disaggregation Records'!$G$95:$G$183,MATCH(LEFT(Z575,255),LEFT('Disaggregation Records'!$D$95:$D$183,255),0))=0,"",INDEX('Disaggregation Records'!$G$95:$G$183,MATCH(LEFT(Z575,255),LEFT('Disaggregation Records'!$D$95:$D$183,255),0))),"")</f>
        <v/>
      </c>
      <c r="AD575" s="511" t="s">
        <v>805</v>
      </c>
      <c r="AE575" s="219"/>
      <c r="AF575" s="135"/>
      <c r="AG575" s="135"/>
    </row>
    <row r="576" spans="1:33" ht="37.5" customHeight="1">
      <c r="A576" s="406">
        <v>25</v>
      </c>
      <c r="B576" s="423" t="str">
        <f>IFERROR(VLOOKUP(A576,'Coverage Indicators - Section D'!$A$10:$Y$39,25,FALSE),"")</f>
        <v/>
      </c>
      <c r="C576" s="506" t="str">
        <f t="array" ref="C576">IFERROR(IF(INDEX('Disaggregation Records'!$E$95:$E$183,MATCH(LEFT(Z576,255),LEFT('Disaggregation Records'!$D$95:$D$183,255),0))=0,"",INDEX('Disaggregation Records'!$E$95:$E$183,MATCH(LEFT(Z576,255),LEFT('Disaggregation Records'!$D$95:$D$183,255),0))),"")</f>
        <v/>
      </c>
      <c r="D576" s="506" t="str">
        <f t="array" ref="D576">IFERROR(IF(INDEX('Disaggregation Records'!$F$95:$F$183,MATCH(LEFT(Z576,255),LEFT('Disaggregation Records'!$D$95:$D$183,255),0))=0,"",INDEX('Disaggregation Records'!$F$95:$F$183,MATCH(LEFT(Z576,255),LEFT('Disaggregation Records'!$D$95:$D$183,255),0))),"")</f>
        <v/>
      </c>
      <c r="E576" s="425" t="str">
        <f t="array" ref="E576">IFERROR(IF(INDEX('Disaggregation Data'!$K$315:$K$586,MATCH(LEFT(X576,255),LEFT('Disaggregation Data'!$J$315:$J$586,255),0))=0,"",INDEX('Disaggregation Data'!$K$315:$K$586,MATCH(LEFT(X576,255),LEFT('Disaggregation Data'!J$315:$J$586,255),0))),"")</f>
        <v/>
      </c>
      <c r="F576" s="426" t="str">
        <f t="array" ref="F576">IFERROR(IF(INDEX('Disaggregation Data'!$L$315:$L$586,MATCH(LEFT(X576,255),LEFT('Disaggregation Data'!$J$315:$J$586,255),0))=0,"",INDEX('Disaggregation Data'!$L$315:$L$586,MATCH(LEFT(X576,255),LEFT('Disaggregation Data'!J$315:$J$586,255),0))),"")</f>
        <v/>
      </c>
      <c r="G576" s="481" t="str">
        <f t="array" ref="G576">IFERROR(IF(INDEX('Disaggregation Data'!$M$315:$M$586,MATCH(LEFT(X576,255),LEFT('Disaggregation Data'!$J$315:$J$586,255),0))=0,(E576/F576)*100,INDEX('Disaggregation Data'!$M$315:$M$586,MATCH(LEFT(X576,255),LEFT('Disaggregation Data'!J$315:$J$586,255),0))),"")</f>
        <v/>
      </c>
      <c r="H576" s="429" t="str">
        <f t="array" ref="H576">IFERROR(IF(INDEX('Disaggregation Data'!$N$315:$N$586,MATCH(LEFT(X576,255),LEFT('Disaggregation Data'!$J$315:$J$586,255),0))=0,"",INDEX('Disaggregation Data'!$N$315:$N$586,MATCH(LEFT(X576,255),LEFT('Disaggregation Data'!J$315:$J$586,255),0))),"")</f>
        <v/>
      </c>
      <c r="I576" s="510"/>
      <c r="J576" s="510"/>
      <c r="K576" s="510"/>
      <c r="L576" s="510"/>
      <c r="M576" s="510"/>
      <c r="N576" s="510"/>
      <c r="O576" s="510"/>
      <c r="P576" s="510"/>
      <c r="Q576" s="510"/>
      <c r="R576" s="510"/>
      <c r="S576" s="510"/>
      <c r="T576" s="510"/>
      <c r="U576" s="429" t="str">
        <f t="array" ref="U576">IFERROR(IF(INDEX('Disaggregation Data'!$O$315:$O$586,MATCH(LEFT(X576,255),LEFT('Disaggregation Data'!$J$315:$J$586,255),0))=0,"",INDEX('Disaggregation Data'!$O$315:$O$586,MATCH(LEFT(X576,255),LEFT('Disaggregation Data'!J$315:$J$586,255),0))),"")</f>
        <v/>
      </c>
      <c r="V576" s="441" t="str">
        <f t="array" ref="V576">IFERROR(IF(INDEX('Disaggregation Data'!$P$315:$P$586,MATCH(LEFT(X576,255),LEFT('Disaggregation Data'!$J$315:$J$586,255),0))=0,"",INDEX('Disaggregation Data'!$P$315:$P$586,MATCH(LEFT(X576,255),LEFT('Disaggregation Data'!J$315:$J$586,255),0))),"")</f>
        <v/>
      </c>
      <c r="W576" s="511"/>
      <c r="X576" s="511" t="str">
        <f t="shared" si="36"/>
        <v/>
      </c>
      <c r="Y576" s="511">
        <f t="shared" si="37"/>
        <v>109</v>
      </c>
      <c r="Z576" s="511" t="str">
        <f t="shared" si="38"/>
        <v/>
      </c>
      <c r="AA576" s="511" t="b">
        <f t="shared" si="39"/>
        <v>0</v>
      </c>
      <c r="AB576" s="511" t="s">
        <v>2079</v>
      </c>
      <c r="AC576" s="511" t="str">
        <f t="array" ref="AC576">IFERROR(IF(INDEX('Disaggregation Records'!$G$95:$G$183,MATCH(LEFT(Z576,255),LEFT('Disaggregation Records'!$D$95:$D$183,255),0))=0,"",INDEX('Disaggregation Records'!$G$95:$G$183,MATCH(LEFT(Z576,255),LEFT('Disaggregation Records'!$D$95:$D$183,255),0))),"")</f>
        <v/>
      </c>
      <c r="AD576" s="511" t="s">
        <v>805</v>
      </c>
      <c r="AE576" s="219"/>
      <c r="AF576" s="135"/>
      <c r="AG576" s="135"/>
    </row>
    <row r="577" spans="1:33" ht="37.5" customHeight="1">
      <c r="A577" s="406">
        <v>26</v>
      </c>
      <c r="B577" s="423" t="str">
        <f>IFERROR(VLOOKUP(A577,'Coverage Indicators - Section D'!$A$10:$Y$39,25,FALSE),"")</f>
        <v/>
      </c>
      <c r="C577" s="506" t="str">
        <f t="array" ref="C577">IFERROR(IF(INDEX('Disaggregation Records'!$E$95:$E$183,MATCH(LEFT(Z577,255),LEFT('Disaggregation Records'!$D$95:$D$183,255),0))=0,"",INDEX('Disaggregation Records'!$E$95:$E$183,MATCH(LEFT(Z577,255),LEFT('Disaggregation Records'!$D$95:$D$183,255),0))),"")</f>
        <v/>
      </c>
      <c r="D577" s="506" t="str">
        <f t="array" ref="D577">IFERROR(IF(INDEX('Disaggregation Records'!$F$95:$F$183,MATCH(LEFT(Z577,255),LEFT('Disaggregation Records'!$D$95:$D$183,255),0))=0,"",INDEX('Disaggregation Records'!$F$95:$F$183,MATCH(LEFT(Z577,255),LEFT('Disaggregation Records'!$D$95:$D$183,255),0))),"")</f>
        <v/>
      </c>
      <c r="E577" s="425" t="str">
        <f t="array" ref="E577">IFERROR(IF(INDEX('Disaggregation Data'!$K$315:$K$586,MATCH(LEFT(X577,255),LEFT('Disaggregation Data'!$J$315:$J$586,255),0))=0,"",INDEX('Disaggregation Data'!$K$315:$K$586,MATCH(LEFT(X577,255),LEFT('Disaggregation Data'!J$315:$J$586,255),0))),"")</f>
        <v/>
      </c>
      <c r="F577" s="426" t="str">
        <f t="array" ref="F577">IFERROR(IF(INDEX('Disaggregation Data'!$L$315:$L$586,MATCH(LEFT(X577,255),LEFT('Disaggregation Data'!$J$315:$J$586,255),0))=0,"",INDEX('Disaggregation Data'!$L$315:$L$586,MATCH(LEFT(X577,255),LEFT('Disaggregation Data'!J$315:$J$586,255),0))),"")</f>
        <v/>
      </c>
      <c r="G577" s="481" t="str">
        <f t="array" ref="G577">IFERROR(IF(INDEX('Disaggregation Data'!$M$315:$M$586,MATCH(LEFT(X577,255),LEFT('Disaggregation Data'!$J$315:$J$586,255),0))=0,(E577/F577)*100,INDEX('Disaggregation Data'!$M$315:$M$586,MATCH(LEFT(X577,255),LEFT('Disaggregation Data'!J$315:$J$586,255),0))),"")</f>
        <v/>
      </c>
      <c r="H577" s="429" t="str">
        <f t="array" ref="H577">IFERROR(IF(INDEX('Disaggregation Data'!$N$315:$N$586,MATCH(LEFT(X577,255),LEFT('Disaggregation Data'!$J$315:$J$586,255),0))=0,"",INDEX('Disaggregation Data'!$N$315:$N$586,MATCH(LEFT(X577,255),LEFT('Disaggregation Data'!J$315:$J$586,255),0))),"")</f>
        <v/>
      </c>
      <c r="I577" s="510"/>
      <c r="J577" s="510"/>
      <c r="K577" s="510"/>
      <c r="L577" s="510"/>
      <c r="M577" s="510"/>
      <c r="N577" s="510"/>
      <c r="O577" s="510"/>
      <c r="P577" s="510"/>
      <c r="Q577" s="510"/>
      <c r="R577" s="510"/>
      <c r="S577" s="510"/>
      <c r="T577" s="510"/>
      <c r="U577" s="429" t="str">
        <f t="array" ref="U577">IFERROR(IF(INDEX('Disaggregation Data'!$O$315:$O$586,MATCH(LEFT(X577,255),LEFT('Disaggregation Data'!$J$315:$J$586,255),0))=0,"",INDEX('Disaggregation Data'!$O$315:$O$586,MATCH(LEFT(X577,255),LEFT('Disaggregation Data'!J$315:$J$586,255),0))),"")</f>
        <v/>
      </c>
      <c r="V577" s="441" t="str">
        <f t="array" ref="V577">IFERROR(IF(INDEX('Disaggregation Data'!$P$315:$P$586,MATCH(LEFT(X577,255),LEFT('Disaggregation Data'!$J$315:$J$586,255),0))=0,"",INDEX('Disaggregation Data'!$P$315:$P$586,MATCH(LEFT(X577,255),LEFT('Disaggregation Data'!J$315:$J$586,255),0))),"")</f>
        <v/>
      </c>
      <c r="W577" s="511"/>
      <c r="X577" s="511" t="str">
        <f t="shared" si="36"/>
        <v/>
      </c>
      <c r="Y577" s="511">
        <f t="shared" si="37"/>
        <v>110</v>
      </c>
      <c r="Z577" s="511" t="str">
        <f t="shared" si="38"/>
        <v/>
      </c>
      <c r="AA577" s="511" t="b">
        <f t="shared" si="39"/>
        <v>0</v>
      </c>
      <c r="AB577" s="511" t="s">
        <v>2080</v>
      </c>
      <c r="AC577" s="511" t="str">
        <f t="array" ref="AC577">IFERROR(IF(INDEX('Disaggregation Records'!$G$95:$G$183,MATCH(LEFT(Z577,255),LEFT('Disaggregation Records'!$D$95:$D$183,255),0))=0,"",INDEX('Disaggregation Records'!$G$95:$G$183,MATCH(LEFT(Z577,255),LEFT('Disaggregation Records'!$D$95:$D$183,255),0))),"")</f>
        <v/>
      </c>
      <c r="AD577" s="511" t="s">
        <v>806</v>
      </c>
      <c r="AE577" s="219"/>
      <c r="AF577" s="135"/>
      <c r="AG577" s="135"/>
    </row>
    <row r="578" spans="1:33" ht="37.5" customHeight="1">
      <c r="A578" s="406">
        <v>26</v>
      </c>
      <c r="B578" s="423" t="str">
        <f>IFERROR(VLOOKUP(A578,'Coverage Indicators - Section D'!$A$10:$Y$39,25,FALSE),"")</f>
        <v/>
      </c>
      <c r="C578" s="506" t="str">
        <f t="array" ref="C578">IFERROR(IF(INDEX('Disaggregation Records'!$E$95:$E$183,MATCH(LEFT(Z578,255),LEFT('Disaggregation Records'!$D$95:$D$183,255),0))=0,"",INDEX('Disaggregation Records'!$E$95:$E$183,MATCH(LEFT(Z578,255),LEFT('Disaggregation Records'!$D$95:$D$183,255),0))),"")</f>
        <v/>
      </c>
      <c r="D578" s="506" t="str">
        <f t="array" ref="D578">IFERROR(IF(INDEX('Disaggregation Records'!$F$95:$F$183,MATCH(LEFT(Z578,255),LEFT('Disaggregation Records'!$D$95:$D$183,255),0))=0,"",INDEX('Disaggregation Records'!$F$95:$F$183,MATCH(LEFT(Z578,255),LEFT('Disaggregation Records'!$D$95:$D$183,255),0))),"")</f>
        <v/>
      </c>
      <c r="E578" s="425" t="str">
        <f t="array" ref="E578">IFERROR(IF(INDEX('Disaggregation Data'!$K$315:$K$586,MATCH(LEFT(X578,255),LEFT('Disaggregation Data'!$J$315:$J$586,255),0))=0,"",INDEX('Disaggregation Data'!$K$315:$K$586,MATCH(LEFT(X578,255),LEFT('Disaggregation Data'!J$315:$J$586,255),0))),"")</f>
        <v/>
      </c>
      <c r="F578" s="426" t="str">
        <f t="array" ref="F578">IFERROR(IF(INDEX('Disaggregation Data'!$L$315:$L$586,MATCH(LEFT(X578,255),LEFT('Disaggregation Data'!$J$315:$J$586,255),0))=0,"",INDEX('Disaggregation Data'!$L$315:$L$586,MATCH(LEFT(X578,255),LEFT('Disaggregation Data'!J$315:$J$586,255),0))),"")</f>
        <v/>
      </c>
      <c r="G578" s="481" t="str">
        <f t="array" ref="G578">IFERROR(IF(INDEX('Disaggregation Data'!$M$315:$M$586,MATCH(LEFT(X578,255),LEFT('Disaggregation Data'!$J$315:$J$586,255),0))=0,(E578/F578)*100,INDEX('Disaggregation Data'!$M$315:$M$586,MATCH(LEFT(X578,255),LEFT('Disaggregation Data'!J$315:$J$586,255),0))),"")</f>
        <v/>
      </c>
      <c r="H578" s="429" t="str">
        <f t="array" ref="H578">IFERROR(IF(INDEX('Disaggregation Data'!$N$315:$N$586,MATCH(LEFT(X578,255),LEFT('Disaggregation Data'!$J$315:$J$586,255),0))=0,"",INDEX('Disaggregation Data'!$N$315:$N$586,MATCH(LEFT(X578,255),LEFT('Disaggregation Data'!J$315:$J$586,255),0))),"")</f>
        <v/>
      </c>
      <c r="I578" s="510"/>
      <c r="J578" s="510"/>
      <c r="K578" s="510"/>
      <c r="L578" s="510"/>
      <c r="M578" s="510"/>
      <c r="N578" s="510"/>
      <c r="O578" s="510"/>
      <c r="P578" s="510"/>
      <c r="Q578" s="510"/>
      <c r="R578" s="510"/>
      <c r="S578" s="510"/>
      <c r="T578" s="510"/>
      <c r="U578" s="429" t="str">
        <f t="array" ref="U578">IFERROR(IF(INDEX('Disaggregation Data'!$O$315:$O$586,MATCH(LEFT(X578,255),LEFT('Disaggregation Data'!$J$315:$J$586,255),0))=0,"",INDEX('Disaggregation Data'!$O$315:$O$586,MATCH(LEFT(X578,255),LEFT('Disaggregation Data'!J$315:$J$586,255),0))),"")</f>
        <v/>
      </c>
      <c r="V578" s="441" t="str">
        <f t="array" ref="V578">IFERROR(IF(INDEX('Disaggregation Data'!$P$315:$P$586,MATCH(LEFT(X578,255),LEFT('Disaggregation Data'!$J$315:$J$586,255),0))=0,"",INDEX('Disaggregation Data'!$P$315:$P$586,MATCH(LEFT(X578,255),LEFT('Disaggregation Data'!J$315:$J$586,255),0))),"")</f>
        <v/>
      </c>
      <c r="W578" s="511"/>
      <c r="X578" s="511" t="str">
        <f t="shared" si="36"/>
        <v/>
      </c>
      <c r="Y578" s="511">
        <f t="shared" si="37"/>
        <v>111</v>
      </c>
      <c r="Z578" s="511" t="str">
        <f t="shared" si="38"/>
        <v/>
      </c>
      <c r="AA578" s="511" t="b">
        <f t="shared" si="39"/>
        <v>0</v>
      </c>
      <c r="AB578" s="511" t="s">
        <v>2081</v>
      </c>
      <c r="AC578" s="511" t="str">
        <f t="array" ref="AC578">IFERROR(IF(INDEX('Disaggregation Records'!$G$95:$G$183,MATCH(LEFT(Z578,255),LEFT('Disaggregation Records'!$D$95:$D$183,255),0))=0,"",INDEX('Disaggregation Records'!$G$95:$G$183,MATCH(LEFT(Z578,255),LEFT('Disaggregation Records'!$D$95:$D$183,255),0))),"")</f>
        <v/>
      </c>
      <c r="AD578" s="511" t="s">
        <v>806</v>
      </c>
      <c r="AE578" s="219"/>
      <c r="AF578" s="135"/>
      <c r="AG578" s="135"/>
    </row>
    <row r="579" spans="1:33" ht="37.5" customHeight="1">
      <c r="A579" s="406">
        <v>26</v>
      </c>
      <c r="B579" s="423" t="str">
        <f>IFERROR(VLOOKUP(A579,'Coverage Indicators - Section D'!$A$10:$Y$39,25,FALSE),"")</f>
        <v/>
      </c>
      <c r="C579" s="506" t="str">
        <f t="array" ref="C579">IFERROR(IF(INDEX('Disaggregation Records'!$E$95:$E$183,MATCH(LEFT(Z579,255),LEFT('Disaggregation Records'!$D$95:$D$183,255),0))=0,"",INDEX('Disaggregation Records'!$E$95:$E$183,MATCH(LEFT(Z579,255),LEFT('Disaggregation Records'!$D$95:$D$183,255),0))),"")</f>
        <v/>
      </c>
      <c r="D579" s="506" t="str">
        <f t="array" ref="D579">IFERROR(IF(INDEX('Disaggregation Records'!$F$95:$F$183,MATCH(LEFT(Z579,255),LEFT('Disaggregation Records'!$D$95:$D$183,255),0))=0,"",INDEX('Disaggregation Records'!$F$95:$F$183,MATCH(LEFT(Z579,255),LEFT('Disaggregation Records'!$D$95:$D$183,255),0))),"")</f>
        <v/>
      </c>
      <c r="E579" s="425" t="str">
        <f t="array" ref="E579">IFERROR(IF(INDEX('Disaggregation Data'!$K$315:$K$586,MATCH(LEFT(X579,255),LEFT('Disaggregation Data'!$J$315:$J$586,255),0))=0,"",INDEX('Disaggregation Data'!$K$315:$K$586,MATCH(LEFT(X579,255),LEFT('Disaggregation Data'!J$315:$J$586,255),0))),"")</f>
        <v/>
      </c>
      <c r="F579" s="426" t="str">
        <f t="array" ref="F579">IFERROR(IF(INDEX('Disaggregation Data'!$L$315:$L$586,MATCH(LEFT(X579,255),LEFT('Disaggregation Data'!$J$315:$J$586,255),0))=0,"",INDEX('Disaggregation Data'!$L$315:$L$586,MATCH(LEFT(X579,255),LEFT('Disaggregation Data'!J$315:$J$586,255),0))),"")</f>
        <v/>
      </c>
      <c r="G579" s="481" t="str">
        <f t="array" ref="G579">IFERROR(IF(INDEX('Disaggregation Data'!$M$315:$M$586,MATCH(LEFT(X579,255),LEFT('Disaggregation Data'!$J$315:$J$586,255),0))=0,(E579/F579)*100,INDEX('Disaggregation Data'!$M$315:$M$586,MATCH(LEFT(X579,255),LEFT('Disaggregation Data'!J$315:$J$586,255),0))),"")</f>
        <v/>
      </c>
      <c r="H579" s="429" t="str">
        <f t="array" ref="H579">IFERROR(IF(INDEX('Disaggregation Data'!$N$315:$N$586,MATCH(LEFT(X579,255),LEFT('Disaggregation Data'!$J$315:$J$586,255),0))=0,"",INDEX('Disaggregation Data'!$N$315:$N$586,MATCH(LEFT(X579,255),LEFT('Disaggregation Data'!J$315:$J$586,255),0))),"")</f>
        <v/>
      </c>
      <c r="I579" s="510"/>
      <c r="J579" s="510"/>
      <c r="K579" s="510"/>
      <c r="L579" s="510"/>
      <c r="M579" s="510"/>
      <c r="N579" s="510"/>
      <c r="O579" s="510"/>
      <c r="P579" s="510"/>
      <c r="Q579" s="510"/>
      <c r="R579" s="510"/>
      <c r="S579" s="510"/>
      <c r="T579" s="510"/>
      <c r="U579" s="429" t="str">
        <f t="array" ref="U579">IFERROR(IF(INDEX('Disaggregation Data'!$O$315:$O$586,MATCH(LEFT(X579,255),LEFT('Disaggregation Data'!$J$315:$J$586,255),0))=0,"",INDEX('Disaggregation Data'!$O$315:$O$586,MATCH(LEFT(X579,255),LEFT('Disaggregation Data'!J$315:$J$586,255),0))),"")</f>
        <v/>
      </c>
      <c r="V579" s="441" t="str">
        <f t="array" ref="V579">IFERROR(IF(INDEX('Disaggregation Data'!$P$315:$P$586,MATCH(LEFT(X579,255),LEFT('Disaggregation Data'!$J$315:$J$586,255),0))=0,"",INDEX('Disaggregation Data'!$P$315:$P$586,MATCH(LEFT(X579,255),LEFT('Disaggregation Data'!J$315:$J$586,255),0))),"")</f>
        <v/>
      </c>
      <c r="W579" s="511"/>
      <c r="X579" s="511" t="str">
        <f t="shared" si="36"/>
        <v/>
      </c>
      <c r="Y579" s="511">
        <f t="shared" si="37"/>
        <v>112</v>
      </c>
      <c r="Z579" s="511" t="str">
        <f t="shared" si="38"/>
        <v/>
      </c>
      <c r="AA579" s="511" t="b">
        <f t="shared" si="39"/>
        <v>0</v>
      </c>
      <c r="AB579" s="511" t="s">
        <v>2082</v>
      </c>
      <c r="AC579" s="511" t="str">
        <f t="array" ref="AC579">IFERROR(IF(INDEX('Disaggregation Records'!$G$95:$G$183,MATCH(LEFT(Z579,255),LEFT('Disaggregation Records'!$D$95:$D$183,255),0))=0,"",INDEX('Disaggregation Records'!$G$95:$G$183,MATCH(LEFT(Z579,255),LEFT('Disaggregation Records'!$D$95:$D$183,255),0))),"")</f>
        <v/>
      </c>
      <c r="AD579" s="511" t="s">
        <v>806</v>
      </c>
      <c r="AE579" s="219"/>
      <c r="AF579" s="135"/>
      <c r="AG579" s="135"/>
    </row>
    <row r="580" spans="1:33" ht="37.5" customHeight="1">
      <c r="A580" s="406">
        <v>26</v>
      </c>
      <c r="B580" s="423" t="str">
        <f>IFERROR(VLOOKUP(A580,'Coverage Indicators - Section D'!$A$10:$Y$39,25,FALSE),"")</f>
        <v/>
      </c>
      <c r="C580" s="506" t="str">
        <f t="array" ref="C580">IFERROR(IF(INDEX('Disaggregation Records'!$E$95:$E$183,MATCH(LEFT(Z580,255),LEFT('Disaggregation Records'!$D$95:$D$183,255),0))=0,"",INDEX('Disaggregation Records'!$E$95:$E$183,MATCH(LEFT(Z580,255),LEFT('Disaggregation Records'!$D$95:$D$183,255),0))),"")</f>
        <v/>
      </c>
      <c r="D580" s="506" t="str">
        <f t="array" ref="D580">IFERROR(IF(INDEX('Disaggregation Records'!$F$95:$F$183,MATCH(LEFT(Z580,255),LEFT('Disaggregation Records'!$D$95:$D$183,255),0))=0,"",INDEX('Disaggregation Records'!$F$95:$F$183,MATCH(LEFT(Z580,255),LEFT('Disaggregation Records'!$D$95:$D$183,255),0))),"")</f>
        <v/>
      </c>
      <c r="E580" s="425" t="str">
        <f t="array" ref="E580">IFERROR(IF(INDEX('Disaggregation Data'!$K$315:$K$586,MATCH(LEFT(X580,255),LEFT('Disaggregation Data'!$J$315:$J$586,255),0))=0,"",INDEX('Disaggregation Data'!$K$315:$K$586,MATCH(LEFT(X580,255),LEFT('Disaggregation Data'!J$315:$J$586,255),0))),"")</f>
        <v/>
      </c>
      <c r="F580" s="426" t="str">
        <f t="array" ref="F580">IFERROR(IF(INDEX('Disaggregation Data'!$L$315:$L$586,MATCH(LEFT(X580,255),LEFT('Disaggregation Data'!$J$315:$J$586,255),0))=0,"",INDEX('Disaggregation Data'!$L$315:$L$586,MATCH(LEFT(X580,255),LEFT('Disaggregation Data'!J$315:$J$586,255),0))),"")</f>
        <v/>
      </c>
      <c r="G580" s="481" t="str">
        <f t="array" ref="G580">IFERROR(IF(INDEX('Disaggregation Data'!$M$315:$M$586,MATCH(LEFT(X580,255),LEFT('Disaggregation Data'!$J$315:$J$586,255),0))=0,(E580/F580)*100,INDEX('Disaggregation Data'!$M$315:$M$586,MATCH(LEFT(X580,255),LEFT('Disaggregation Data'!J$315:$J$586,255),0))),"")</f>
        <v/>
      </c>
      <c r="H580" s="429" t="str">
        <f t="array" ref="H580">IFERROR(IF(INDEX('Disaggregation Data'!$N$315:$N$586,MATCH(LEFT(X580,255),LEFT('Disaggregation Data'!$J$315:$J$586,255),0))=0,"",INDEX('Disaggregation Data'!$N$315:$N$586,MATCH(LEFT(X580,255),LEFT('Disaggregation Data'!J$315:$J$586,255),0))),"")</f>
        <v/>
      </c>
      <c r="I580" s="510"/>
      <c r="J580" s="510"/>
      <c r="K580" s="510"/>
      <c r="L580" s="510"/>
      <c r="M580" s="510"/>
      <c r="N580" s="510"/>
      <c r="O580" s="510"/>
      <c r="P580" s="510"/>
      <c r="Q580" s="510"/>
      <c r="R580" s="510"/>
      <c r="S580" s="510"/>
      <c r="T580" s="510"/>
      <c r="U580" s="429" t="str">
        <f t="array" ref="U580">IFERROR(IF(INDEX('Disaggregation Data'!$O$315:$O$586,MATCH(LEFT(X580,255),LEFT('Disaggregation Data'!$J$315:$J$586,255),0))=0,"",INDEX('Disaggregation Data'!$O$315:$O$586,MATCH(LEFT(X580,255),LEFT('Disaggregation Data'!J$315:$J$586,255),0))),"")</f>
        <v/>
      </c>
      <c r="V580" s="441" t="str">
        <f t="array" ref="V580">IFERROR(IF(INDEX('Disaggregation Data'!$P$315:$P$586,MATCH(LEFT(X580,255),LEFT('Disaggregation Data'!$J$315:$J$586,255),0))=0,"",INDEX('Disaggregation Data'!$P$315:$P$586,MATCH(LEFT(X580,255),LEFT('Disaggregation Data'!J$315:$J$586,255),0))),"")</f>
        <v/>
      </c>
      <c r="W580" s="511"/>
      <c r="X580" s="511" t="str">
        <f t="shared" si="36"/>
        <v/>
      </c>
      <c r="Y580" s="511">
        <f t="shared" si="37"/>
        <v>113</v>
      </c>
      <c r="Z580" s="511" t="str">
        <f t="shared" si="38"/>
        <v/>
      </c>
      <c r="AA580" s="511" t="b">
        <f t="shared" si="39"/>
        <v>0</v>
      </c>
      <c r="AB580" s="511" t="s">
        <v>2083</v>
      </c>
      <c r="AC580" s="511" t="str">
        <f t="array" ref="AC580">IFERROR(IF(INDEX('Disaggregation Records'!$G$95:$G$183,MATCH(LEFT(Z580,255),LEFT('Disaggregation Records'!$D$95:$D$183,255),0))=0,"",INDEX('Disaggregation Records'!$G$95:$G$183,MATCH(LEFT(Z580,255),LEFT('Disaggregation Records'!$D$95:$D$183,255),0))),"")</f>
        <v/>
      </c>
      <c r="AD580" s="511" t="s">
        <v>806</v>
      </c>
      <c r="AE580" s="219"/>
      <c r="AF580" s="135"/>
      <c r="AG580" s="135"/>
    </row>
    <row r="581" spans="1:33" ht="37.5" customHeight="1">
      <c r="A581" s="406">
        <v>26</v>
      </c>
      <c r="B581" s="423" t="str">
        <f>IFERROR(VLOOKUP(A581,'Coverage Indicators - Section D'!$A$10:$Y$39,25,FALSE),"")</f>
        <v/>
      </c>
      <c r="C581" s="506" t="str">
        <f t="array" ref="C581">IFERROR(IF(INDEX('Disaggregation Records'!$E$95:$E$183,MATCH(LEFT(Z581,255),LEFT('Disaggregation Records'!$D$95:$D$183,255),0))=0,"",INDEX('Disaggregation Records'!$E$95:$E$183,MATCH(LEFT(Z581,255),LEFT('Disaggregation Records'!$D$95:$D$183,255),0))),"")</f>
        <v/>
      </c>
      <c r="D581" s="506" t="str">
        <f t="array" ref="D581">IFERROR(IF(INDEX('Disaggregation Records'!$F$95:$F$183,MATCH(LEFT(Z581,255),LEFT('Disaggregation Records'!$D$95:$D$183,255),0))=0,"",INDEX('Disaggregation Records'!$F$95:$F$183,MATCH(LEFT(Z581,255),LEFT('Disaggregation Records'!$D$95:$D$183,255),0))),"")</f>
        <v/>
      </c>
      <c r="E581" s="425" t="str">
        <f t="array" ref="E581">IFERROR(IF(INDEX('Disaggregation Data'!$K$315:$K$586,MATCH(LEFT(X581,255),LEFT('Disaggregation Data'!$J$315:$J$586,255),0))=0,"",INDEX('Disaggregation Data'!$K$315:$K$586,MATCH(LEFT(X581,255),LEFT('Disaggregation Data'!J$315:$J$586,255),0))),"")</f>
        <v/>
      </c>
      <c r="F581" s="426" t="str">
        <f t="array" ref="F581">IFERROR(IF(INDEX('Disaggregation Data'!$L$315:$L$586,MATCH(LEFT(X581,255),LEFT('Disaggregation Data'!$J$315:$J$586,255),0))=0,"",INDEX('Disaggregation Data'!$L$315:$L$586,MATCH(LEFT(X581,255),LEFT('Disaggregation Data'!J$315:$J$586,255),0))),"")</f>
        <v/>
      </c>
      <c r="G581" s="481" t="str">
        <f t="array" ref="G581">IFERROR(IF(INDEX('Disaggregation Data'!$M$315:$M$586,MATCH(LEFT(X581,255),LEFT('Disaggregation Data'!$J$315:$J$586,255),0))=0,(E581/F581)*100,INDEX('Disaggregation Data'!$M$315:$M$586,MATCH(LEFT(X581,255),LEFT('Disaggregation Data'!J$315:$J$586,255),0))),"")</f>
        <v/>
      </c>
      <c r="H581" s="429" t="str">
        <f t="array" ref="H581">IFERROR(IF(INDEX('Disaggregation Data'!$N$315:$N$586,MATCH(LEFT(X581,255),LEFT('Disaggregation Data'!$J$315:$J$586,255),0))=0,"",INDEX('Disaggregation Data'!$N$315:$N$586,MATCH(LEFT(X581,255),LEFT('Disaggregation Data'!J$315:$J$586,255),0))),"")</f>
        <v/>
      </c>
      <c r="I581" s="510"/>
      <c r="J581" s="510"/>
      <c r="K581" s="510"/>
      <c r="L581" s="510"/>
      <c r="M581" s="510"/>
      <c r="N581" s="510"/>
      <c r="O581" s="510"/>
      <c r="P581" s="510"/>
      <c r="Q581" s="510"/>
      <c r="R581" s="510"/>
      <c r="S581" s="510"/>
      <c r="T581" s="510"/>
      <c r="U581" s="429" t="str">
        <f t="array" ref="U581">IFERROR(IF(INDEX('Disaggregation Data'!$O$315:$O$586,MATCH(LEFT(X581,255),LEFT('Disaggregation Data'!$J$315:$J$586,255),0))=0,"",INDEX('Disaggregation Data'!$O$315:$O$586,MATCH(LEFT(X581,255),LEFT('Disaggregation Data'!J$315:$J$586,255),0))),"")</f>
        <v/>
      </c>
      <c r="V581" s="441" t="str">
        <f t="array" ref="V581">IFERROR(IF(INDEX('Disaggregation Data'!$P$315:$P$586,MATCH(LEFT(X581,255),LEFT('Disaggregation Data'!$J$315:$J$586,255),0))=0,"",INDEX('Disaggregation Data'!$P$315:$P$586,MATCH(LEFT(X581,255),LEFT('Disaggregation Data'!J$315:$J$586,255),0))),"")</f>
        <v/>
      </c>
      <c r="W581" s="511"/>
      <c r="X581" s="511" t="str">
        <f t="shared" si="36"/>
        <v/>
      </c>
      <c r="Y581" s="511">
        <f t="shared" si="37"/>
        <v>114</v>
      </c>
      <c r="Z581" s="511" t="str">
        <f t="shared" si="38"/>
        <v/>
      </c>
      <c r="AA581" s="511" t="b">
        <f t="shared" si="39"/>
        <v>0</v>
      </c>
      <c r="AB581" s="511" t="s">
        <v>2084</v>
      </c>
      <c r="AC581" s="511" t="str">
        <f t="array" ref="AC581">IFERROR(IF(INDEX('Disaggregation Records'!$G$95:$G$183,MATCH(LEFT(Z581,255),LEFT('Disaggregation Records'!$D$95:$D$183,255),0))=0,"",INDEX('Disaggregation Records'!$G$95:$G$183,MATCH(LEFT(Z581,255),LEFT('Disaggregation Records'!$D$95:$D$183,255),0))),"")</f>
        <v/>
      </c>
      <c r="AD581" s="511" t="s">
        <v>806</v>
      </c>
      <c r="AE581" s="219"/>
      <c r="AF581" s="135"/>
      <c r="AG581" s="135"/>
    </row>
    <row r="582" spans="1:33" ht="37.5" customHeight="1">
      <c r="A582" s="406">
        <v>26</v>
      </c>
      <c r="B582" s="423" t="str">
        <f>IFERROR(VLOOKUP(A582,'Coverage Indicators - Section D'!$A$10:$Y$39,25,FALSE),"")</f>
        <v/>
      </c>
      <c r="C582" s="506" t="str">
        <f t="array" ref="C582">IFERROR(IF(INDEX('Disaggregation Records'!$E$95:$E$183,MATCH(LEFT(Z582,255),LEFT('Disaggregation Records'!$D$95:$D$183,255),0))=0,"",INDEX('Disaggregation Records'!$E$95:$E$183,MATCH(LEFT(Z582,255),LEFT('Disaggregation Records'!$D$95:$D$183,255),0))),"")</f>
        <v/>
      </c>
      <c r="D582" s="506" t="str">
        <f t="array" ref="D582">IFERROR(IF(INDEX('Disaggregation Records'!$F$95:$F$183,MATCH(LEFT(Z582,255),LEFT('Disaggregation Records'!$D$95:$D$183,255),0))=0,"",INDEX('Disaggregation Records'!$F$95:$F$183,MATCH(LEFT(Z582,255),LEFT('Disaggregation Records'!$D$95:$D$183,255),0))),"")</f>
        <v/>
      </c>
      <c r="E582" s="425" t="str">
        <f t="array" ref="E582">IFERROR(IF(INDEX('Disaggregation Data'!$K$315:$K$586,MATCH(LEFT(X582,255),LEFT('Disaggregation Data'!$J$315:$J$586,255),0))=0,"",INDEX('Disaggregation Data'!$K$315:$K$586,MATCH(LEFT(X582,255),LEFT('Disaggregation Data'!J$315:$J$586,255),0))),"")</f>
        <v/>
      </c>
      <c r="F582" s="426" t="str">
        <f t="array" ref="F582">IFERROR(IF(INDEX('Disaggregation Data'!$L$315:$L$586,MATCH(LEFT(X582,255),LEFT('Disaggregation Data'!$J$315:$J$586,255),0))=0,"",INDEX('Disaggregation Data'!$L$315:$L$586,MATCH(LEFT(X582,255),LEFT('Disaggregation Data'!J$315:$J$586,255),0))),"")</f>
        <v/>
      </c>
      <c r="G582" s="481" t="str">
        <f t="array" ref="G582">IFERROR(IF(INDEX('Disaggregation Data'!$M$315:$M$586,MATCH(LEFT(X582,255),LEFT('Disaggregation Data'!$J$315:$J$586,255),0))=0,(E582/F582)*100,INDEX('Disaggregation Data'!$M$315:$M$586,MATCH(LEFT(X582,255),LEFT('Disaggregation Data'!J$315:$J$586,255),0))),"")</f>
        <v/>
      </c>
      <c r="H582" s="429" t="str">
        <f t="array" ref="H582">IFERROR(IF(INDEX('Disaggregation Data'!$N$315:$N$586,MATCH(LEFT(X582,255),LEFT('Disaggregation Data'!$J$315:$J$586,255),0))=0,"",INDEX('Disaggregation Data'!$N$315:$N$586,MATCH(LEFT(X582,255),LEFT('Disaggregation Data'!J$315:$J$586,255),0))),"")</f>
        <v/>
      </c>
      <c r="I582" s="510"/>
      <c r="J582" s="510"/>
      <c r="K582" s="510"/>
      <c r="L582" s="510"/>
      <c r="M582" s="510"/>
      <c r="N582" s="510"/>
      <c r="O582" s="510"/>
      <c r="P582" s="510"/>
      <c r="Q582" s="510"/>
      <c r="R582" s="510"/>
      <c r="S582" s="510"/>
      <c r="T582" s="510"/>
      <c r="U582" s="429" t="str">
        <f t="array" ref="U582">IFERROR(IF(INDEX('Disaggregation Data'!$O$315:$O$586,MATCH(LEFT(X582,255),LEFT('Disaggregation Data'!$J$315:$J$586,255),0))=0,"",INDEX('Disaggregation Data'!$O$315:$O$586,MATCH(LEFT(X582,255),LEFT('Disaggregation Data'!J$315:$J$586,255),0))),"")</f>
        <v/>
      </c>
      <c r="V582" s="441" t="str">
        <f t="array" ref="V582">IFERROR(IF(INDEX('Disaggregation Data'!$P$315:$P$586,MATCH(LEFT(X582,255),LEFT('Disaggregation Data'!$J$315:$J$586,255),0))=0,"",INDEX('Disaggregation Data'!$P$315:$P$586,MATCH(LEFT(X582,255),LEFT('Disaggregation Data'!J$315:$J$586,255),0))),"")</f>
        <v/>
      </c>
      <c r="W582" s="511"/>
      <c r="X582" s="511" t="str">
        <f t="shared" si="36"/>
        <v/>
      </c>
      <c r="Y582" s="511">
        <f t="shared" si="37"/>
        <v>115</v>
      </c>
      <c r="Z582" s="511" t="str">
        <f t="shared" si="38"/>
        <v/>
      </c>
      <c r="AA582" s="511" t="b">
        <f t="shared" si="39"/>
        <v>0</v>
      </c>
      <c r="AB582" s="511" t="s">
        <v>2085</v>
      </c>
      <c r="AC582" s="511" t="str">
        <f t="array" ref="AC582">IFERROR(IF(INDEX('Disaggregation Records'!$G$95:$G$183,MATCH(LEFT(Z582,255),LEFT('Disaggregation Records'!$D$95:$D$183,255),0))=0,"",INDEX('Disaggregation Records'!$G$95:$G$183,MATCH(LEFT(Z582,255),LEFT('Disaggregation Records'!$D$95:$D$183,255),0))),"")</f>
        <v/>
      </c>
      <c r="AD582" s="511" t="s">
        <v>806</v>
      </c>
      <c r="AE582" s="219"/>
      <c r="AF582" s="135"/>
      <c r="AG582" s="135"/>
    </row>
    <row r="583" spans="1:33" ht="37.5" customHeight="1">
      <c r="A583" s="406">
        <v>26</v>
      </c>
      <c r="B583" s="423" t="str">
        <f>IFERROR(VLOOKUP(A583,'Coverage Indicators - Section D'!$A$10:$Y$39,25,FALSE),"")</f>
        <v/>
      </c>
      <c r="C583" s="506" t="str">
        <f t="array" ref="C583">IFERROR(IF(INDEX('Disaggregation Records'!$E$95:$E$183,MATCH(LEFT(Z583,255),LEFT('Disaggregation Records'!$D$95:$D$183,255),0))=0,"",INDEX('Disaggregation Records'!$E$95:$E$183,MATCH(LEFT(Z583,255),LEFT('Disaggregation Records'!$D$95:$D$183,255),0))),"")</f>
        <v/>
      </c>
      <c r="D583" s="506" t="str">
        <f t="array" ref="D583">IFERROR(IF(INDEX('Disaggregation Records'!$F$95:$F$183,MATCH(LEFT(Z583,255),LEFT('Disaggregation Records'!$D$95:$D$183,255),0))=0,"",INDEX('Disaggregation Records'!$F$95:$F$183,MATCH(LEFT(Z583,255),LEFT('Disaggregation Records'!$D$95:$D$183,255),0))),"")</f>
        <v/>
      </c>
      <c r="E583" s="425" t="str">
        <f t="array" ref="E583">IFERROR(IF(INDEX('Disaggregation Data'!$K$315:$K$586,MATCH(LEFT(X583,255),LEFT('Disaggregation Data'!$J$315:$J$586,255),0))=0,"",INDEX('Disaggregation Data'!$K$315:$K$586,MATCH(LEFT(X583,255),LEFT('Disaggregation Data'!J$315:$J$586,255),0))),"")</f>
        <v/>
      </c>
      <c r="F583" s="426" t="str">
        <f t="array" ref="F583">IFERROR(IF(INDEX('Disaggregation Data'!$L$315:$L$586,MATCH(LEFT(X583,255),LEFT('Disaggregation Data'!$J$315:$J$586,255),0))=0,"",INDEX('Disaggregation Data'!$L$315:$L$586,MATCH(LEFT(X583,255),LEFT('Disaggregation Data'!J$315:$J$586,255),0))),"")</f>
        <v/>
      </c>
      <c r="G583" s="481" t="str">
        <f t="array" ref="G583">IFERROR(IF(INDEX('Disaggregation Data'!$M$315:$M$586,MATCH(LEFT(X583,255),LEFT('Disaggregation Data'!$J$315:$J$586,255),0))=0,(E583/F583)*100,INDEX('Disaggregation Data'!$M$315:$M$586,MATCH(LEFT(X583,255),LEFT('Disaggregation Data'!J$315:$J$586,255),0))),"")</f>
        <v/>
      </c>
      <c r="H583" s="429" t="str">
        <f t="array" ref="H583">IFERROR(IF(INDEX('Disaggregation Data'!$N$315:$N$586,MATCH(LEFT(X583,255),LEFT('Disaggregation Data'!$J$315:$J$586,255),0))=0,"",INDEX('Disaggregation Data'!$N$315:$N$586,MATCH(LEFT(X583,255),LEFT('Disaggregation Data'!J$315:$J$586,255),0))),"")</f>
        <v/>
      </c>
      <c r="I583" s="510"/>
      <c r="J583" s="510"/>
      <c r="K583" s="510"/>
      <c r="L583" s="510"/>
      <c r="M583" s="510"/>
      <c r="N583" s="510"/>
      <c r="O583" s="510"/>
      <c r="P583" s="510"/>
      <c r="Q583" s="510"/>
      <c r="R583" s="510"/>
      <c r="S583" s="510"/>
      <c r="T583" s="510"/>
      <c r="U583" s="429" t="str">
        <f t="array" ref="U583">IFERROR(IF(INDEX('Disaggregation Data'!$O$315:$O$586,MATCH(LEFT(X583,255),LEFT('Disaggregation Data'!$J$315:$J$586,255),0))=0,"",INDEX('Disaggregation Data'!$O$315:$O$586,MATCH(LEFT(X583,255),LEFT('Disaggregation Data'!J$315:$J$586,255),0))),"")</f>
        <v/>
      </c>
      <c r="V583" s="441" t="str">
        <f t="array" ref="V583">IFERROR(IF(INDEX('Disaggregation Data'!$P$315:$P$586,MATCH(LEFT(X583,255),LEFT('Disaggregation Data'!$J$315:$J$586,255),0))=0,"",INDEX('Disaggregation Data'!$P$315:$P$586,MATCH(LEFT(X583,255),LEFT('Disaggregation Data'!J$315:$J$586,255),0))),"")</f>
        <v/>
      </c>
      <c r="W583" s="511"/>
      <c r="X583" s="511" t="str">
        <f t="shared" ref="X583:X596" si="40">IF(B583&lt;&gt;"",B583&amp;C583&amp;D583,"")</f>
        <v/>
      </c>
      <c r="Y583" s="511">
        <f t="shared" ref="Y583:Y596" si="41">IF(B583=B582,Y582+1,0)</f>
        <v>116</v>
      </c>
      <c r="Z583" s="511" t="str">
        <f t="shared" ref="Z583:Z596" si="42">IF(B583&lt;&gt;"",B583&amp;"-"&amp;Y583,"")</f>
        <v/>
      </c>
      <c r="AA583" s="511" t="b">
        <f t="shared" ref="AA583:AA596" si="43">IFERROR(IF(B583&lt;&gt;"",TRUE,FALSE),"")</f>
        <v>0</v>
      </c>
      <c r="AB583" s="511" t="s">
        <v>2086</v>
      </c>
      <c r="AC583" s="511" t="str">
        <f t="array" ref="AC583">IFERROR(IF(INDEX('Disaggregation Records'!$G$95:$G$183,MATCH(LEFT(Z583,255),LEFT('Disaggregation Records'!$D$95:$D$183,255),0))=0,"",INDEX('Disaggregation Records'!$G$95:$G$183,MATCH(LEFT(Z583,255),LEFT('Disaggregation Records'!$D$95:$D$183,255),0))),"")</f>
        <v/>
      </c>
      <c r="AD583" s="511" t="s">
        <v>806</v>
      </c>
      <c r="AE583" s="219"/>
      <c r="AF583" s="135"/>
      <c r="AG583" s="135"/>
    </row>
    <row r="584" spans="1:33" ht="37.5" customHeight="1">
      <c r="A584" s="406">
        <v>26</v>
      </c>
      <c r="B584" s="423" t="str">
        <f>IFERROR(VLOOKUP(A584,'Coverage Indicators - Section D'!$A$10:$Y$39,25,FALSE),"")</f>
        <v/>
      </c>
      <c r="C584" s="506" t="str">
        <f t="array" ref="C584">IFERROR(IF(INDEX('Disaggregation Records'!$E$95:$E$183,MATCH(LEFT(Z584,255),LEFT('Disaggregation Records'!$D$95:$D$183,255),0))=0,"",INDEX('Disaggregation Records'!$E$95:$E$183,MATCH(LEFT(Z584,255),LEFT('Disaggregation Records'!$D$95:$D$183,255),0))),"")</f>
        <v/>
      </c>
      <c r="D584" s="506" t="str">
        <f t="array" ref="D584">IFERROR(IF(INDEX('Disaggregation Records'!$F$95:$F$183,MATCH(LEFT(Z584,255),LEFT('Disaggregation Records'!$D$95:$D$183,255),0))=0,"",INDEX('Disaggregation Records'!$F$95:$F$183,MATCH(LEFT(Z584,255),LEFT('Disaggregation Records'!$D$95:$D$183,255),0))),"")</f>
        <v/>
      </c>
      <c r="E584" s="425" t="str">
        <f t="array" ref="E584">IFERROR(IF(INDEX('Disaggregation Data'!$K$315:$K$586,MATCH(LEFT(X584,255),LEFT('Disaggregation Data'!$J$315:$J$586,255),0))=0,"",INDEX('Disaggregation Data'!$K$315:$K$586,MATCH(LEFT(X584,255),LEFT('Disaggregation Data'!J$315:$J$586,255),0))),"")</f>
        <v/>
      </c>
      <c r="F584" s="426" t="str">
        <f t="array" ref="F584">IFERROR(IF(INDEX('Disaggregation Data'!$L$315:$L$586,MATCH(LEFT(X584,255),LEFT('Disaggregation Data'!$J$315:$J$586,255),0))=0,"",INDEX('Disaggregation Data'!$L$315:$L$586,MATCH(LEFT(X584,255),LEFT('Disaggregation Data'!J$315:$J$586,255),0))),"")</f>
        <v/>
      </c>
      <c r="G584" s="481" t="str">
        <f t="array" ref="G584">IFERROR(IF(INDEX('Disaggregation Data'!$M$315:$M$586,MATCH(LEFT(X584,255),LEFT('Disaggregation Data'!$J$315:$J$586,255),0))=0,(E584/F584)*100,INDEX('Disaggregation Data'!$M$315:$M$586,MATCH(LEFT(X584,255),LEFT('Disaggregation Data'!J$315:$J$586,255),0))),"")</f>
        <v/>
      </c>
      <c r="H584" s="429" t="str">
        <f t="array" ref="H584">IFERROR(IF(INDEX('Disaggregation Data'!$N$315:$N$586,MATCH(LEFT(X584,255),LEFT('Disaggregation Data'!$J$315:$J$586,255),0))=0,"",INDEX('Disaggregation Data'!$N$315:$N$586,MATCH(LEFT(X584,255),LEFT('Disaggregation Data'!J$315:$J$586,255),0))),"")</f>
        <v/>
      </c>
      <c r="I584" s="510"/>
      <c r="J584" s="510"/>
      <c r="K584" s="510"/>
      <c r="L584" s="510"/>
      <c r="M584" s="510"/>
      <c r="N584" s="510"/>
      <c r="O584" s="510"/>
      <c r="P584" s="510"/>
      <c r="Q584" s="510"/>
      <c r="R584" s="510"/>
      <c r="S584" s="510"/>
      <c r="T584" s="510"/>
      <c r="U584" s="429" t="str">
        <f t="array" ref="U584">IFERROR(IF(INDEX('Disaggregation Data'!$O$315:$O$586,MATCH(LEFT(X584,255),LEFT('Disaggregation Data'!$J$315:$J$586,255),0))=0,"",INDEX('Disaggregation Data'!$O$315:$O$586,MATCH(LEFT(X584,255),LEFT('Disaggregation Data'!J$315:$J$586,255),0))),"")</f>
        <v/>
      </c>
      <c r="V584" s="441" t="str">
        <f t="array" ref="V584">IFERROR(IF(INDEX('Disaggregation Data'!$P$315:$P$586,MATCH(LEFT(X584,255),LEFT('Disaggregation Data'!$J$315:$J$586,255),0))=0,"",INDEX('Disaggregation Data'!$P$315:$P$586,MATCH(LEFT(X584,255),LEFT('Disaggregation Data'!J$315:$J$586,255),0))),"")</f>
        <v/>
      </c>
      <c r="W584" s="511"/>
      <c r="X584" s="511" t="str">
        <f t="shared" si="40"/>
        <v/>
      </c>
      <c r="Y584" s="511">
        <f t="shared" si="41"/>
        <v>117</v>
      </c>
      <c r="Z584" s="511" t="str">
        <f t="shared" si="42"/>
        <v/>
      </c>
      <c r="AA584" s="511" t="b">
        <f t="shared" si="43"/>
        <v>0</v>
      </c>
      <c r="AB584" s="511" t="s">
        <v>2087</v>
      </c>
      <c r="AC584" s="511" t="str">
        <f t="array" ref="AC584">IFERROR(IF(INDEX('Disaggregation Records'!$G$95:$G$183,MATCH(LEFT(Z584,255),LEFT('Disaggregation Records'!$D$95:$D$183,255),0))=0,"",INDEX('Disaggregation Records'!$G$95:$G$183,MATCH(LEFT(Z584,255),LEFT('Disaggregation Records'!$D$95:$D$183,255),0))),"")</f>
        <v/>
      </c>
      <c r="AD584" s="511" t="s">
        <v>806</v>
      </c>
      <c r="AE584" s="219"/>
      <c r="AF584" s="135"/>
      <c r="AG584" s="135"/>
    </row>
    <row r="585" spans="1:33" ht="37.5" customHeight="1">
      <c r="A585" s="406">
        <v>26</v>
      </c>
      <c r="B585" s="423" t="str">
        <f>IFERROR(VLOOKUP(A585,'Coverage Indicators - Section D'!$A$10:$Y$39,25,FALSE),"")</f>
        <v/>
      </c>
      <c r="C585" s="506" t="str">
        <f t="array" ref="C585">IFERROR(IF(INDEX('Disaggregation Records'!$E$95:$E$183,MATCH(LEFT(Z585,255),LEFT('Disaggregation Records'!$D$95:$D$183,255),0))=0,"",INDEX('Disaggregation Records'!$E$95:$E$183,MATCH(LEFT(Z585,255),LEFT('Disaggregation Records'!$D$95:$D$183,255),0))),"")</f>
        <v/>
      </c>
      <c r="D585" s="506" t="str">
        <f t="array" ref="D585">IFERROR(IF(INDEX('Disaggregation Records'!$F$95:$F$183,MATCH(LEFT(Z585,255),LEFT('Disaggregation Records'!$D$95:$D$183,255),0))=0,"",INDEX('Disaggregation Records'!$F$95:$F$183,MATCH(LEFT(Z585,255),LEFT('Disaggregation Records'!$D$95:$D$183,255),0))),"")</f>
        <v/>
      </c>
      <c r="E585" s="425" t="str">
        <f t="array" ref="E585">IFERROR(IF(INDEX('Disaggregation Data'!$K$315:$K$586,MATCH(LEFT(X585,255),LEFT('Disaggregation Data'!$J$315:$J$586,255),0))=0,"",INDEX('Disaggregation Data'!$K$315:$K$586,MATCH(LEFT(X585,255),LEFT('Disaggregation Data'!J$315:$J$586,255),0))),"")</f>
        <v/>
      </c>
      <c r="F585" s="426" t="str">
        <f t="array" ref="F585">IFERROR(IF(INDEX('Disaggregation Data'!$L$315:$L$586,MATCH(LEFT(X585,255),LEFT('Disaggregation Data'!$J$315:$J$586,255),0))=0,"",INDEX('Disaggregation Data'!$L$315:$L$586,MATCH(LEFT(X585,255),LEFT('Disaggregation Data'!J$315:$J$586,255),0))),"")</f>
        <v/>
      </c>
      <c r="G585" s="481" t="str">
        <f t="array" ref="G585">IFERROR(IF(INDEX('Disaggregation Data'!$M$315:$M$586,MATCH(LEFT(X585,255),LEFT('Disaggregation Data'!$J$315:$J$586,255),0))=0,(E585/F585)*100,INDEX('Disaggregation Data'!$M$315:$M$586,MATCH(LEFT(X585,255),LEFT('Disaggregation Data'!J$315:$J$586,255),0))),"")</f>
        <v/>
      </c>
      <c r="H585" s="429" t="str">
        <f t="array" ref="H585">IFERROR(IF(INDEX('Disaggregation Data'!$N$315:$N$586,MATCH(LEFT(X585,255),LEFT('Disaggregation Data'!$J$315:$J$586,255),0))=0,"",INDEX('Disaggregation Data'!$N$315:$N$586,MATCH(LEFT(X585,255),LEFT('Disaggregation Data'!J$315:$J$586,255),0))),"")</f>
        <v/>
      </c>
      <c r="I585" s="510"/>
      <c r="J585" s="510"/>
      <c r="K585" s="510"/>
      <c r="L585" s="510"/>
      <c r="M585" s="510"/>
      <c r="N585" s="510"/>
      <c r="O585" s="510"/>
      <c r="P585" s="510"/>
      <c r="Q585" s="510"/>
      <c r="R585" s="510"/>
      <c r="S585" s="510"/>
      <c r="T585" s="510"/>
      <c r="U585" s="429" t="str">
        <f t="array" ref="U585">IFERROR(IF(INDEX('Disaggregation Data'!$O$315:$O$586,MATCH(LEFT(X585,255),LEFT('Disaggregation Data'!$J$315:$J$586,255),0))=0,"",INDEX('Disaggregation Data'!$O$315:$O$586,MATCH(LEFT(X585,255),LEFT('Disaggregation Data'!J$315:$J$586,255),0))),"")</f>
        <v/>
      </c>
      <c r="V585" s="441" t="str">
        <f t="array" ref="V585">IFERROR(IF(INDEX('Disaggregation Data'!$P$315:$P$586,MATCH(LEFT(X585,255),LEFT('Disaggregation Data'!$J$315:$J$586,255),0))=0,"",INDEX('Disaggregation Data'!$P$315:$P$586,MATCH(LEFT(X585,255),LEFT('Disaggregation Data'!J$315:$J$586,255),0))),"")</f>
        <v/>
      </c>
      <c r="W585" s="511"/>
      <c r="X585" s="511" t="str">
        <f t="shared" si="40"/>
        <v/>
      </c>
      <c r="Y585" s="511">
        <f t="shared" si="41"/>
        <v>118</v>
      </c>
      <c r="Z585" s="511" t="str">
        <f t="shared" si="42"/>
        <v/>
      </c>
      <c r="AA585" s="511" t="b">
        <f t="shared" si="43"/>
        <v>0</v>
      </c>
      <c r="AB585" s="511" t="s">
        <v>2088</v>
      </c>
      <c r="AC585" s="511" t="str">
        <f t="array" ref="AC585">IFERROR(IF(INDEX('Disaggregation Records'!$G$95:$G$183,MATCH(LEFT(Z585,255),LEFT('Disaggregation Records'!$D$95:$D$183,255),0))=0,"",INDEX('Disaggregation Records'!$G$95:$G$183,MATCH(LEFT(Z585,255),LEFT('Disaggregation Records'!$D$95:$D$183,255),0))),"")</f>
        <v/>
      </c>
      <c r="AD585" s="511" t="s">
        <v>806</v>
      </c>
      <c r="AE585" s="219"/>
      <c r="AF585" s="135"/>
      <c r="AG585" s="135"/>
    </row>
    <row r="586" spans="1:33" ht="37.5" customHeight="1">
      <c r="A586" s="406">
        <v>26</v>
      </c>
      <c r="B586" s="423" t="str">
        <f>IFERROR(VLOOKUP(A586,'Coverage Indicators - Section D'!$A$10:$Y$39,25,FALSE),"")</f>
        <v/>
      </c>
      <c r="C586" s="506" t="str">
        <f t="array" ref="C586">IFERROR(IF(INDEX('Disaggregation Records'!$E$95:$E$183,MATCH(LEFT(Z586,255),LEFT('Disaggregation Records'!$D$95:$D$183,255),0))=0,"",INDEX('Disaggregation Records'!$E$95:$E$183,MATCH(LEFT(Z586,255),LEFT('Disaggregation Records'!$D$95:$D$183,255),0))),"")</f>
        <v/>
      </c>
      <c r="D586" s="506" t="str">
        <f t="array" ref="D586">IFERROR(IF(INDEX('Disaggregation Records'!$F$95:$F$183,MATCH(LEFT(Z586,255),LEFT('Disaggregation Records'!$D$95:$D$183,255),0))=0,"",INDEX('Disaggregation Records'!$F$95:$F$183,MATCH(LEFT(Z586,255),LEFT('Disaggregation Records'!$D$95:$D$183,255),0))),"")</f>
        <v/>
      </c>
      <c r="E586" s="425" t="str">
        <f t="array" ref="E586">IFERROR(IF(INDEX('Disaggregation Data'!$K$315:$K$586,MATCH(LEFT(X586,255),LEFT('Disaggregation Data'!$J$315:$J$586,255),0))=0,"",INDEX('Disaggregation Data'!$K$315:$K$586,MATCH(LEFT(X586,255),LEFT('Disaggregation Data'!J$315:$J$586,255),0))),"")</f>
        <v/>
      </c>
      <c r="F586" s="426" t="str">
        <f t="array" ref="F586">IFERROR(IF(INDEX('Disaggregation Data'!$L$315:$L$586,MATCH(LEFT(X586,255),LEFT('Disaggregation Data'!$J$315:$J$586,255),0))=0,"",INDEX('Disaggregation Data'!$L$315:$L$586,MATCH(LEFT(X586,255),LEFT('Disaggregation Data'!J$315:$J$586,255),0))),"")</f>
        <v/>
      </c>
      <c r="G586" s="481" t="str">
        <f t="array" ref="G586">IFERROR(IF(INDEX('Disaggregation Data'!$M$315:$M$586,MATCH(LEFT(X586,255),LEFT('Disaggregation Data'!$J$315:$J$586,255),0))=0,(E586/F586)*100,INDEX('Disaggregation Data'!$M$315:$M$586,MATCH(LEFT(X586,255),LEFT('Disaggregation Data'!J$315:$J$586,255),0))),"")</f>
        <v/>
      </c>
      <c r="H586" s="429" t="str">
        <f t="array" ref="H586">IFERROR(IF(INDEX('Disaggregation Data'!$N$315:$N$586,MATCH(LEFT(X586,255),LEFT('Disaggregation Data'!$J$315:$J$586,255),0))=0,"",INDEX('Disaggregation Data'!$N$315:$N$586,MATCH(LEFT(X586,255),LEFT('Disaggregation Data'!J$315:$J$586,255),0))),"")</f>
        <v/>
      </c>
      <c r="I586" s="510"/>
      <c r="J586" s="510"/>
      <c r="K586" s="510"/>
      <c r="L586" s="510"/>
      <c r="M586" s="510"/>
      <c r="N586" s="510"/>
      <c r="O586" s="510"/>
      <c r="P586" s="510"/>
      <c r="Q586" s="510"/>
      <c r="R586" s="510"/>
      <c r="S586" s="510"/>
      <c r="T586" s="510"/>
      <c r="U586" s="429" t="str">
        <f t="array" ref="U586">IFERROR(IF(INDEX('Disaggregation Data'!$O$315:$O$586,MATCH(LEFT(X586,255),LEFT('Disaggregation Data'!$J$315:$J$586,255),0))=0,"",INDEX('Disaggregation Data'!$O$315:$O$586,MATCH(LEFT(X586,255),LEFT('Disaggregation Data'!J$315:$J$586,255),0))),"")</f>
        <v/>
      </c>
      <c r="V586" s="441" t="str">
        <f t="array" ref="V586">IFERROR(IF(INDEX('Disaggregation Data'!$P$315:$P$586,MATCH(LEFT(X586,255),LEFT('Disaggregation Data'!$J$315:$J$586,255),0))=0,"",INDEX('Disaggregation Data'!$P$315:$P$586,MATCH(LEFT(X586,255),LEFT('Disaggregation Data'!J$315:$J$586,255),0))),"")</f>
        <v/>
      </c>
      <c r="W586" s="511"/>
      <c r="X586" s="511" t="str">
        <f t="shared" si="40"/>
        <v/>
      </c>
      <c r="Y586" s="511">
        <f t="shared" si="41"/>
        <v>119</v>
      </c>
      <c r="Z586" s="511" t="str">
        <f t="shared" si="42"/>
        <v/>
      </c>
      <c r="AA586" s="511" t="b">
        <f t="shared" si="43"/>
        <v>0</v>
      </c>
      <c r="AB586" s="511" t="s">
        <v>2089</v>
      </c>
      <c r="AC586" s="511" t="str">
        <f t="array" ref="AC586">IFERROR(IF(INDEX('Disaggregation Records'!$G$95:$G$183,MATCH(LEFT(Z586,255),LEFT('Disaggregation Records'!$D$95:$D$183,255),0))=0,"",INDEX('Disaggregation Records'!$G$95:$G$183,MATCH(LEFT(Z586,255),LEFT('Disaggregation Records'!$D$95:$D$183,255),0))),"")</f>
        <v/>
      </c>
      <c r="AD586" s="511" t="s">
        <v>806</v>
      </c>
      <c r="AE586" s="219"/>
      <c r="AF586" s="135"/>
      <c r="AG586" s="135"/>
    </row>
    <row r="587" spans="1:33" ht="37.5" customHeight="1">
      <c r="A587" s="406">
        <v>27</v>
      </c>
      <c r="B587" s="423" t="str">
        <f>IFERROR(VLOOKUP(A587,'Coverage Indicators - Section D'!$A$10:$Y$39,25,FALSE),"")</f>
        <v/>
      </c>
      <c r="C587" s="506" t="str">
        <f t="array" ref="C587">IFERROR(IF(INDEX('Disaggregation Records'!$E$95:$E$183,MATCH(LEFT(Z587,255),LEFT('Disaggregation Records'!$D$95:$D$183,255),0))=0,"",INDEX('Disaggregation Records'!$E$95:$E$183,MATCH(LEFT(Z587,255),LEFT('Disaggregation Records'!$D$95:$D$183,255),0))),"")</f>
        <v/>
      </c>
      <c r="D587" s="506" t="str">
        <f t="array" ref="D587">IFERROR(IF(INDEX('Disaggregation Records'!$F$95:$F$183,MATCH(LEFT(Z587,255),LEFT('Disaggregation Records'!$D$95:$D$183,255),0))=0,"",INDEX('Disaggregation Records'!$F$95:$F$183,MATCH(LEFT(Z587,255),LEFT('Disaggregation Records'!$D$95:$D$183,255),0))),"")</f>
        <v/>
      </c>
      <c r="E587" s="425" t="str">
        <f t="array" ref="E587">IFERROR(IF(INDEX('Disaggregation Data'!$K$315:$K$586,MATCH(LEFT(X587,255),LEFT('Disaggregation Data'!$J$315:$J$586,255),0))=0,"",INDEX('Disaggregation Data'!$K$315:$K$586,MATCH(LEFT(X587,255),LEFT('Disaggregation Data'!J$315:$J$586,255),0))),"")</f>
        <v/>
      </c>
      <c r="F587" s="426" t="str">
        <f t="array" ref="F587">IFERROR(IF(INDEX('Disaggregation Data'!$L$315:$L$586,MATCH(LEFT(X587,255),LEFT('Disaggregation Data'!$J$315:$J$586,255),0))=0,"",INDEX('Disaggregation Data'!$L$315:$L$586,MATCH(LEFT(X587,255),LEFT('Disaggregation Data'!J$315:$J$586,255),0))),"")</f>
        <v/>
      </c>
      <c r="G587" s="481" t="str">
        <f t="array" ref="G587">IFERROR(IF(INDEX('Disaggregation Data'!$M$315:$M$586,MATCH(LEFT(X587,255),LEFT('Disaggregation Data'!$J$315:$J$586,255),0))=0,(E587/F587)*100,INDEX('Disaggregation Data'!$M$315:$M$586,MATCH(LEFT(X587,255),LEFT('Disaggregation Data'!J$315:$J$586,255),0))),"")</f>
        <v/>
      </c>
      <c r="H587" s="429" t="str">
        <f t="array" ref="H587">IFERROR(IF(INDEX('Disaggregation Data'!$N$315:$N$586,MATCH(LEFT(X587,255),LEFT('Disaggregation Data'!$J$315:$J$586,255),0))=0,"",INDEX('Disaggregation Data'!$N$315:$N$586,MATCH(LEFT(X587,255),LEFT('Disaggregation Data'!J$315:$J$586,255),0))),"")</f>
        <v/>
      </c>
      <c r="I587" s="510"/>
      <c r="J587" s="510"/>
      <c r="K587" s="510"/>
      <c r="L587" s="510"/>
      <c r="M587" s="510"/>
      <c r="N587" s="510"/>
      <c r="O587" s="510"/>
      <c r="P587" s="510"/>
      <c r="Q587" s="510"/>
      <c r="R587" s="510"/>
      <c r="S587" s="510"/>
      <c r="T587" s="510"/>
      <c r="U587" s="429" t="str">
        <f t="array" ref="U587">IFERROR(IF(INDEX('Disaggregation Data'!$O$315:$O$586,MATCH(LEFT(X587,255),LEFT('Disaggregation Data'!$J$315:$J$586,255),0))=0,"",INDEX('Disaggregation Data'!$O$315:$O$586,MATCH(LEFT(X587,255),LEFT('Disaggregation Data'!J$315:$J$586,255),0))),"")</f>
        <v/>
      </c>
      <c r="V587" s="441" t="str">
        <f t="array" ref="V587">IFERROR(IF(INDEX('Disaggregation Data'!$P$315:$P$586,MATCH(LEFT(X587,255),LEFT('Disaggregation Data'!$J$315:$J$586,255),0))=0,"",INDEX('Disaggregation Data'!$P$315:$P$586,MATCH(LEFT(X587,255),LEFT('Disaggregation Data'!J$315:$J$586,255),0))),"")</f>
        <v/>
      </c>
      <c r="W587" s="511"/>
      <c r="X587" s="511" t="str">
        <f t="shared" si="40"/>
        <v/>
      </c>
      <c r="Y587" s="511">
        <f t="shared" si="41"/>
        <v>120</v>
      </c>
      <c r="Z587" s="511" t="str">
        <f t="shared" si="42"/>
        <v/>
      </c>
      <c r="AA587" s="511" t="b">
        <f t="shared" si="43"/>
        <v>0</v>
      </c>
      <c r="AB587" s="511" t="s">
        <v>2090</v>
      </c>
      <c r="AC587" s="511" t="str">
        <f t="array" ref="AC587">IFERROR(IF(INDEX('Disaggregation Records'!$G$95:$G$183,MATCH(LEFT(Z587,255),LEFT('Disaggregation Records'!$D$95:$D$183,255),0))=0,"",INDEX('Disaggregation Records'!$G$95:$G$183,MATCH(LEFT(Z587,255),LEFT('Disaggregation Records'!$D$95:$D$183,255),0))),"")</f>
        <v/>
      </c>
      <c r="AD587" s="511" t="s">
        <v>807</v>
      </c>
      <c r="AE587" s="219"/>
      <c r="AF587" s="135"/>
      <c r="AG587" s="135"/>
    </row>
    <row r="588" spans="1:33" ht="37.5" customHeight="1">
      <c r="A588" s="406">
        <v>27</v>
      </c>
      <c r="B588" s="423" t="str">
        <f>IFERROR(VLOOKUP(A588,'Coverage Indicators - Section D'!$A$10:$Y$39,25,FALSE),"")</f>
        <v/>
      </c>
      <c r="C588" s="506" t="str">
        <f t="array" ref="C588">IFERROR(IF(INDEX('Disaggregation Records'!$E$95:$E$183,MATCH(LEFT(Z588,255),LEFT('Disaggregation Records'!$D$95:$D$183,255),0))=0,"",INDEX('Disaggregation Records'!$E$95:$E$183,MATCH(LEFT(Z588,255),LEFT('Disaggregation Records'!$D$95:$D$183,255),0))),"")</f>
        <v/>
      </c>
      <c r="D588" s="506" t="str">
        <f t="array" ref="D588">IFERROR(IF(INDEX('Disaggregation Records'!$F$95:$F$183,MATCH(LEFT(Z588,255),LEFT('Disaggregation Records'!$D$95:$D$183,255),0))=0,"",INDEX('Disaggregation Records'!$F$95:$F$183,MATCH(LEFT(Z588,255),LEFT('Disaggregation Records'!$D$95:$D$183,255),0))),"")</f>
        <v/>
      </c>
      <c r="E588" s="425" t="str">
        <f t="array" ref="E588">IFERROR(IF(INDEX('Disaggregation Data'!$K$315:$K$586,MATCH(LEFT(X588,255),LEFT('Disaggregation Data'!$J$315:$J$586,255),0))=0,"",INDEX('Disaggregation Data'!$K$315:$K$586,MATCH(LEFT(X588,255),LEFT('Disaggregation Data'!J$315:$J$586,255),0))),"")</f>
        <v/>
      </c>
      <c r="F588" s="426" t="str">
        <f t="array" ref="F588">IFERROR(IF(INDEX('Disaggregation Data'!$L$315:$L$586,MATCH(LEFT(X588,255),LEFT('Disaggregation Data'!$J$315:$J$586,255),0))=0,"",INDEX('Disaggregation Data'!$L$315:$L$586,MATCH(LEFT(X588,255),LEFT('Disaggregation Data'!J$315:$J$586,255),0))),"")</f>
        <v/>
      </c>
      <c r="G588" s="481" t="str">
        <f t="array" ref="G588">IFERROR(IF(INDEX('Disaggregation Data'!$M$315:$M$586,MATCH(LEFT(X588,255),LEFT('Disaggregation Data'!$J$315:$J$586,255),0))=0,(E588/F588)*100,INDEX('Disaggregation Data'!$M$315:$M$586,MATCH(LEFT(X588,255),LEFT('Disaggregation Data'!J$315:$J$586,255),0))),"")</f>
        <v/>
      </c>
      <c r="H588" s="429" t="str">
        <f t="array" ref="H588">IFERROR(IF(INDEX('Disaggregation Data'!$N$315:$N$586,MATCH(LEFT(X588,255),LEFT('Disaggregation Data'!$J$315:$J$586,255),0))=0,"",INDEX('Disaggregation Data'!$N$315:$N$586,MATCH(LEFT(X588,255),LEFT('Disaggregation Data'!J$315:$J$586,255),0))),"")</f>
        <v/>
      </c>
      <c r="I588" s="510"/>
      <c r="J588" s="510"/>
      <c r="K588" s="510"/>
      <c r="L588" s="510"/>
      <c r="M588" s="510"/>
      <c r="N588" s="510"/>
      <c r="O588" s="510"/>
      <c r="P588" s="510"/>
      <c r="Q588" s="510"/>
      <c r="R588" s="510"/>
      <c r="S588" s="510"/>
      <c r="T588" s="510"/>
      <c r="U588" s="429" t="str">
        <f t="array" ref="U588">IFERROR(IF(INDEX('Disaggregation Data'!$O$315:$O$586,MATCH(LEFT(X588,255),LEFT('Disaggregation Data'!$J$315:$J$586,255),0))=0,"",INDEX('Disaggregation Data'!$O$315:$O$586,MATCH(LEFT(X588,255),LEFT('Disaggregation Data'!J$315:$J$586,255),0))),"")</f>
        <v/>
      </c>
      <c r="V588" s="441" t="str">
        <f t="array" ref="V588">IFERROR(IF(INDEX('Disaggregation Data'!$P$315:$P$586,MATCH(LEFT(X588,255),LEFT('Disaggregation Data'!$J$315:$J$586,255),0))=0,"",INDEX('Disaggregation Data'!$P$315:$P$586,MATCH(LEFT(X588,255),LEFT('Disaggregation Data'!J$315:$J$586,255),0))),"")</f>
        <v/>
      </c>
      <c r="W588" s="511"/>
      <c r="X588" s="511" t="str">
        <f t="shared" si="40"/>
        <v/>
      </c>
      <c r="Y588" s="511">
        <f t="shared" si="41"/>
        <v>121</v>
      </c>
      <c r="Z588" s="511" t="str">
        <f t="shared" si="42"/>
        <v/>
      </c>
      <c r="AA588" s="511" t="b">
        <f t="shared" si="43"/>
        <v>0</v>
      </c>
      <c r="AB588" s="511" t="s">
        <v>2091</v>
      </c>
      <c r="AC588" s="511" t="str">
        <f t="array" ref="AC588">IFERROR(IF(INDEX('Disaggregation Records'!$G$95:$G$183,MATCH(LEFT(Z588,255),LEFT('Disaggregation Records'!$D$95:$D$183,255),0))=0,"",INDEX('Disaggregation Records'!$G$95:$G$183,MATCH(LEFT(Z588,255),LEFT('Disaggregation Records'!$D$95:$D$183,255),0))),"")</f>
        <v/>
      </c>
      <c r="AD588" s="511" t="s">
        <v>807</v>
      </c>
      <c r="AE588" s="219"/>
      <c r="AF588" s="135"/>
      <c r="AG588" s="135"/>
    </row>
    <row r="589" spans="1:33" ht="37.5" customHeight="1">
      <c r="A589" s="406">
        <v>27</v>
      </c>
      <c r="B589" s="423" t="str">
        <f>IFERROR(VLOOKUP(A589,'Coverage Indicators - Section D'!$A$10:$Y$39,25,FALSE),"")</f>
        <v/>
      </c>
      <c r="C589" s="506" t="str">
        <f t="array" ref="C589">IFERROR(IF(INDEX('Disaggregation Records'!$E$95:$E$183,MATCH(LEFT(Z589,255),LEFT('Disaggregation Records'!$D$95:$D$183,255),0))=0,"",INDEX('Disaggregation Records'!$E$95:$E$183,MATCH(LEFT(Z589,255),LEFT('Disaggregation Records'!$D$95:$D$183,255),0))),"")</f>
        <v/>
      </c>
      <c r="D589" s="506" t="str">
        <f t="array" ref="D589">IFERROR(IF(INDEX('Disaggregation Records'!$F$95:$F$183,MATCH(LEFT(Z589,255),LEFT('Disaggregation Records'!$D$95:$D$183,255),0))=0,"",INDEX('Disaggregation Records'!$F$95:$F$183,MATCH(LEFT(Z589,255),LEFT('Disaggregation Records'!$D$95:$D$183,255),0))),"")</f>
        <v/>
      </c>
      <c r="E589" s="425" t="str">
        <f t="array" ref="E589">IFERROR(IF(INDEX('Disaggregation Data'!$K$315:$K$586,MATCH(LEFT(X589,255),LEFT('Disaggregation Data'!$J$315:$J$586,255),0))=0,"",INDEX('Disaggregation Data'!$K$315:$K$586,MATCH(LEFT(X589,255),LEFT('Disaggregation Data'!J$315:$J$586,255),0))),"")</f>
        <v/>
      </c>
      <c r="F589" s="426" t="str">
        <f t="array" ref="F589">IFERROR(IF(INDEX('Disaggregation Data'!$L$315:$L$586,MATCH(LEFT(X589,255),LEFT('Disaggregation Data'!$J$315:$J$586,255),0))=0,"",INDEX('Disaggregation Data'!$L$315:$L$586,MATCH(LEFT(X589,255),LEFT('Disaggregation Data'!J$315:$J$586,255),0))),"")</f>
        <v/>
      </c>
      <c r="G589" s="481" t="str">
        <f t="array" ref="G589">IFERROR(IF(INDEX('Disaggregation Data'!$M$315:$M$586,MATCH(LEFT(X589,255),LEFT('Disaggregation Data'!$J$315:$J$586,255),0))=0,(E589/F589)*100,INDEX('Disaggregation Data'!$M$315:$M$586,MATCH(LEFT(X589,255),LEFT('Disaggregation Data'!J$315:$J$586,255),0))),"")</f>
        <v/>
      </c>
      <c r="H589" s="429" t="str">
        <f t="array" ref="H589">IFERROR(IF(INDEX('Disaggregation Data'!$N$315:$N$586,MATCH(LEFT(X589,255),LEFT('Disaggregation Data'!$J$315:$J$586,255),0))=0,"",INDEX('Disaggregation Data'!$N$315:$N$586,MATCH(LEFT(X589,255),LEFT('Disaggregation Data'!J$315:$J$586,255),0))),"")</f>
        <v/>
      </c>
      <c r="I589" s="510"/>
      <c r="J589" s="510"/>
      <c r="K589" s="510"/>
      <c r="L589" s="510"/>
      <c r="M589" s="510"/>
      <c r="N589" s="510"/>
      <c r="O589" s="510"/>
      <c r="P589" s="510"/>
      <c r="Q589" s="510"/>
      <c r="R589" s="510"/>
      <c r="S589" s="510"/>
      <c r="T589" s="510"/>
      <c r="U589" s="429" t="str">
        <f t="array" ref="U589">IFERROR(IF(INDEX('Disaggregation Data'!$O$315:$O$586,MATCH(LEFT(X589,255),LEFT('Disaggregation Data'!$J$315:$J$586,255),0))=0,"",INDEX('Disaggregation Data'!$O$315:$O$586,MATCH(LEFT(X589,255),LEFT('Disaggregation Data'!J$315:$J$586,255),0))),"")</f>
        <v/>
      </c>
      <c r="V589" s="441" t="str">
        <f t="array" ref="V589">IFERROR(IF(INDEX('Disaggregation Data'!$P$315:$P$586,MATCH(LEFT(X589,255),LEFT('Disaggregation Data'!$J$315:$J$586,255),0))=0,"",INDEX('Disaggregation Data'!$P$315:$P$586,MATCH(LEFT(X589,255),LEFT('Disaggregation Data'!J$315:$J$586,255),0))),"")</f>
        <v/>
      </c>
      <c r="W589" s="511"/>
      <c r="X589" s="511" t="str">
        <f t="shared" si="40"/>
        <v/>
      </c>
      <c r="Y589" s="511">
        <f t="shared" si="41"/>
        <v>122</v>
      </c>
      <c r="Z589" s="511" t="str">
        <f t="shared" si="42"/>
        <v/>
      </c>
      <c r="AA589" s="511" t="b">
        <f t="shared" si="43"/>
        <v>0</v>
      </c>
      <c r="AB589" s="511" t="s">
        <v>2092</v>
      </c>
      <c r="AC589" s="511" t="str">
        <f t="array" ref="AC589">IFERROR(IF(INDEX('Disaggregation Records'!$G$95:$G$183,MATCH(LEFT(Z589,255),LEFT('Disaggregation Records'!$D$95:$D$183,255),0))=0,"",INDEX('Disaggregation Records'!$G$95:$G$183,MATCH(LEFT(Z589,255),LEFT('Disaggregation Records'!$D$95:$D$183,255),0))),"")</f>
        <v/>
      </c>
      <c r="AD589" s="511" t="s">
        <v>807</v>
      </c>
      <c r="AE589" s="219"/>
      <c r="AF589" s="135"/>
      <c r="AG589" s="135"/>
    </row>
    <row r="590" spans="1:33" ht="37.5" customHeight="1">
      <c r="A590" s="406">
        <v>27</v>
      </c>
      <c r="B590" s="423" t="str">
        <f>IFERROR(VLOOKUP(A590,'Coverage Indicators - Section D'!$A$10:$Y$39,25,FALSE),"")</f>
        <v/>
      </c>
      <c r="C590" s="506" t="str">
        <f t="array" ref="C590">IFERROR(IF(INDEX('Disaggregation Records'!$E$95:$E$183,MATCH(LEFT(Z590,255),LEFT('Disaggregation Records'!$D$95:$D$183,255),0))=0,"",INDEX('Disaggregation Records'!$E$95:$E$183,MATCH(LEFT(Z590,255),LEFT('Disaggregation Records'!$D$95:$D$183,255),0))),"")</f>
        <v/>
      </c>
      <c r="D590" s="506" t="str">
        <f t="array" ref="D590">IFERROR(IF(INDEX('Disaggregation Records'!$F$95:$F$183,MATCH(LEFT(Z590,255),LEFT('Disaggregation Records'!$D$95:$D$183,255),0))=0,"",INDEX('Disaggregation Records'!$F$95:$F$183,MATCH(LEFT(Z590,255),LEFT('Disaggregation Records'!$D$95:$D$183,255),0))),"")</f>
        <v/>
      </c>
      <c r="E590" s="425" t="str">
        <f t="array" ref="E590">IFERROR(IF(INDEX('Disaggregation Data'!$K$315:$K$586,MATCH(LEFT(X590,255),LEFT('Disaggregation Data'!$J$315:$J$586,255),0))=0,"",INDEX('Disaggregation Data'!$K$315:$K$586,MATCH(LEFT(X590,255),LEFT('Disaggregation Data'!J$315:$J$586,255),0))),"")</f>
        <v/>
      </c>
      <c r="F590" s="426" t="str">
        <f t="array" ref="F590">IFERROR(IF(INDEX('Disaggregation Data'!$L$315:$L$586,MATCH(LEFT(X590,255),LEFT('Disaggregation Data'!$J$315:$J$586,255),0))=0,"",INDEX('Disaggregation Data'!$L$315:$L$586,MATCH(LEFT(X590,255),LEFT('Disaggregation Data'!J$315:$J$586,255),0))),"")</f>
        <v/>
      </c>
      <c r="G590" s="481" t="str">
        <f t="array" ref="G590">IFERROR(IF(INDEX('Disaggregation Data'!$M$315:$M$586,MATCH(LEFT(X590,255),LEFT('Disaggregation Data'!$J$315:$J$586,255),0))=0,(E590/F590)*100,INDEX('Disaggregation Data'!$M$315:$M$586,MATCH(LEFT(X590,255),LEFT('Disaggregation Data'!J$315:$J$586,255),0))),"")</f>
        <v/>
      </c>
      <c r="H590" s="429" t="str">
        <f t="array" ref="H590">IFERROR(IF(INDEX('Disaggregation Data'!$N$315:$N$586,MATCH(LEFT(X590,255),LEFT('Disaggregation Data'!$J$315:$J$586,255),0))=0,"",INDEX('Disaggregation Data'!$N$315:$N$586,MATCH(LEFT(X590,255),LEFT('Disaggregation Data'!J$315:$J$586,255),0))),"")</f>
        <v/>
      </c>
      <c r="I590" s="510"/>
      <c r="J590" s="510"/>
      <c r="K590" s="510"/>
      <c r="L590" s="510"/>
      <c r="M590" s="510"/>
      <c r="N590" s="510"/>
      <c r="O590" s="510"/>
      <c r="P590" s="510"/>
      <c r="Q590" s="510"/>
      <c r="R590" s="510"/>
      <c r="S590" s="510"/>
      <c r="T590" s="510"/>
      <c r="U590" s="429" t="str">
        <f t="array" ref="U590">IFERROR(IF(INDEX('Disaggregation Data'!$O$315:$O$586,MATCH(LEFT(X590,255),LEFT('Disaggregation Data'!$J$315:$J$586,255),0))=0,"",INDEX('Disaggregation Data'!$O$315:$O$586,MATCH(LEFT(X590,255),LEFT('Disaggregation Data'!J$315:$J$586,255),0))),"")</f>
        <v/>
      </c>
      <c r="V590" s="441" t="str">
        <f t="array" ref="V590">IFERROR(IF(INDEX('Disaggregation Data'!$P$315:$P$586,MATCH(LEFT(X590,255),LEFT('Disaggregation Data'!$J$315:$J$586,255),0))=0,"",INDEX('Disaggregation Data'!$P$315:$P$586,MATCH(LEFT(X590,255),LEFT('Disaggregation Data'!J$315:$J$586,255),0))),"")</f>
        <v/>
      </c>
      <c r="W590" s="511"/>
      <c r="X590" s="511" t="str">
        <f t="shared" si="40"/>
        <v/>
      </c>
      <c r="Y590" s="511">
        <f t="shared" si="41"/>
        <v>123</v>
      </c>
      <c r="Z590" s="511" t="str">
        <f t="shared" si="42"/>
        <v/>
      </c>
      <c r="AA590" s="511" t="b">
        <f t="shared" si="43"/>
        <v>0</v>
      </c>
      <c r="AB590" s="511" t="s">
        <v>2093</v>
      </c>
      <c r="AC590" s="511" t="str">
        <f t="array" ref="AC590">IFERROR(IF(INDEX('Disaggregation Records'!$G$95:$G$183,MATCH(LEFT(Z590,255),LEFT('Disaggregation Records'!$D$95:$D$183,255),0))=0,"",INDEX('Disaggregation Records'!$G$95:$G$183,MATCH(LEFT(Z590,255),LEFT('Disaggregation Records'!$D$95:$D$183,255),0))),"")</f>
        <v/>
      </c>
      <c r="AD590" s="511" t="s">
        <v>807</v>
      </c>
      <c r="AE590" s="219"/>
      <c r="AF590" s="135"/>
      <c r="AG590" s="135"/>
    </row>
    <row r="591" spans="1:33" ht="37.5" customHeight="1">
      <c r="A591" s="406">
        <v>27</v>
      </c>
      <c r="B591" s="423" t="str">
        <f>IFERROR(VLOOKUP(A591,'Coverage Indicators - Section D'!$A$10:$Y$39,25,FALSE),"")</f>
        <v/>
      </c>
      <c r="C591" s="506" t="str">
        <f t="array" ref="C591">IFERROR(IF(INDEX('Disaggregation Records'!$E$95:$E$183,MATCH(LEFT(Z591,255),LEFT('Disaggregation Records'!$D$95:$D$183,255),0))=0,"",INDEX('Disaggregation Records'!$E$95:$E$183,MATCH(LEFT(Z591,255),LEFT('Disaggregation Records'!$D$95:$D$183,255),0))),"")</f>
        <v/>
      </c>
      <c r="D591" s="506" t="str">
        <f t="array" ref="D591">IFERROR(IF(INDEX('Disaggregation Records'!$F$95:$F$183,MATCH(LEFT(Z591,255),LEFT('Disaggregation Records'!$D$95:$D$183,255),0))=0,"",INDEX('Disaggregation Records'!$F$95:$F$183,MATCH(LEFT(Z591,255),LEFT('Disaggregation Records'!$D$95:$D$183,255),0))),"")</f>
        <v/>
      </c>
      <c r="E591" s="425" t="str">
        <f t="array" ref="E591">IFERROR(IF(INDEX('Disaggregation Data'!$K$315:$K$586,MATCH(LEFT(X591,255),LEFT('Disaggregation Data'!$J$315:$J$586,255),0))=0,"",INDEX('Disaggregation Data'!$K$315:$K$586,MATCH(LEFT(X591,255),LEFT('Disaggregation Data'!J$315:$J$586,255),0))),"")</f>
        <v/>
      </c>
      <c r="F591" s="426" t="str">
        <f t="array" ref="F591">IFERROR(IF(INDEX('Disaggregation Data'!$L$315:$L$586,MATCH(LEFT(X591,255),LEFT('Disaggregation Data'!$J$315:$J$586,255),0))=0,"",INDEX('Disaggregation Data'!$L$315:$L$586,MATCH(LEFT(X591,255),LEFT('Disaggregation Data'!J$315:$J$586,255),0))),"")</f>
        <v/>
      </c>
      <c r="G591" s="481" t="str">
        <f t="array" ref="G591">IFERROR(IF(INDEX('Disaggregation Data'!$M$315:$M$586,MATCH(LEFT(X591,255),LEFT('Disaggregation Data'!$J$315:$J$586,255),0))=0,(E591/F591)*100,INDEX('Disaggregation Data'!$M$315:$M$586,MATCH(LEFT(X591,255),LEFT('Disaggregation Data'!J$315:$J$586,255),0))),"")</f>
        <v/>
      </c>
      <c r="H591" s="429" t="str">
        <f t="array" ref="H591">IFERROR(IF(INDEX('Disaggregation Data'!$N$315:$N$586,MATCH(LEFT(X591,255),LEFT('Disaggregation Data'!$J$315:$J$586,255),0))=0,"",INDEX('Disaggregation Data'!$N$315:$N$586,MATCH(LEFT(X591,255),LEFT('Disaggregation Data'!J$315:$J$586,255),0))),"")</f>
        <v/>
      </c>
      <c r="I591" s="510"/>
      <c r="J591" s="510"/>
      <c r="K591" s="510"/>
      <c r="L591" s="510"/>
      <c r="M591" s="510"/>
      <c r="N591" s="510"/>
      <c r="O591" s="510"/>
      <c r="P591" s="510"/>
      <c r="Q591" s="510"/>
      <c r="R591" s="510"/>
      <c r="S591" s="510"/>
      <c r="T591" s="510"/>
      <c r="U591" s="429" t="str">
        <f t="array" ref="U591">IFERROR(IF(INDEX('Disaggregation Data'!$O$315:$O$586,MATCH(LEFT(X591,255),LEFT('Disaggregation Data'!$J$315:$J$586,255),0))=0,"",INDEX('Disaggregation Data'!$O$315:$O$586,MATCH(LEFT(X591,255),LEFT('Disaggregation Data'!J$315:$J$586,255),0))),"")</f>
        <v/>
      </c>
      <c r="V591" s="441" t="str">
        <f t="array" ref="V591">IFERROR(IF(INDEX('Disaggregation Data'!$P$315:$P$586,MATCH(LEFT(X591,255),LEFT('Disaggregation Data'!$J$315:$J$586,255),0))=0,"",INDEX('Disaggregation Data'!$P$315:$P$586,MATCH(LEFT(X591,255),LEFT('Disaggregation Data'!J$315:$J$586,255),0))),"")</f>
        <v/>
      </c>
      <c r="W591" s="511"/>
      <c r="X591" s="511" t="str">
        <f t="shared" si="40"/>
        <v/>
      </c>
      <c r="Y591" s="511">
        <f t="shared" si="41"/>
        <v>124</v>
      </c>
      <c r="Z591" s="511" t="str">
        <f t="shared" si="42"/>
        <v/>
      </c>
      <c r="AA591" s="511" t="b">
        <f t="shared" si="43"/>
        <v>0</v>
      </c>
      <c r="AB591" s="511" t="s">
        <v>2094</v>
      </c>
      <c r="AC591" s="511" t="str">
        <f t="array" ref="AC591">IFERROR(IF(INDEX('Disaggregation Records'!$G$95:$G$183,MATCH(LEFT(Z591,255),LEFT('Disaggregation Records'!$D$95:$D$183,255),0))=0,"",INDEX('Disaggregation Records'!$G$95:$G$183,MATCH(LEFT(Z591,255),LEFT('Disaggregation Records'!$D$95:$D$183,255),0))),"")</f>
        <v/>
      </c>
      <c r="AD591" s="511" t="s">
        <v>807</v>
      </c>
      <c r="AE591" s="219"/>
      <c r="AF591" s="135"/>
      <c r="AG591" s="135"/>
    </row>
    <row r="592" spans="1:33" ht="37.5" customHeight="1">
      <c r="A592" s="406">
        <v>27</v>
      </c>
      <c r="B592" s="423" t="str">
        <f>IFERROR(VLOOKUP(A592,'Coverage Indicators - Section D'!$A$10:$Y$39,25,FALSE),"")</f>
        <v/>
      </c>
      <c r="C592" s="506" t="str">
        <f t="array" ref="C592">IFERROR(IF(INDEX('Disaggregation Records'!$E$95:$E$183,MATCH(LEFT(Z592,255),LEFT('Disaggregation Records'!$D$95:$D$183,255),0))=0,"",INDEX('Disaggregation Records'!$E$95:$E$183,MATCH(LEFT(Z592,255),LEFT('Disaggregation Records'!$D$95:$D$183,255),0))),"")</f>
        <v/>
      </c>
      <c r="D592" s="506" t="str">
        <f t="array" ref="D592">IFERROR(IF(INDEX('Disaggregation Records'!$F$95:$F$183,MATCH(LEFT(Z592,255),LEFT('Disaggregation Records'!$D$95:$D$183,255),0))=0,"",INDEX('Disaggregation Records'!$F$95:$F$183,MATCH(LEFT(Z592,255),LEFT('Disaggregation Records'!$D$95:$D$183,255),0))),"")</f>
        <v/>
      </c>
      <c r="E592" s="425" t="str">
        <f t="array" ref="E592">IFERROR(IF(INDEX('Disaggregation Data'!$K$315:$K$586,MATCH(LEFT(X592,255),LEFT('Disaggregation Data'!$J$315:$J$586,255),0))=0,"",INDEX('Disaggregation Data'!$K$315:$K$586,MATCH(LEFT(X592,255),LEFT('Disaggregation Data'!J$315:$J$586,255),0))),"")</f>
        <v/>
      </c>
      <c r="F592" s="426" t="str">
        <f t="array" ref="F592">IFERROR(IF(INDEX('Disaggregation Data'!$L$315:$L$586,MATCH(LEFT(X592,255),LEFT('Disaggregation Data'!$J$315:$J$586,255),0))=0,"",INDEX('Disaggregation Data'!$L$315:$L$586,MATCH(LEFT(X592,255),LEFT('Disaggregation Data'!J$315:$J$586,255),0))),"")</f>
        <v/>
      </c>
      <c r="G592" s="481" t="str">
        <f t="array" ref="G592">IFERROR(IF(INDEX('Disaggregation Data'!$M$315:$M$586,MATCH(LEFT(X592,255),LEFT('Disaggregation Data'!$J$315:$J$586,255),0))=0,(E592/F592)*100,INDEX('Disaggregation Data'!$M$315:$M$586,MATCH(LEFT(X592,255),LEFT('Disaggregation Data'!J$315:$J$586,255),0))),"")</f>
        <v/>
      </c>
      <c r="H592" s="429" t="str">
        <f t="array" ref="H592">IFERROR(IF(INDEX('Disaggregation Data'!$N$315:$N$586,MATCH(LEFT(X592,255),LEFT('Disaggregation Data'!$J$315:$J$586,255),0))=0,"",INDEX('Disaggregation Data'!$N$315:$N$586,MATCH(LEFT(X592,255),LEFT('Disaggregation Data'!J$315:$J$586,255),0))),"")</f>
        <v/>
      </c>
      <c r="I592" s="510"/>
      <c r="J592" s="510"/>
      <c r="K592" s="510"/>
      <c r="L592" s="510"/>
      <c r="M592" s="510"/>
      <c r="N592" s="510"/>
      <c r="O592" s="510"/>
      <c r="P592" s="510"/>
      <c r="Q592" s="510"/>
      <c r="R592" s="510"/>
      <c r="S592" s="510"/>
      <c r="T592" s="510"/>
      <c r="U592" s="429" t="str">
        <f t="array" ref="U592">IFERROR(IF(INDEX('Disaggregation Data'!$O$315:$O$586,MATCH(LEFT(X592,255),LEFT('Disaggregation Data'!$J$315:$J$586,255),0))=0,"",INDEX('Disaggregation Data'!$O$315:$O$586,MATCH(LEFT(X592,255),LEFT('Disaggregation Data'!J$315:$J$586,255),0))),"")</f>
        <v/>
      </c>
      <c r="V592" s="441" t="str">
        <f t="array" ref="V592">IFERROR(IF(INDEX('Disaggregation Data'!$P$315:$P$586,MATCH(LEFT(X592,255),LEFT('Disaggregation Data'!$J$315:$J$586,255),0))=0,"",INDEX('Disaggregation Data'!$P$315:$P$586,MATCH(LEFT(X592,255),LEFT('Disaggregation Data'!J$315:$J$586,255),0))),"")</f>
        <v/>
      </c>
      <c r="W592" s="511"/>
      <c r="X592" s="511" t="str">
        <f t="shared" si="40"/>
        <v/>
      </c>
      <c r="Y592" s="511">
        <f t="shared" si="41"/>
        <v>125</v>
      </c>
      <c r="Z592" s="511" t="str">
        <f t="shared" si="42"/>
        <v/>
      </c>
      <c r="AA592" s="511" t="b">
        <f t="shared" si="43"/>
        <v>0</v>
      </c>
      <c r="AB592" s="511" t="s">
        <v>2095</v>
      </c>
      <c r="AC592" s="511" t="str">
        <f t="array" ref="AC592">IFERROR(IF(INDEX('Disaggregation Records'!$G$95:$G$183,MATCH(LEFT(Z592,255),LEFT('Disaggregation Records'!$D$95:$D$183,255),0))=0,"",INDEX('Disaggregation Records'!$G$95:$G$183,MATCH(LEFT(Z592,255),LEFT('Disaggregation Records'!$D$95:$D$183,255),0))),"")</f>
        <v/>
      </c>
      <c r="AD592" s="511" t="s">
        <v>807</v>
      </c>
      <c r="AE592" s="219"/>
      <c r="AF592" s="135"/>
      <c r="AG592" s="135"/>
    </row>
    <row r="593" spans="1:33" ht="37.5" customHeight="1">
      <c r="A593" s="406">
        <v>27</v>
      </c>
      <c r="B593" s="423" t="str">
        <f>IFERROR(VLOOKUP(A593,'Coverage Indicators - Section D'!$A$10:$Y$39,25,FALSE),"")</f>
        <v/>
      </c>
      <c r="C593" s="506" t="str">
        <f t="array" ref="C593">IFERROR(IF(INDEX('Disaggregation Records'!$E$95:$E$183,MATCH(LEFT(Z593,255),LEFT('Disaggregation Records'!$D$95:$D$183,255),0))=0,"",INDEX('Disaggregation Records'!$E$95:$E$183,MATCH(LEFT(Z593,255),LEFT('Disaggregation Records'!$D$95:$D$183,255),0))),"")</f>
        <v/>
      </c>
      <c r="D593" s="506" t="str">
        <f t="array" ref="D593">IFERROR(IF(INDEX('Disaggregation Records'!$F$95:$F$183,MATCH(LEFT(Z593,255),LEFT('Disaggregation Records'!$D$95:$D$183,255),0))=0,"",INDEX('Disaggregation Records'!$F$95:$F$183,MATCH(LEFT(Z593,255),LEFT('Disaggregation Records'!$D$95:$D$183,255),0))),"")</f>
        <v/>
      </c>
      <c r="E593" s="425" t="str">
        <f t="array" ref="E593">IFERROR(IF(INDEX('Disaggregation Data'!$K$315:$K$586,MATCH(LEFT(X593,255),LEFT('Disaggregation Data'!$J$315:$J$586,255),0))=0,"",INDEX('Disaggregation Data'!$K$315:$K$586,MATCH(LEFT(X593,255),LEFT('Disaggregation Data'!J$315:$J$586,255),0))),"")</f>
        <v/>
      </c>
      <c r="F593" s="426" t="str">
        <f t="array" ref="F593">IFERROR(IF(INDEX('Disaggregation Data'!$L$315:$L$586,MATCH(LEFT(X593,255),LEFT('Disaggregation Data'!$J$315:$J$586,255),0))=0,"",INDEX('Disaggregation Data'!$L$315:$L$586,MATCH(LEFT(X593,255),LEFT('Disaggregation Data'!J$315:$J$586,255),0))),"")</f>
        <v/>
      </c>
      <c r="G593" s="481" t="str">
        <f t="array" ref="G593">IFERROR(IF(INDEX('Disaggregation Data'!$M$315:$M$586,MATCH(LEFT(X593,255),LEFT('Disaggregation Data'!$J$315:$J$586,255),0))=0,(E593/F593)*100,INDEX('Disaggregation Data'!$M$315:$M$586,MATCH(LEFT(X593,255),LEFT('Disaggregation Data'!J$315:$J$586,255),0))),"")</f>
        <v/>
      </c>
      <c r="H593" s="429" t="str">
        <f t="array" ref="H593">IFERROR(IF(INDEX('Disaggregation Data'!$N$315:$N$586,MATCH(LEFT(X593,255),LEFT('Disaggregation Data'!$J$315:$J$586,255),0))=0,"",INDEX('Disaggregation Data'!$N$315:$N$586,MATCH(LEFT(X593,255),LEFT('Disaggregation Data'!J$315:$J$586,255),0))),"")</f>
        <v/>
      </c>
      <c r="I593" s="510"/>
      <c r="J593" s="510"/>
      <c r="K593" s="510"/>
      <c r="L593" s="510"/>
      <c r="M593" s="510"/>
      <c r="N593" s="510"/>
      <c r="O593" s="510"/>
      <c r="P593" s="510"/>
      <c r="Q593" s="510"/>
      <c r="R593" s="510"/>
      <c r="S593" s="510"/>
      <c r="T593" s="510"/>
      <c r="U593" s="429" t="str">
        <f t="array" ref="U593">IFERROR(IF(INDEX('Disaggregation Data'!$O$315:$O$586,MATCH(LEFT(X593,255),LEFT('Disaggregation Data'!$J$315:$J$586,255),0))=0,"",INDEX('Disaggregation Data'!$O$315:$O$586,MATCH(LEFT(X593,255),LEFT('Disaggregation Data'!J$315:$J$586,255),0))),"")</f>
        <v/>
      </c>
      <c r="V593" s="441" t="str">
        <f t="array" ref="V593">IFERROR(IF(INDEX('Disaggregation Data'!$P$315:$P$586,MATCH(LEFT(X593,255),LEFT('Disaggregation Data'!$J$315:$J$586,255),0))=0,"",INDEX('Disaggregation Data'!$P$315:$P$586,MATCH(LEFT(X593,255),LEFT('Disaggregation Data'!J$315:$J$586,255),0))),"")</f>
        <v/>
      </c>
      <c r="W593" s="511"/>
      <c r="X593" s="511" t="str">
        <f t="shared" si="40"/>
        <v/>
      </c>
      <c r="Y593" s="511">
        <f t="shared" si="41"/>
        <v>126</v>
      </c>
      <c r="Z593" s="511" t="str">
        <f t="shared" si="42"/>
        <v/>
      </c>
      <c r="AA593" s="511" t="b">
        <f t="shared" si="43"/>
        <v>0</v>
      </c>
      <c r="AB593" s="511" t="s">
        <v>2096</v>
      </c>
      <c r="AC593" s="511" t="str">
        <f t="array" ref="AC593">IFERROR(IF(INDEX('Disaggregation Records'!$G$95:$G$183,MATCH(LEFT(Z593,255),LEFT('Disaggregation Records'!$D$95:$D$183,255),0))=0,"",INDEX('Disaggregation Records'!$G$95:$G$183,MATCH(LEFT(Z593,255),LEFT('Disaggregation Records'!$D$95:$D$183,255),0))),"")</f>
        <v/>
      </c>
      <c r="AD593" s="511" t="s">
        <v>807</v>
      </c>
      <c r="AE593" s="219"/>
      <c r="AF593" s="135"/>
      <c r="AG593" s="135"/>
    </row>
    <row r="594" spans="1:33" ht="37.5" customHeight="1">
      <c r="A594" s="406">
        <v>27</v>
      </c>
      <c r="B594" s="423" t="str">
        <f>IFERROR(VLOOKUP(A594,'Coverage Indicators - Section D'!$A$10:$Y$39,25,FALSE),"")</f>
        <v/>
      </c>
      <c r="C594" s="506" t="str">
        <f t="array" ref="C594">IFERROR(IF(INDEX('Disaggregation Records'!$E$95:$E$183,MATCH(LEFT(Z594,255),LEFT('Disaggregation Records'!$D$95:$D$183,255),0))=0,"",INDEX('Disaggregation Records'!$E$95:$E$183,MATCH(LEFT(Z594,255),LEFT('Disaggregation Records'!$D$95:$D$183,255),0))),"")</f>
        <v/>
      </c>
      <c r="D594" s="506" t="str">
        <f t="array" ref="D594">IFERROR(IF(INDEX('Disaggregation Records'!$F$95:$F$183,MATCH(LEFT(Z594,255),LEFT('Disaggregation Records'!$D$95:$D$183,255),0))=0,"",INDEX('Disaggregation Records'!$F$95:$F$183,MATCH(LEFT(Z594,255),LEFT('Disaggregation Records'!$D$95:$D$183,255),0))),"")</f>
        <v/>
      </c>
      <c r="E594" s="425" t="str">
        <f t="array" ref="E594">IFERROR(IF(INDEX('Disaggregation Data'!$K$315:$K$586,MATCH(LEFT(X594,255),LEFT('Disaggregation Data'!$J$315:$J$586,255),0))=0,"",INDEX('Disaggregation Data'!$K$315:$K$586,MATCH(LEFT(X594,255),LEFT('Disaggregation Data'!J$315:$J$586,255),0))),"")</f>
        <v/>
      </c>
      <c r="F594" s="426" t="str">
        <f t="array" ref="F594">IFERROR(IF(INDEX('Disaggregation Data'!$L$315:$L$586,MATCH(LEFT(X594,255),LEFT('Disaggregation Data'!$J$315:$J$586,255),0))=0,"",INDEX('Disaggregation Data'!$L$315:$L$586,MATCH(LEFT(X594,255),LEFT('Disaggregation Data'!J$315:$J$586,255),0))),"")</f>
        <v/>
      </c>
      <c r="G594" s="481" t="str">
        <f t="array" ref="G594">IFERROR(IF(INDEX('Disaggregation Data'!$M$315:$M$586,MATCH(LEFT(X594,255),LEFT('Disaggregation Data'!$J$315:$J$586,255),0))=0,(E594/F594)*100,INDEX('Disaggregation Data'!$M$315:$M$586,MATCH(LEFT(X594,255),LEFT('Disaggregation Data'!J$315:$J$586,255),0))),"")</f>
        <v/>
      </c>
      <c r="H594" s="429" t="str">
        <f t="array" ref="H594">IFERROR(IF(INDEX('Disaggregation Data'!$N$315:$N$586,MATCH(LEFT(X594,255),LEFT('Disaggregation Data'!$J$315:$J$586,255),0))=0,"",INDEX('Disaggregation Data'!$N$315:$N$586,MATCH(LEFT(X594,255),LEFT('Disaggregation Data'!J$315:$J$586,255),0))),"")</f>
        <v/>
      </c>
      <c r="I594" s="510"/>
      <c r="J594" s="510"/>
      <c r="K594" s="510"/>
      <c r="L594" s="510"/>
      <c r="M594" s="510"/>
      <c r="N594" s="510"/>
      <c r="O594" s="510"/>
      <c r="P594" s="510"/>
      <c r="Q594" s="510"/>
      <c r="R594" s="510"/>
      <c r="S594" s="510"/>
      <c r="T594" s="510"/>
      <c r="U594" s="429" t="str">
        <f t="array" ref="U594">IFERROR(IF(INDEX('Disaggregation Data'!$O$315:$O$586,MATCH(LEFT(X594,255),LEFT('Disaggregation Data'!$J$315:$J$586,255),0))=0,"",INDEX('Disaggregation Data'!$O$315:$O$586,MATCH(LEFT(X594,255),LEFT('Disaggregation Data'!J$315:$J$586,255),0))),"")</f>
        <v/>
      </c>
      <c r="V594" s="441" t="str">
        <f t="array" ref="V594">IFERROR(IF(INDEX('Disaggregation Data'!$P$315:$P$586,MATCH(LEFT(X594,255),LEFT('Disaggregation Data'!$J$315:$J$586,255),0))=0,"",INDEX('Disaggregation Data'!$P$315:$P$586,MATCH(LEFT(X594,255),LEFT('Disaggregation Data'!J$315:$J$586,255),0))),"")</f>
        <v/>
      </c>
      <c r="W594" s="511"/>
      <c r="X594" s="511" t="str">
        <f t="shared" si="40"/>
        <v/>
      </c>
      <c r="Y594" s="511">
        <f t="shared" si="41"/>
        <v>127</v>
      </c>
      <c r="Z594" s="511" t="str">
        <f t="shared" si="42"/>
        <v/>
      </c>
      <c r="AA594" s="511" t="b">
        <f t="shared" si="43"/>
        <v>0</v>
      </c>
      <c r="AB594" s="511" t="s">
        <v>2097</v>
      </c>
      <c r="AC594" s="511" t="str">
        <f t="array" ref="AC594">IFERROR(IF(INDEX('Disaggregation Records'!$G$95:$G$183,MATCH(LEFT(Z594,255),LEFT('Disaggregation Records'!$D$95:$D$183,255),0))=0,"",INDEX('Disaggregation Records'!$G$95:$G$183,MATCH(LEFT(Z594,255),LEFT('Disaggregation Records'!$D$95:$D$183,255),0))),"")</f>
        <v/>
      </c>
      <c r="AD594" s="511" t="s">
        <v>807</v>
      </c>
      <c r="AE594" s="219"/>
      <c r="AF594" s="135"/>
      <c r="AG594" s="135"/>
    </row>
    <row r="595" spans="1:33" ht="37.5" customHeight="1">
      <c r="A595" s="406">
        <v>27</v>
      </c>
      <c r="B595" s="423" t="str">
        <f>IFERROR(VLOOKUP(A595,'Coverage Indicators - Section D'!$A$10:$Y$39,25,FALSE),"")</f>
        <v/>
      </c>
      <c r="C595" s="506" t="str">
        <f t="array" ref="C595">IFERROR(IF(INDEX('Disaggregation Records'!$E$95:$E$183,MATCH(LEFT(Z595,255),LEFT('Disaggregation Records'!$D$95:$D$183,255),0))=0,"",INDEX('Disaggregation Records'!$E$95:$E$183,MATCH(LEFT(Z595,255),LEFT('Disaggregation Records'!$D$95:$D$183,255),0))),"")</f>
        <v/>
      </c>
      <c r="D595" s="506" t="str">
        <f t="array" ref="D595">IFERROR(IF(INDEX('Disaggregation Records'!$F$95:$F$183,MATCH(LEFT(Z595,255),LEFT('Disaggregation Records'!$D$95:$D$183,255),0))=0,"",INDEX('Disaggregation Records'!$F$95:$F$183,MATCH(LEFT(Z595,255),LEFT('Disaggregation Records'!$D$95:$D$183,255),0))),"")</f>
        <v/>
      </c>
      <c r="E595" s="425" t="str">
        <f t="array" ref="E595">IFERROR(IF(INDEX('Disaggregation Data'!$K$315:$K$586,MATCH(LEFT(X595,255),LEFT('Disaggregation Data'!$J$315:$J$586,255),0))=0,"",INDEX('Disaggregation Data'!$K$315:$K$586,MATCH(LEFT(X595,255),LEFT('Disaggregation Data'!J$315:$J$586,255),0))),"")</f>
        <v/>
      </c>
      <c r="F595" s="426" t="str">
        <f t="array" ref="F595">IFERROR(IF(INDEX('Disaggregation Data'!$L$315:$L$586,MATCH(LEFT(X595,255),LEFT('Disaggregation Data'!$J$315:$J$586,255),0))=0,"",INDEX('Disaggregation Data'!$L$315:$L$586,MATCH(LEFT(X595,255),LEFT('Disaggregation Data'!J$315:$J$586,255),0))),"")</f>
        <v/>
      </c>
      <c r="G595" s="481" t="str">
        <f t="array" ref="G595">IFERROR(IF(INDEX('Disaggregation Data'!$M$315:$M$586,MATCH(LEFT(X595,255),LEFT('Disaggregation Data'!$J$315:$J$586,255),0))=0,(E595/F595)*100,INDEX('Disaggregation Data'!$M$315:$M$586,MATCH(LEFT(X595,255),LEFT('Disaggregation Data'!J$315:$J$586,255),0))),"")</f>
        <v/>
      </c>
      <c r="H595" s="429" t="str">
        <f t="array" ref="H595">IFERROR(IF(INDEX('Disaggregation Data'!$N$315:$N$586,MATCH(LEFT(X595,255),LEFT('Disaggregation Data'!$J$315:$J$586,255),0))=0,"",INDEX('Disaggregation Data'!$N$315:$N$586,MATCH(LEFT(X595,255),LEFT('Disaggregation Data'!J$315:$J$586,255),0))),"")</f>
        <v/>
      </c>
      <c r="I595" s="510"/>
      <c r="J595" s="510"/>
      <c r="K595" s="510"/>
      <c r="L595" s="510"/>
      <c r="M595" s="510"/>
      <c r="N595" s="510"/>
      <c r="O595" s="510"/>
      <c r="P595" s="510"/>
      <c r="Q595" s="510"/>
      <c r="R595" s="510"/>
      <c r="S595" s="510"/>
      <c r="T595" s="510"/>
      <c r="U595" s="429" t="str">
        <f t="array" ref="U595">IFERROR(IF(INDEX('Disaggregation Data'!$O$315:$O$586,MATCH(LEFT(X595,255),LEFT('Disaggregation Data'!$J$315:$J$586,255),0))=0,"",INDEX('Disaggregation Data'!$O$315:$O$586,MATCH(LEFT(X595,255),LEFT('Disaggregation Data'!J$315:$J$586,255),0))),"")</f>
        <v/>
      </c>
      <c r="V595" s="441" t="str">
        <f t="array" ref="V595">IFERROR(IF(INDEX('Disaggregation Data'!$P$315:$P$586,MATCH(LEFT(X595,255),LEFT('Disaggregation Data'!$J$315:$J$586,255),0))=0,"",INDEX('Disaggregation Data'!$P$315:$P$586,MATCH(LEFT(X595,255),LEFT('Disaggregation Data'!J$315:$J$586,255),0))),"")</f>
        <v/>
      </c>
      <c r="W595" s="511"/>
      <c r="X595" s="511" t="str">
        <f t="shared" si="40"/>
        <v/>
      </c>
      <c r="Y595" s="511">
        <f t="shared" si="41"/>
        <v>128</v>
      </c>
      <c r="Z595" s="511" t="str">
        <f t="shared" si="42"/>
        <v/>
      </c>
      <c r="AA595" s="511" t="b">
        <f t="shared" si="43"/>
        <v>0</v>
      </c>
      <c r="AB595" s="511" t="s">
        <v>2098</v>
      </c>
      <c r="AC595" s="511" t="str">
        <f t="array" ref="AC595">IFERROR(IF(INDEX('Disaggregation Records'!$G$95:$G$183,MATCH(LEFT(Z595,255),LEFT('Disaggregation Records'!$D$95:$D$183,255),0))=0,"",INDEX('Disaggregation Records'!$G$95:$G$183,MATCH(LEFT(Z595,255),LEFT('Disaggregation Records'!$D$95:$D$183,255),0))),"")</f>
        <v/>
      </c>
      <c r="AD595" s="511" t="s">
        <v>807</v>
      </c>
      <c r="AE595" s="219"/>
      <c r="AF595" s="135"/>
      <c r="AG595" s="135"/>
    </row>
    <row r="596" spans="1:33" ht="37.5" customHeight="1">
      <c r="A596" s="406">
        <v>27</v>
      </c>
      <c r="B596" s="423" t="str">
        <f>IFERROR(VLOOKUP(A596,'Coverage Indicators - Section D'!$A$10:$Y$39,25,FALSE),"")</f>
        <v/>
      </c>
      <c r="C596" s="506" t="str">
        <f t="array" ref="C596">IFERROR(IF(INDEX('Disaggregation Records'!$E$95:$E$183,MATCH(LEFT(Z596,255),LEFT('Disaggregation Records'!$D$95:$D$183,255),0))=0,"",INDEX('Disaggregation Records'!$E$95:$E$183,MATCH(LEFT(Z596,255),LEFT('Disaggregation Records'!$D$95:$D$183,255),0))),"")</f>
        <v/>
      </c>
      <c r="D596" s="506" t="str">
        <f t="array" ref="D596">IFERROR(IF(INDEX('Disaggregation Records'!$F$95:$F$183,MATCH(LEFT(Z596,255),LEFT('Disaggregation Records'!$D$95:$D$183,255),0))=0,"",INDEX('Disaggregation Records'!$F$95:$F$183,MATCH(LEFT(Z596,255),LEFT('Disaggregation Records'!$D$95:$D$183,255),0))),"")</f>
        <v/>
      </c>
      <c r="E596" s="425" t="str">
        <f t="array" ref="E596">IFERROR(IF(INDEX('Disaggregation Data'!$K$315:$K$586,MATCH(LEFT(X596,255),LEFT('Disaggregation Data'!$J$315:$J$586,255),0))=0,"",INDEX('Disaggregation Data'!$K$315:$K$586,MATCH(LEFT(X596,255),LEFT('Disaggregation Data'!J$315:$J$586,255),0))),"")</f>
        <v/>
      </c>
      <c r="F596" s="426" t="str">
        <f t="array" ref="F596">IFERROR(IF(INDEX('Disaggregation Data'!$L$315:$L$586,MATCH(LEFT(X596,255),LEFT('Disaggregation Data'!$J$315:$J$586,255),0))=0,"",INDEX('Disaggregation Data'!$L$315:$L$586,MATCH(LEFT(X596,255),LEFT('Disaggregation Data'!J$315:$J$586,255),0))),"")</f>
        <v/>
      </c>
      <c r="G596" s="481" t="str">
        <f t="array" ref="G596">IFERROR(IF(INDEX('Disaggregation Data'!$M$315:$M$586,MATCH(LEFT(X596,255),LEFT('Disaggregation Data'!$J$315:$J$586,255),0))=0,(E596/F596)*100,INDEX('Disaggregation Data'!$M$315:$M$586,MATCH(LEFT(X596,255),LEFT('Disaggregation Data'!J$315:$J$586,255),0))),"")</f>
        <v/>
      </c>
      <c r="H596" s="429" t="str">
        <f t="array" ref="H596">IFERROR(IF(INDEX('Disaggregation Data'!$N$315:$N$586,MATCH(LEFT(X596,255),LEFT('Disaggregation Data'!$J$315:$J$586,255),0))=0,"",INDEX('Disaggregation Data'!$N$315:$N$586,MATCH(LEFT(X596,255),LEFT('Disaggregation Data'!J$315:$J$586,255),0))),"")</f>
        <v/>
      </c>
      <c r="I596" s="510"/>
      <c r="J596" s="510"/>
      <c r="K596" s="510"/>
      <c r="L596" s="510"/>
      <c r="M596" s="510"/>
      <c r="N596" s="510"/>
      <c r="O596" s="510"/>
      <c r="P596" s="510"/>
      <c r="Q596" s="510"/>
      <c r="R596" s="510"/>
      <c r="S596" s="510"/>
      <c r="T596" s="510"/>
      <c r="U596" s="429" t="str">
        <f t="array" ref="U596">IFERROR(IF(INDEX('Disaggregation Data'!$O$315:$O$586,MATCH(LEFT(X596,255),LEFT('Disaggregation Data'!$J$315:$J$586,255),0))=0,"",INDEX('Disaggregation Data'!$O$315:$O$586,MATCH(LEFT(X596,255),LEFT('Disaggregation Data'!J$315:$J$586,255),0))),"")</f>
        <v/>
      </c>
      <c r="V596" s="441" t="str">
        <f t="array" ref="V596">IFERROR(IF(INDEX('Disaggregation Data'!$P$315:$P$586,MATCH(LEFT(X596,255),LEFT('Disaggregation Data'!$J$315:$J$586,255),0))=0,"",INDEX('Disaggregation Data'!$P$315:$P$586,MATCH(LEFT(X596,255),LEFT('Disaggregation Data'!J$315:$J$586,255),0))),"")</f>
        <v/>
      </c>
      <c r="W596" s="511"/>
      <c r="X596" s="511" t="str">
        <f t="shared" si="40"/>
        <v/>
      </c>
      <c r="Y596" s="511">
        <f t="shared" si="41"/>
        <v>129</v>
      </c>
      <c r="Z596" s="511" t="str">
        <f t="shared" si="42"/>
        <v/>
      </c>
      <c r="AA596" s="511" t="b">
        <f t="shared" si="43"/>
        <v>0</v>
      </c>
      <c r="AB596" s="511" t="s">
        <v>2099</v>
      </c>
      <c r="AC596" s="511" t="str">
        <f t="array" ref="AC596">IFERROR(IF(INDEX('Disaggregation Records'!$G$95:$G$183,MATCH(LEFT(Z596,255),LEFT('Disaggregation Records'!$D$95:$D$183,255),0))=0,"",INDEX('Disaggregation Records'!$G$95:$G$183,MATCH(LEFT(Z596,255),LEFT('Disaggregation Records'!$D$95:$D$183,255),0))),"")</f>
        <v/>
      </c>
      <c r="AD596" s="511" t="s">
        <v>807</v>
      </c>
      <c r="AE596" s="219"/>
      <c r="AF596" s="135"/>
      <c r="AG596" s="135"/>
    </row>
    <row r="597" spans="1:33" ht="2.85" customHeight="1" thickBot="1">
      <c r="A597" s="65"/>
      <c r="B597" s="66"/>
      <c r="C597" s="66"/>
      <c r="D597" s="66"/>
      <c r="E597" s="66"/>
      <c r="F597" s="66"/>
      <c r="G597" s="66"/>
      <c r="H597" s="66"/>
      <c r="I597" s="66"/>
      <c r="J597" s="66"/>
      <c r="K597" s="66"/>
      <c r="L597" s="66"/>
      <c r="M597" s="66"/>
      <c r="N597" s="66"/>
      <c r="O597" s="66"/>
      <c r="P597" s="66"/>
      <c r="Q597" s="66"/>
      <c r="R597" s="125"/>
      <c r="S597" s="125"/>
      <c r="T597" s="125"/>
      <c r="U597" s="125"/>
      <c r="V597" s="125"/>
      <c r="W597" s="125"/>
      <c r="X597" s="125"/>
      <c r="Y597" s="125"/>
      <c r="Z597" s="125"/>
      <c r="AA597" s="125"/>
      <c r="AB597" s="125"/>
      <c r="AC597" s="125" t="s">
        <v>242</v>
      </c>
      <c r="AD597" s="125"/>
      <c r="AE597" s="61"/>
      <c r="AF597" s="135"/>
      <c r="AG597" s="135"/>
    </row>
    <row r="598" spans="1:33" ht="30" customHeight="1">
      <c r="AF598" s="135"/>
      <c r="AG598" s="135"/>
    </row>
    <row r="599" spans="1:33" ht="30" customHeight="1"/>
    <row r="600" spans="1:33" ht="30" customHeight="1"/>
    <row r="601" spans="1:33">
      <c r="A601" s="67" t="s">
        <v>131</v>
      </c>
    </row>
  </sheetData>
  <sheetProtection sheet="1" objects="1" scenarios="1" formatCells="0" sort="0" autoFilter="0"/>
  <mergeCells count="5">
    <mergeCell ref="A1:H2"/>
    <mergeCell ref="A6:H6"/>
    <mergeCell ref="A165:H165"/>
    <mergeCell ref="A324:Q324"/>
    <mergeCell ref="R324:U324"/>
  </mergeCells>
  <conditionalFormatting sqref="A8:D158">
    <cfRule type="expression" dxfId="15" priority="11">
      <formula>MOD($A8,2)=1</formula>
    </cfRule>
    <cfRule type="expression" dxfId="14" priority="12">
      <formula>MOD($A8,2)=0</formula>
    </cfRule>
  </conditionalFormatting>
  <conditionalFormatting sqref="A167:D317">
    <cfRule type="expression" dxfId="13" priority="9">
      <formula>MOD($A8,2)=1</formula>
    </cfRule>
    <cfRule type="expression" dxfId="12" priority="10">
      <formula>MOD($A167,2)=0</formula>
    </cfRule>
  </conditionalFormatting>
  <conditionalFormatting sqref="A326:D596">
    <cfRule type="expression" dxfId="11" priority="7">
      <formula>MOD($A326,2)=1</formula>
    </cfRule>
    <cfRule type="expression" dxfId="10" priority="8">
      <formula>MOD($A326,2)=0</formula>
    </cfRule>
  </conditionalFormatting>
  <conditionalFormatting sqref="J326:Q596 A8:H158 A167:H317 A326:H596">
    <cfRule type="expression" dxfId="9" priority="6">
      <formula>$C8=""</formula>
    </cfRule>
  </conditionalFormatting>
  <conditionalFormatting sqref="V326:V596">
    <cfRule type="expression" dxfId="8" priority="5">
      <formula>$C326=""</formula>
    </cfRule>
  </conditionalFormatting>
  <conditionalFormatting sqref="U326:U596">
    <cfRule type="expression" dxfId="7" priority="4">
      <formula>$C326=""</formula>
    </cfRule>
  </conditionalFormatting>
  <conditionalFormatting sqref="I326:I596">
    <cfRule type="expression" dxfId="6" priority="3">
      <formula>$C326=""</formula>
    </cfRule>
  </conditionalFormatting>
  <conditionalFormatting sqref="R326:S596">
    <cfRule type="expression" dxfId="5" priority="2">
      <formula>$C326=""</formula>
    </cfRule>
  </conditionalFormatting>
  <conditionalFormatting sqref="T326:T596">
    <cfRule type="expression" dxfId="4" priority="1">
      <formula>$C326=""</formula>
    </cfRule>
  </conditionalFormatting>
  <dataValidations count="16">
    <dataValidation type="textLength" allowBlank="1" showInputMessage="1" showErrorMessage="1" errorTitle="Entered information is too long" error="Information entered here is limited to 20 characters. Please capture further details in Comments." sqref="E8:E158 E167:E317">
      <formula1>0</formula1>
      <formula2>20</formula2>
    </dataValidation>
    <dataValidation type="textLength" allowBlank="1" showInputMessage="1" showErrorMessage="1" errorTitle="Entered information is too long" error="Information entered here is limited to 4000 characters. Please capture further details in Comments." sqref="G167:G317 G8:G158 U326:U596">
      <formula1>0</formula1>
      <formula2>4000</formula2>
    </dataValidation>
    <dataValidation type="textLength" allowBlank="1" showInputMessage="1" showErrorMessage="1" errorTitle="Entered information is too long" error="Information entered here is limited to 255 characters. Please capture further details in Comments." sqref="H8:H158">
      <formula1>0</formula1>
      <formula2>255</formula2>
    </dataValidation>
    <dataValidation type="textLength" allowBlank="1" showInputMessage="1" showErrorMessage="1" errorTitle="Enteredinformation is too long" error="Information entered here is limited to 32768 characters. Please capture further details in Comments." sqref="H167:H317">
      <formula1>0</formula1>
      <formula2>32768</formula2>
    </dataValidation>
    <dataValidation type="textLength" allowBlank="1" showInputMessage="1" showErrorMessage="1" errorTitle="Entered information is too long" error="Information entered here is limited to 32768 characters. Please capture further details in Comments." sqref="V326:V596">
      <formula1>0</formula1>
      <formula2>32768</formula2>
    </dataValidation>
    <dataValidation type="decimal" allowBlank="1" showInputMessage="1" showErrorMessage="1" errorTitle="X-Author for Excel" error="Please enter a valid numeric value. Valid range for Impact Indicator Number is -1E+18 to 1E+18." promptTitle="X-Author for Excel" sqref="A8:A158">
      <formula1>-1000000000000000000</formula1>
      <formula2>1000000000000000000</formula2>
    </dataValidation>
    <dataValidation type="list" allowBlank="1" showInputMessage="1" showErrorMessage="1" errorTitle="X-Author for Excel" error="Please select a value from the drop-down." promptTitle="X-Author for Excel" sqref="F8:F158">
      <formula1>IF(IFERROR(ROWS(INDIRECT(SUBSTITUTE("AIM_Impact_Disaggregation__c.AIM_Baseline_Year__c"," ","_"))),-1) &lt; 0, XAuthorInvalidPicklistData,INDIRECT(SUBSTITUTE("AIM_Impact_Disaggregation__c.AIM_Baseline_Year__c"," ","_")))</formula1>
    </dataValidation>
    <dataValidation type="custom" allowBlank="1" showInputMessage="1" showErrorMessage="1" errorTitle="X-Author for Excel" error="Id and Lookup fields are not editable." promptTitle="X-Author for Excel" sqref="O8:O158 I8:J158 O167:O317 I167:J317 AB326:AD596">
      <formula1>""</formula1>
    </dataValidation>
    <dataValidation type="list" allowBlank="1" showInputMessage="1" showErrorMessage="1" errorTitle="X-Author for Excel" error="Please select either TRUE or FALSE from the dropdown." promptTitle="X-Author for Excel" sqref="N8:N158 N167:N317 AA326:AA596">
      <formula1>"TRUE,FALSE"</formula1>
    </dataValidation>
    <dataValidation type="decimal" allowBlank="1" showInputMessage="1" showErrorMessage="1" errorTitle="X-Author for Excel" error="Please enter a valid numeric value. Valid range for Outcome Indicator Number is -1E+18 to 1E+18." promptTitle="X-Author for Excel" sqref="A167:A317">
      <formula1>-1000000000000000000</formula1>
      <formula2>1000000000000000000</formula2>
    </dataValidation>
    <dataValidation type="list" allowBlank="1" showInputMessage="1" showErrorMessage="1" errorTitle="X-Author for Excel" error="Please select a value from the drop-down." promptTitle="X-Author for Excel" sqref="F167:F317">
      <formula1>IF(IFERROR(ROWS(INDIRECT(SUBSTITUTE("AIM_Outcome_Disaggregation__c.AIM_Baseline_Year__c"," ","_"))),-1) &lt; 0, XAuthorInvalidPicklistData,INDIRECT(SUBSTITUTE("AIM_Outcome_Disaggregation__c.AIM_Baseline_Year__c"," ","_")))</formula1>
    </dataValidation>
    <dataValidation type="decimal" allowBlank="1" showInputMessage="1" showErrorMessage="1" errorTitle="X-Author for Excel" error="Please enter a valid numeric value. Valid range for Coverage Indicator Number is -1E+18 to 1E+18." promptTitle="X-Author for Excel" sqref="A326:A596">
      <formula1>-1000000000000000000</formula1>
      <formula2>1000000000000000000</formula2>
    </dataValidation>
    <dataValidation type="decimal" allowBlank="1" showInputMessage="1" showErrorMessage="1" errorTitle="X-Author for Excel" error="Please enter a valid numeric value. Valid range for Baseline N# is -10000000000 to 10000000000." promptTitle="X-Author for Excel" sqref="E326:E596">
      <formula1>-10000000000</formula1>
      <formula2>10000000000</formula2>
    </dataValidation>
    <dataValidation type="decimal" allowBlank="1" showInputMessage="1" showErrorMessage="1" errorTitle="X-Author for Excel" error="Please enter a valid numeric value. Valid range for Baseline D# is -10000000000 to 10000000000." promptTitle="X-Author for Excel" sqref="F326:F596">
      <formula1>-10000000000</formula1>
      <formula2>10000000000</formula2>
    </dataValidation>
    <dataValidation type="decimal" allowBlank="1" showInputMessage="1" showErrorMessage="1" errorTitle="X-Author for Excel" error="Please enter a valid numeric value. Valid range for Baseline % is -99999.99 to 99999.99." promptTitle="X-Author for Excel" sqref="G326:G596">
      <formula1>-99999.99</formula1>
      <formula2>99999.99</formula2>
    </dataValidation>
    <dataValidation type="list" allowBlank="1" showInputMessage="1" showErrorMessage="1" errorTitle="X-Author for Excel" error="Please select a value from the drop-down." promptTitle="X-Author for Excel" sqref="H326:H596">
      <formula1>IF(IFERROR(ROWS(INDIRECT(SUBSTITUTE("AIM_Coverage_Disaggregation__c.AIM_Year__c"," ","_"))),-1) &lt; 0, XAuthorInvalidPicklistData,INDIRECT(SUBSTITUTE("AIM_Coverage_Disaggregation__c.AIM_Year__c"," ","_")))</formula1>
    </dataValidation>
  </dataValidations>
  <hyperlinks>
    <hyperlink ref="D4" location="_e6620337_bf44_48f3_a7fd_0125cc2c6be7" display="Coverage"/>
    <hyperlink ref="B4" location="_b9c6b527_c2c5_4200_bb21_b9257f2bb2c1" display="Impact "/>
    <hyperlink ref="C4" location="_a395564a_2e4f_42b7_9d4d_76ed548224d3" display="Outcome "/>
    <hyperlink ref="A601" location="' Disaggregation - Section E'!A4" display="' Disaggregation - Section E'!A4"/>
  </hyperlinks>
  <pageMargins left="0.7" right="0.7" top="0.75" bottom="0.75" header="0.3" footer="0.3"/>
  <pageSetup paperSize="8" scale="66" fitToHeight="0" orientation="landscape" r:id="rId1"/>
  <rowBreaks count="1" manualBreakCount="1">
    <brk id="325" max="21" man="1"/>
  </rowBreaks>
  <colBreaks count="1" manualBreakCount="1">
    <brk id="4" max="30" man="1"/>
  </colBreaks>
</worksheet>
</file>

<file path=xl/worksheets/sheet7.xml><?xml version="1.0" encoding="utf-8"?>
<worksheet xmlns="http://schemas.openxmlformats.org/spreadsheetml/2006/main" xmlns:r="http://schemas.openxmlformats.org/officeDocument/2006/relationships">
  <sheetPr codeName="Sheet7" enableFormatConditionsCalculation="0"/>
  <dimension ref="A1:AN580"/>
  <sheetViews>
    <sheetView showGridLines="0" zoomScale="75" zoomScaleNormal="75" zoomScalePageLayoutView="75" workbookViewId="0">
      <selection activeCell="B9" sqref="B9"/>
    </sheetView>
  </sheetViews>
  <sheetFormatPr defaultColWidth="8.625" defaultRowHeight="15.75"/>
  <cols>
    <col min="1" max="1" width="12" style="6" customWidth="1"/>
    <col min="2" max="2" width="30.625" style="6" customWidth="1"/>
    <col min="3" max="3" width="25.625" style="6" customWidth="1"/>
    <col min="4" max="4" width="43.625" style="6" customWidth="1"/>
    <col min="5" max="5" width="35.625" style="6" customWidth="1"/>
    <col min="6" max="6" width="24.125" style="6" hidden="1" customWidth="1"/>
    <col min="7" max="7" width="21.125" style="6" hidden="1" customWidth="1"/>
    <col min="8" max="8" width="35.125" style="6" hidden="1" customWidth="1"/>
    <col min="9" max="9" width="31.625" style="6" hidden="1" customWidth="1"/>
    <col min="10" max="10" width="26.625" style="6" hidden="1" customWidth="1"/>
    <col min="11" max="11" width="27.625" style="6" hidden="1" customWidth="1"/>
    <col min="12" max="13" width="0.125" style="6" customWidth="1"/>
    <col min="14" max="14" width="26.125" style="6" customWidth="1"/>
    <col min="15" max="15" width="50.375" style="6" customWidth="1"/>
    <col min="16" max="16" width="23.625" style="6" customWidth="1"/>
    <col min="17" max="17" width="13.625" style="6" hidden="1" customWidth="1"/>
    <col min="18" max="19" width="14.125" style="6" hidden="1" customWidth="1"/>
    <col min="20" max="21" width="22.125" style="6" hidden="1" customWidth="1"/>
    <col min="22" max="22" width="25.625" style="6" hidden="1" customWidth="1"/>
    <col min="23" max="27" width="26.625" style="6" hidden="1" customWidth="1"/>
    <col min="28" max="29" width="0.125" style="6" customWidth="1"/>
    <col min="30" max="38" width="8.625" style="6" customWidth="1"/>
    <col min="39" max="39" width="8.625" style="9" customWidth="1"/>
    <col min="40" max="40" width="17.625" style="9" customWidth="1"/>
    <col min="41" max="41" width="13.125" style="6" customWidth="1"/>
    <col min="42" max="42" width="18" style="6" customWidth="1"/>
    <col min="43" max="43" width="13.125" style="6" customWidth="1"/>
    <col min="44" max="16384" width="8.625" style="6"/>
  </cols>
  <sheetData>
    <row r="1" spans="1:29" ht="21.6" customHeight="1">
      <c r="A1" s="566" t="s">
        <v>182</v>
      </c>
      <c r="B1" s="567"/>
      <c r="C1" s="567"/>
      <c r="D1" s="567"/>
      <c r="E1" s="567"/>
      <c r="F1" s="567"/>
      <c r="G1" s="567"/>
      <c r="H1" s="567"/>
      <c r="I1" s="567"/>
      <c r="J1" s="567"/>
      <c r="K1" s="567"/>
      <c r="L1" s="567"/>
      <c r="M1" s="567"/>
      <c r="N1" s="567"/>
      <c r="O1" s="568"/>
    </row>
    <row r="2" spans="1:29" ht="16.5" thickBot="1">
      <c r="A2" s="569"/>
      <c r="B2" s="570"/>
      <c r="C2" s="570"/>
      <c r="D2" s="570"/>
      <c r="E2" s="570"/>
      <c r="F2" s="570"/>
      <c r="G2" s="570"/>
      <c r="H2" s="570"/>
      <c r="I2" s="570"/>
      <c r="J2" s="570"/>
      <c r="K2" s="570"/>
      <c r="L2" s="570"/>
      <c r="M2" s="570"/>
      <c r="N2" s="570"/>
      <c r="O2" s="571"/>
    </row>
    <row r="3" spans="1:29" ht="16.5" thickBot="1"/>
    <row r="4" spans="1:29" ht="65.849999999999994" customHeight="1" thickBot="1">
      <c r="A4" s="44" t="s">
        <v>37</v>
      </c>
      <c r="B4" s="45" t="s">
        <v>171</v>
      </c>
      <c r="C4" s="31" t="s">
        <v>172</v>
      </c>
    </row>
    <row r="5" spans="1:29" ht="16.5" thickBot="1"/>
    <row r="6" spans="1:29" ht="45.75" customHeight="1" thickBot="1">
      <c r="A6" s="546" t="s">
        <v>171</v>
      </c>
      <c r="B6" s="547"/>
      <c r="C6" s="547"/>
      <c r="D6" s="547"/>
      <c r="E6" s="547"/>
      <c r="F6" s="547"/>
      <c r="G6" s="547"/>
      <c r="H6" s="547"/>
      <c r="I6" s="547"/>
      <c r="J6" s="547"/>
      <c r="K6" s="547"/>
      <c r="L6" s="547"/>
      <c r="M6" s="547"/>
      <c r="N6" s="547"/>
      <c r="O6" s="547"/>
      <c r="P6" s="185"/>
      <c r="Q6" s="185"/>
      <c r="R6" s="185"/>
      <c r="S6" s="185"/>
      <c r="T6" s="185"/>
      <c r="U6" s="185"/>
      <c r="V6" s="185"/>
      <c r="W6" s="185"/>
      <c r="X6" s="185"/>
      <c r="Y6" s="185"/>
      <c r="Z6" s="185"/>
      <c r="AA6" s="185"/>
      <c r="AB6" s="185"/>
      <c r="AC6" s="187"/>
    </row>
    <row r="7" spans="1:29" ht="45.75" customHeight="1">
      <c r="A7" s="418" t="s">
        <v>130</v>
      </c>
      <c r="B7" s="418" t="s">
        <v>1</v>
      </c>
      <c r="C7" s="418" t="s">
        <v>89</v>
      </c>
      <c r="D7" s="418" t="s">
        <v>90</v>
      </c>
      <c r="E7" s="418" t="s">
        <v>263</v>
      </c>
      <c r="F7" s="402" t="s">
        <v>266</v>
      </c>
      <c r="G7" s="449"/>
      <c r="H7" s="449"/>
      <c r="I7" s="449"/>
      <c r="J7" s="449"/>
      <c r="K7" s="449"/>
      <c r="L7" s="449"/>
      <c r="M7" s="418"/>
      <c r="N7" s="419" t="s">
        <v>11</v>
      </c>
      <c r="O7" s="419" t="s">
        <v>9</v>
      </c>
      <c r="P7" s="419" t="s">
        <v>300</v>
      </c>
      <c r="Q7" s="487"/>
      <c r="R7" s="471" t="s">
        <v>262</v>
      </c>
      <c r="S7" s="471" t="s">
        <v>60</v>
      </c>
      <c r="T7" s="471" t="s">
        <v>62</v>
      </c>
      <c r="U7" s="471" t="s">
        <v>99</v>
      </c>
      <c r="V7" s="488" t="s">
        <v>179</v>
      </c>
      <c r="W7" s="488" t="s">
        <v>197</v>
      </c>
      <c r="X7" s="488" t="s">
        <v>210</v>
      </c>
      <c r="Y7" s="488" t="s">
        <v>48</v>
      </c>
      <c r="Z7" s="488" t="s">
        <v>264</v>
      </c>
      <c r="AA7" s="215"/>
      <c r="AB7" s="160"/>
      <c r="AC7" s="51"/>
    </row>
    <row r="8" spans="1:29" ht="47.1" hidden="1" customHeight="1">
      <c r="A8" s="406" t="s">
        <v>94</v>
      </c>
      <c r="B8" s="489" t="str">
        <f>IFERROR(IF(D8="","",VLOOKUP(W8,'Reference Records'!$D$68:$F$81,3,FALSE)),"")</f>
        <v/>
      </c>
      <c r="C8" s="489" t="str">
        <f>IFERROR(IF(D8="","",VLOOKUP(X8,'Reference Records'!$B$84:$C$149,2,FALSE)),"")</f>
        <v/>
      </c>
      <c r="D8" s="490" t="s">
        <v>91</v>
      </c>
      <c r="E8" s="491" t="str">
        <f>IF('Overview - Section A'!$AN$5="Funding Request",IF(F8="Funding Request Place Holder","",F8),"")</f>
        <v/>
      </c>
      <c r="F8" s="492" t="str">
        <f>IFERROR(IF(Z8="","",VLOOKUP(Z8,'Overview - Section A'!$P$30:$Q$31,2,FALSE)),"")</f>
        <v>[Account (Name)]</v>
      </c>
      <c r="G8" s="493"/>
      <c r="H8" s="493"/>
      <c r="I8" s="493"/>
      <c r="J8" s="493"/>
      <c r="K8" s="493"/>
      <c r="L8" s="493"/>
      <c r="M8" s="491"/>
      <c r="N8" s="494" t="str">
        <f>IFERROR(IF(Y8="","",Y8),"")</f>
        <v>[Country (Name)]</v>
      </c>
      <c r="O8" s="495" t="s">
        <v>92</v>
      </c>
      <c r="P8" s="496" t="s">
        <v>299</v>
      </c>
      <c r="Q8" s="497"/>
      <c r="R8" s="472" t="str">
        <f>IFERROR(IF('Overview - Section A'!$AN$5="Funding Request",VLOOKUP(E8,'Overview - Section A'!$M$30:$P$31,4,FALSE),IF(Z8="","",Z8)),"")</f>
        <v>[Record ID]</v>
      </c>
      <c r="S8" s="472" t="b">
        <f>IFERROR(IF(N8&lt;&gt;"",TRUE,FALSE),FALSE)</f>
        <v>1</v>
      </c>
      <c r="T8" s="472" t="s">
        <v>61</v>
      </c>
      <c r="U8" s="472" t="str">
        <f t="array" ref="U8">IFERROR(IF(INDEX('Overview - Section A'!$AB$119:$AB$173,MATCH(LEFT(C8,255),LEFT('Overview - Section A'!$W$119:$W$173,255),0))=0,"",INDEX('Overview - Section A'!$AB$119:$AB$173,MATCH(LEFT(C8,255),LEFT('Overview - Section A'!$W$119:$W$173,255),0))),"")</f>
        <v>a1M36000004Z4jsEAC</v>
      </c>
      <c r="V8" s="498" t="str">
        <f>IFERROR(IF('Overview - Section A'!$AN$5="Funding Request",IF('Reference Records'!$B$157&lt;&gt;"",VLOOKUP(N8,'Reference Records'!$B$157:$C$158,2,FALSE),VLOOKUP(N8,'Reference Records'!$A$170:$C$171,3,FALSE)),VLOOKUP(N8,'Reference Records'!$A$174:$C$176,3,FALSE)),"")</f>
        <v>[Record ID]</v>
      </c>
      <c r="W8" s="499" t="s">
        <v>196</v>
      </c>
      <c r="X8" s="499" t="s">
        <v>198</v>
      </c>
      <c r="Y8" s="498" t="s">
        <v>202</v>
      </c>
      <c r="Z8" s="498" t="s">
        <v>61</v>
      </c>
      <c r="AA8" s="216"/>
      <c r="AB8" s="161"/>
      <c r="AC8" s="51"/>
    </row>
    <row r="9" spans="1:29" ht="47.1" customHeight="1">
      <c r="A9" s="406">
        <v>1</v>
      </c>
      <c r="B9" s="489" t="str">
        <f>IFERROR(IF(D9="","",VLOOKUP(W9,'Reference Records'!$D$68:$F$81,3,FALSE)),"")</f>
        <v/>
      </c>
      <c r="C9" s="489" t="str">
        <f>IFERROR(IF(D9="","",VLOOKUP(X9,'Reference Records'!$B$84:$C$149,2,FALSE)),"")</f>
        <v/>
      </c>
      <c r="D9" s="490"/>
      <c r="E9" s="491" t="str">
        <f>IF('Overview - Section A'!$AN$5="Funding Request",IF(F9="Funding Request Place Holder","",F9),"")</f>
        <v/>
      </c>
      <c r="F9" s="492" t="str">
        <f>IFERROR(IF(Z9="","",VLOOKUP(Z9,'Overview - Section A'!$P$30:$Q$31,2,FALSE)),"")</f>
        <v/>
      </c>
      <c r="G9" s="493"/>
      <c r="H9" s="493"/>
      <c r="I9" s="493"/>
      <c r="J9" s="493"/>
      <c r="K9" s="493"/>
      <c r="L9" s="493"/>
      <c r="M9" s="491"/>
      <c r="N9" s="494" t="str">
        <f t="shared" ref="N9:N72" si="0">IFERROR(IF(Y9="","",Y9),"")</f>
        <v/>
      </c>
      <c r="O9" s="495"/>
      <c r="P9" s="496"/>
      <c r="Q9" s="497"/>
      <c r="R9" s="472" t="str">
        <f>IFERROR(IF('Overview - Section A'!$AN$5="Funding Request",VLOOKUP(E9,'Overview - Section A'!$M$30:$P$31,4,FALSE),IF(Z9="","",Z9)),"")</f>
        <v/>
      </c>
      <c r="S9" s="472" t="b">
        <f t="shared" ref="S9:S72" si="1">IFERROR(IF(N9&lt;&gt;"",TRUE,FALSE),FALSE)</f>
        <v>0</v>
      </c>
      <c r="T9" s="472" t="s">
        <v>970</v>
      </c>
      <c r="U9" s="472" t="str">
        <f t="array" ref="U9">IFERROR(IF(INDEX('Overview - Section A'!$AB$119:$AB$173,MATCH(LEFT(C9,255),LEFT('Overview - Section A'!$W$119:$W$173,255),0))=0,"",INDEX('Overview - Section A'!$AB$119:$AB$173,MATCH(LEFT(C9,255),LEFT('Overview - Section A'!$W$119:$W$173,255),0))),"")</f>
        <v>a1M36000004Z4jsEAC</v>
      </c>
      <c r="V9" s="498" t="str">
        <f>IFERROR(IF('Overview - Section A'!$AN$5="Funding Request",IF('Reference Records'!$B$157&lt;&gt;"",VLOOKUP(N9,'Reference Records'!$B$157:$C$158,2,FALSE),VLOOKUP(N9,'Reference Records'!$A$170:$C$171,3,FALSE)),VLOOKUP(N9,'Reference Records'!$A$174:$C$176,3,FALSE)),"")</f>
        <v/>
      </c>
      <c r="W9" s="499" t="s">
        <v>529</v>
      </c>
      <c r="X9" s="499"/>
      <c r="Y9" s="498"/>
      <c r="Z9" s="498"/>
      <c r="AA9" s="216"/>
      <c r="AB9" s="161"/>
      <c r="AC9" s="51"/>
    </row>
    <row r="10" spans="1:29" ht="47.1" customHeight="1">
      <c r="A10" s="406">
        <v>2</v>
      </c>
      <c r="B10" s="489" t="str">
        <f>IFERROR(IF(D10="","",VLOOKUP(W10,'Reference Records'!$D$68:$F$81,3,FALSE)),"")</f>
        <v/>
      </c>
      <c r="C10" s="489" t="str">
        <f>IFERROR(IF(D10="","",VLOOKUP(X10,'Reference Records'!$B$84:$C$149,2,FALSE)),"")</f>
        <v/>
      </c>
      <c r="D10" s="490"/>
      <c r="E10" s="491" t="str">
        <f>IF('Overview - Section A'!$AN$5="Funding Request",IF(F10="Funding Request Place Holder","",F10),"")</f>
        <v/>
      </c>
      <c r="F10" s="492" t="str">
        <f>IFERROR(IF(Z10="","",VLOOKUP(Z10,'Overview - Section A'!$P$30:$Q$31,2,FALSE)),"")</f>
        <v/>
      </c>
      <c r="G10" s="493"/>
      <c r="H10" s="493"/>
      <c r="I10" s="493"/>
      <c r="J10" s="493"/>
      <c r="K10" s="493"/>
      <c r="L10" s="493"/>
      <c r="M10" s="491"/>
      <c r="N10" s="494" t="str">
        <f t="shared" si="0"/>
        <v/>
      </c>
      <c r="O10" s="495"/>
      <c r="P10" s="496"/>
      <c r="Q10" s="497"/>
      <c r="R10" s="472" t="str">
        <f>IFERROR(IF('Overview - Section A'!$AN$5="Funding Request",VLOOKUP(E10,'Overview - Section A'!$M$30:$P$31,4,FALSE),IF(Z10="","",Z10)),"")</f>
        <v/>
      </c>
      <c r="S10" s="472" t="b">
        <f t="shared" si="1"/>
        <v>0</v>
      </c>
      <c r="T10" s="472" t="s">
        <v>971</v>
      </c>
      <c r="U10" s="472" t="str">
        <f t="array" ref="U10">IFERROR(IF(INDEX('Overview - Section A'!$AB$119:$AB$173,MATCH(LEFT(C10,255),LEFT('Overview - Section A'!$W$119:$W$173,255),0))=0,"",INDEX('Overview - Section A'!$AB$119:$AB$173,MATCH(LEFT(C10,255),LEFT('Overview - Section A'!$W$119:$W$173,255),0))),"")</f>
        <v>a1M36000004Z4jsEAC</v>
      </c>
      <c r="V10" s="498" t="str">
        <f>IFERROR(IF('Overview - Section A'!$AN$5="Funding Request",IF('Reference Records'!$B$157&lt;&gt;"",VLOOKUP(N10,'Reference Records'!$B$157:$C$158,2,FALSE),VLOOKUP(N10,'Reference Records'!$A$170:$C$171,3,FALSE)),VLOOKUP(N10,'Reference Records'!$A$174:$C$176,3,FALSE)),"")</f>
        <v/>
      </c>
      <c r="W10" s="499" t="s">
        <v>529</v>
      </c>
      <c r="X10" s="499"/>
      <c r="Y10" s="498"/>
      <c r="Z10" s="498"/>
      <c r="AA10" s="216"/>
      <c r="AB10" s="161"/>
      <c r="AC10" s="51"/>
    </row>
    <row r="11" spans="1:29" ht="47.1" customHeight="1">
      <c r="A11" s="406">
        <v>3</v>
      </c>
      <c r="B11" s="489" t="str">
        <f>IFERROR(IF(D11="","",VLOOKUP(W11,'Reference Records'!$D$68:$F$81,3,FALSE)),"")</f>
        <v/>
      </c>
      <c r="C11" s="489" t="str">
        <f>IFERROR(IF(D11="","",VLOOKUP(X11,'Reference Records'!$B$84:$C$149,2,FALSE)),"")</f>
        <v/>
      </c>
      <c r="D11" s="490"/>
      <c r="E11" s="491" t="str">
        <f>IF('Overview - Section A'!$AN$5="Funding Request",IF(F11="Funding Request Place Holder","",F11),"")</f>
        <v/>
      </c>
      <c r="F11" s="492" t="str">
        <f>IFERROR(IF(Z11="","",VLOOKUP(Z11,'Overview - Section A'!$P$30:$Q$31,2,FALSE)),"")</f>
        <v/>
      </c>
      <c r="G11" s="493"/>
      <c r="H11" s="493"/>
      <c r="I11" s="493"/>
      <c r="J11" s="493"/>
      <c r="K11" s="493"/>
      <c r="L11" s="493"/>
      <c r="M11" s="491"/>
      <c r="N11" s="494" t="str">
        <f t="shared" si="0"/>
        <v/>
      </c>
      <c r="O11" s="495"/>
      <c r="P11" s="496"/>
      <c r="Q11" s="497"/>
      <c r="R11" s="472" t="str">
        <f>IFERROR(IF('Overview - Section A'!$AN$5="Funding Request",VLOOKUP(E11,'Overview - Section A'!$M$30:$P$31,4,FALSE),IF(Z11="","",Z11)),"")</f>
        <v/>
      </c>
      <c r="S11" s="472" t="b">
        <f t="shared" si="1"/>
        <v>0</v>
      </c>
      <c r="T11" s="472" t="s">
        <v>972</v>
      </c>
      <c r="U11" s="472" t="str">
        <f t="array" ref="U11">IFERROR(IF(INDEX('Overview - Section A'!$AB$119:$AB$173,MATCH(LEFT(C11,255),LEFT('Overview - Section A'!$W$119:$W$173,255),0))=0,"",INDEX('Overview - Section A'!$AB$119:$AB$173,MATCH(LEFT(C11,255),LEFT('Overview - Section A'!$W$119:$W$173,255),0))),"")</f>
        <v>a1M36000004Z4jsEAC</v>
      </c>
      <c r="V11" s="498" t="str">
        <f>IFERROR(IF('Overview - Section A'!$AN$5="Funding Request",IF('Reference Records'!$B$157&lt;&gt;"",VLOOKUP(N11,'Reference Records'!$B$157:$C$158,2,FALSE),VLOOKUP(N11,'Reference Records'!$A$170:$C$171,3,FALSE)),VLOOKUP(N11,'Reference Records'!$A$174:$C$176,3,FALSE)),"")</f>
        <v/>
      </c>
      <c r="W11" s="499" t="s">
        <v>529</v>
      </c>
      <c r="X11" s="499"/>
      <c r="Y11" s="498"/>
      <c r="Z11" s="498"/>
      <c r="AA11" s="216"/>
      <c r="AB11" s="161"/>
      <c r="AC11" s="51"/>
    </row>
    <row r="12" spans="1:29" ht="47.1" customHeight="1">
      <c r="A12" s="406">
        <v>4</v>
      </c>
      <c r="B12" s="489" t="str">
        <f>IFERROR(IF(D12="","",VLOOKUP(W12,'Reference Records'!$D$68:$F$81,3,FALSE)),"")</f>
        <v/>
      </c>
      <c r="C12" s="489" t="str">
        <f>IFERROR(IF(D12="","",VLOOKUP(X12,'Reference Records'!$B$84:$C$149,2,FALSE)),"")</f>
        <v/>
      </c>
      <c r="D12" s="490"/>
      <c r="E12" s="491" t="str">
        <f>IF('Overview - Section A'!$AN$5="Funding Request",IF(F12="Funding Request Place Holder","",F12),"")</f>
        <v/>
      </c>
      <c r="F12" s="492" t="str">
        <f>IFERROR(IF(Z12="","",VLOOKUP(Z12,'Overview - Section A'!$P$30:$Q$31,2,FALSE)),"")</f>
        <v/>
      </c>
      <c r="G12" s="493"/>
      <c r="H12" s="493"/>
      <c r="I12" s="493"/>
      <c r="J12" s="493"/>
      <c r="K12" s="493"/>
      <c r="L12" s="493"/>
      <c r="M12" s="491"/>
      <c r="N12" s="494" t="str">
        <f t="shared" si="0"/>
        <v/>
      </c>
      <c r="O12" s="495"/>
      <c r="P12" s="496"/>
      <c r="Q12" s="497"/>
      <c r="R12" s="472" t="str">
        <f>IFERROR(IF('Overview - Section A'!$AN$5="Funding Request",VLOOKUP(E12,'Overview - Section A'!$M$30:$P$31,4,FALSE),IF(Z12="","",Z12)),"")</f>
        <v/>
      </c>
      <c r="S12" s="472" t="b">
        <f t="shared" si="1"/>
        <v>0</v>
      </c>
      <c r="T12" s="472" t="s">
        <v>973</v>
      </c>
      <c r="U12" s="472" t="str">
        <f t="array" ref="U12">IFERROR(IF(INDEX('Overview - Section A'!$AB$119:$AB$173,MATCH(LEFT(C12,255),LEFT('Overview - Section A'!$W$119:$W$173,255),0))=0,"",INDEX('Overview - Section A'!$AB$119:$AB$173,MATCH(LEFT(C12,255),LEFT('Overview - Section A'!$W$119:$W$173,255),0))),"")</f>
        <v>a1M36000004Z4jsEAC</v>
      </c>
      <c r="V12" s="498" t="str">
        <f>IFERROR(IF('Overview - Section A'!$AN$5="Funding Request",IF('Reference Records'!$B$157&lt;&gt;"",VLOOKUP(N12,'Reference Records'!$B$157:$C$158,2,FALSE),VLOOKUP(N12,'Reference Records'!$A$170:$C$171,3,FALSE)),VLOOKUP(N12,'Reference Records'!$A$174:$C$176,3,FALSE)),"")</f>
        <v/>
      </c>
      <c r="W12" s="499" t="s">
        <v>529</v>
      </c>
      <c r="X12" s="499"/>
      <c r="Y12" s="498"/>
      <c r="Z12" s="498"/>
      <c r="AA12" s="216"/>
      <c r="AB12" s="161"/>
      <c r="AC12" s="51"/>
    </row>
    <row r="13" spans="1:29" ht="47.1" customHeight="1">
      <c r="A13" s="406">
        <v>5</v>
      </c>
      <c r="B13" s="489" t="str">
        <f>IFERROR(IF(D13="","",VLOOKUP(W13,'Reference Records'!$D$68:$F$81,3,FALSE)),"")</f>
        <v/>
      </c>
      <c r="C13" s="489" t="str">
        <f>IFERROR(IF(D13="","",VLOOKUP(X13,'Reference Records'!$B$84:$C$149,2,FALSE)),"")</f>
        <v/>
      </c>
      <c r="D13" s="490"/>
      <c r="E13" s="491" t="str">
        <f>IF('Overview - Section A'!$AN$5="Funding Request",IF(F13="Funding Request Place Holder","",F13),"")</f>
        <v/>
      </c>
      <c r="F13" s="492" t="str">
        <f>IFERROR(IF(Z13="","",VLOOKUP(Z13,'Overview - Section A'!$P$30:$Q$31,2,FALSE)),"")</f>
        <v/>
      </c>
      <c r="G13" s="493"/>
      <c r="H13" s="493"/>
      <c r="I13" s="493"/>
      <c r="J13" s="493"/>
      <c r="K13" s="493"/>
      <c r="L13" s="493"/>
      <c r="M13" s="491"/>
      <c r="N13" s="494" t="str">
        <f t="shared" si="0"/>
        <v/>
      </c>
      <c r="O13" s="495"/>
      <c r="P13" s="496"/>
      <c r="Q13" s="497"/>
      <c r="R13" s="472" t="str">
        <f>IFERROR(IF('Overview - Section A'!$AN$5="Funding Request",VLOOKUP(E13,'Overview - Section A'!$M$30:$P$31,4,FALSE),IF(Z13="","",Z13)),"")</f>
        <v/>
      </c>
      <c r="S13" s="472" t="b">
        <f t="shared" si="1"/>
        <v>0</v>
      </c>
      <c r="T13" s="472" t="s">
        <v>974</v>
      </c>
      <c r="U13" s="472" t="str">
        <f t="array" ref="U13">IFERROR(IF(INDEX('Overview - Section A'!$AB$119:$AB$173,MATCH(LEFT(C13,255),LEFT('Overview - Section A'!$W$119:$W$173,255),0))=0,"",INDEX('Overview - Section A'!$AB$119:$AB$173,MATCH(LEFT(C13,255),LEFT('Overview - Section A'!$W$119:$W$173,255),0))),"")</f>
        <v>a1M36000004Z4jsEAC</v>
      </c>
      <c r="V13" s="498" t="str">
        <f>IFERROR(IF('Overview - Section A'!$AN$5="Funding Request",IF('Reference Records'!$B$157&lt;&gt;"",VLOOKUP(N13,'Reference Records'!$B$157:$C$158,2,FALSE),VLOOKUP(N13,'Reference Records'!$A$170:$C$171,3,FALSE)),VLOOKUP(N13,'Reference Records'!$A$174:$C$176,3,FALSE)),"")</f>
        <v/>
      </c>
      <c r="W13" s="499" t="s">
        <v>529</v>
      </c>
      <c r="X13" s="499"/>
      <c r="Y13" s="498"/>
      <c r="Z13" s="498"/>
      <c r="AA13" s="216"/>
      <c r="AB13" s="161"/>
      <c r="AC13" s="51"/>
    </row>
    <row r="14" spans="1:29" ht="47.1" customHeight="1">
      <c r="A14" s="406">
        <v>6</v>
      </c>
      <c r="B14" s="489" t="str">
        <f>IFERROR(IF(D14="","",VLOOKUP(W14,'Reference Records'!$D$68:$F$81,3,FALSE)),"")</f>
        <v/>
      </c>
      <c r="C14" s="489" t="str">
        <f>IFERROR(IF(D14="","",VLOOKUP(X14,'Reference Records'!$B$84:$C$149,2,FALSE)),"")</f>
        <v/>
      </c>
      <c r="D14" s="490"/>
      <c r="E14" s="491" t="str">
        <f>IF('Overview - Section A'!$AN$5="Funding Request",IF(F14="Funding Request Place Holder","",F14),"")</f>
        <v/>
      </c>
      <c r="F14" s="492" t="str">
        <f>IFERROR(IF(Z14="","",VLOOKUP(Z14,'Overview - Section A'!$P$30:$Q$31,2,FALSE)),"")</f>
        <v/>
      </c>
      <c r="G14" s="493"/>
      <c r="H14" s="493"/>
      <c r="I14" s="493"/>
      <c r="J14" s="493"/>
      <c r="K14" s="493"/>
      <c r="L14" s="493"/>
      <c r="M14" s="491"/>
      <c r="N14" s="494" t="str">
        <f t="shared" si="0"/>
        <v/>
      </c>
      <c r="O14" s="495"/>
      <c r="P14" s="496"/>
      <c r="Q14" s="497"/>
      <c r="R14" s="472" t="str">
        <f>IFERROR(IF('Overview - Section A'!$AN$5="Funding Request",VLOOKUP(E14,'Overview - Section A'!$M$30:$P$31,4,FALSE),IF(Z14="","",Z14)),"")</f>
        <v/>
      </c>
      <c r="S14" s="472" t="b">
        <f t="shared" si="1"/>
        <v>0</v>
      </c>
      <c r="T14" s="472" t="s">
        <v>975</v>
      </c>
      <c r="U14" s="472" t="str">
        <f t="array" ref="U14">IFERROR(IF(INDEX('Overview - Section A'!$AB$119:$AB$173,MATCH(LEFT(C14,255),LEFT('Overview - Section A'!$W$119:$W$173,255),0))=0,"",INDEX('Overview - Section A'!$AB$119:$AB$173,MATCH(LEFT(C14,255),LEFT('Overview - Section A'!$W$119:$W$173,255),0))),"")</f>
        <v>a1M36000004Z4jsEAC</v>
      </c>
      <c r="V14" s="498" t="str">
        <f>IFERROR(IF('Overview - Section A'!$AN$5="Funding Request",IF('Reference Records'!$B$157&lt;&gt;"",VLOOKUP(N14,'Reference Records'!$B$157:$C$158,2,FALSE),VLOOKUP(N14,'Reference Records'!$A$170:$C$171,3,FALSE)),VLOOKUP(N14,'Reference Records'!$A$174:$C$176,3,FALSE)),"")</f>
        <v/>
      </c>
      <c r="W14" s="499" t="s">
        <v>529</v>
      </c>
      <c r="X14" s="499"/>
      <c r="Y14" s="498"/>
      <c r="Z14" s="498"/>
      <c r="AA14" s="216"/>
      <c r="AB14" s="161"/>
      <c r="AC14" s="51"/>
    </row>
    <row r="15" spans="1:29" ht="47.1" customHeight="1">
      <c r="A15" s="406">
        <v>7</v>
      </c>
      <c r="B15" s="489" t="str">
        <f>IFERROR(IF(D15="","",VLOOKUP(W15,'Reference Records'!$D$68:$F$81,3,FALSE)),"")</f>
        <v/>
      </c>
      <c r="C15" s="489" t="str">
        <f>IFERROR(IF(D15="","",VLOOKUP(X15,'Reference Records'!$B$84:$C$149,2,FALSE)),"")</f>
        <v/>
      </c>
      <c r="D15" s="490"/>
      <c r="E15" s="491" t="str">
        <f>IF('Overview - Section A'!$AN$5="Funding Request",IF(F15="Funding Request Place Holder","",F15),"")</f>
        <v/>
      </c>
      <c r="F15" s="492" t="str">
        <f>IFERROR(IF(Z15="","",VLOOKUP(Z15,'Overview - Section A'!$P$30:$Q$31,2,FALSE)),"")</f>
        <v/>
      </c>
      <c r="G15" s="493"/>
      <c r="H15" s="493"/>
      <c r="I15" s="493"/>
      <c r="J15" s="493"/>
      <c r="K15" s="493"/>
      <c r="L15" s="493"/>
      <c r="M15" s="491"/>
      <c r="N15" s="494" t="str">
        <f t="shared" si="0"/>
        <v/>
      </c>
      <c r="O15" s="495"/>
      <c r="P15" s="496"/>
      <c r="Q15" s="497"/>
      <c r="R15" s="472" t="str">
        <f>IFERROR(IF('Overview - Section A'!$AN$5="Funding Request",VLOOKUP(E15,'Overview - Section A'!$M$30:$P$31,4,FALSE),IF(Z15="","",Z15)),"")</f>
        <v/>
      </c>
      <c r="S15" s="472" t="b">
        <f t="shared" si="1"/>
        <v>0</v>
      </c>
      <c r="T15" s="472" t="s">
        <v>976</v>
      </c>
      <c r="U15" s="472" t="str">
        <f t="array" ref="U15">IFERROR(IF(INDEX('Overview - Section A'!$AB$119:$AB$173,MATCH(LEFT(C15,255),LEFT('Overview - Section A'!$W$119:$W$173,255),0))=0,"",INDEX('Overview - Section A'!$AB$119:$AB$173,MATCH(LEFT(C15,255),LEFT('Overview - Section A'!$W$119:$W$173,255),0))),"")</f>
        <v>a1M36000004Z4jsEAC</v>
      </c>
      <c r="V15" s="498" t="str">
        <f>IFERROR(IF('Overview - Section A'!$AN$5="Funding Request",IF('Reference Records'!$B$157&lt;&gt;"",VLOOKUP(N15,'Reference Records'!$B$157:$C$158,2,FALSE),VLOOKUP(N15,'Reference Records'!$A$170:$C$171,3,FALSE)),VLOOKUP(N15,'Reference Records'!$A$174:$C$176,3,FALSE)),"")</f>
        <v/>
      </c>
      <c r="W15" s="499" t="s">
        <v>529</v>
      </c>
      <c r="X15" s="499"/>
      <c r="Y15" s="498"/>
      <c r="Z15" s="498"/>
      <c r="AA15" s="216"/>
      <c r="AB15" s="161"/>
      <c r="AC15" s="51"/>
    </row>
    <row r="16" spans="1:29" ht="47.1" customHeight="1">
      <c r="A16" s="406">
        <v>8</v>
      </c>
      <c r="B16" s="489" t="str">
        <f>IFERROR(IF(D16="","",VLOOKUP(W16,'Reference Records'!$D$68:$F$81,3,FALSE)),"")</f>
        <v/>
      </c>
      <c r="C16" s="489" t="str">
        <f>IFERROR(IF(D16="","",VLOOKUP(X16,'Reference Records'!$B$84:$C$149,2,FALSE)),"")</f>
        <v/>
      </c>
      <c r="D16" s="490"/>
      <c r="E16" s="491" t="str">
        <f>IF('Overview - Section A'!$AN$5="Funding Request",IF(F16="Funding Request Place Holder","",F16),"")</f>
        <v/>
      </c>
      <c r="F16" s="492" t="str">
        <f>IFERROR(IF(Z16="","",VLOOKUP(Z16,'Overview - Section A'!$P$30:$Q$31,2,FALSE)),"")</f>
        <v/>
      </c>
      <c r="G16" s="493"/>
      <c r="H16" s="493"/>
      <c r="I16" s="493"/>
      <c r="J16" s="493"/>
      <c r="K16" s="493"/>
      <c r="L16" s="493"/>
      <c r="M16" s="491"/>
      <c r="N16" s="494" t="str">
        <f t="shared" si="0"/>
        <v/>
      </c>
      <c r="O16" s="495"/>
      <c r="P16" s="496"/>
      <c r="Q16" s="497"/>
      <c r="R16" s="472" t="str">
        <f>IFERROR(IF('Overview - Section A'!$AN$5="Funding Request",VLOOKUP(E16,'Overview - Section A'!$M$30:$P$31,4,FALSE),IF(Z16="","",Z16)),"")</f>
        <v/>
      </c>
      <c r="S16" s="472" t="b">
        <f t="shared" si="1"/>
        <v>0</v>
      </c>
      <c r="T16" s="472" t="s">
        <v>977</v>
      </c>
      <c r="U16" s="472" t="str">
        <f t="array" ref="U16">IFERROR(IF(INDEX('Overview - Section A'!$AB$119:$AB$173,MATCH(LEFT(C16,255),LEFT('Overview - Section A'!$W$119:$W$173,255),0))=0,"",INDEX('Overview - Section A'!$AB$119:$AB$173,MATCH(LEFT(C16,255),LEFT('Overview - Section A'!$W$119:$W$173,255),0))),"")</f>
        <v>a1M36000004Z4jsEAC</v>
      </c>
      <c r="V16" s="498" t="str">
        <f>IFERROR(IF('Overview - Section A'!$AN$5="Funding Request",IF('Reference Records'!$B$157&lt;&gt;"",VLOOKUP(N16,'Reference Records'!$B$157:$C$158,2,FALSE),VLOOKUP(N16,'Reference Records'!$A$170:$C$171,3,FALSE)),VLOOKUP(N16,'Reference Records'!$A$174:$C$176,3,FALSE)),"")</f>
        <v/>
      </c>
      <c r="W16" s="499" t="s">
        <v>529</v>
      </c>
      <c r="X16" s="499"/>
      <c r="Y16" s="498"/>
      <c r="Z16" s="498"/>
      <c r="AA16" s="216"/>
      <c r="AB16" s="161"/>
      <c r="AC16" s="51"/>
    </row>
    <row r="17" spans="1:29" ht="47.1" customHeight="1">
      <c r="A17" s="406">
        <v>9</v>
      </c>
      <c r="B17" s="489" t="str">
        <f>IFERROR(IF(D17="","",VLOOKUP(W17,'Reference Records'!$D$68:$F$81,3,FALSE)),"")</f>
        <v/>
      </c>
      <c r="C17" s="489" t="str">
        <f>IFERROR(IF(D17="","",VLOOKUP(X17,'Reference Records'!$B$84:$C$149,2,FALSE)),"")</f>
        <v/>
      </c>
      <c r="D17" s="490"/>
      <c r="E17" s="491" t="str">
        <f>IF('Overview - Section A'!$AN$5="Funding Request",IF(F17="Funding Request Place Holder","",F17),"")</f>
        <v/>
      </c>
      <c r="F17" s="492" t="str">
        <f>IFERROR(IF(Z17="","",VLOOKUP(Z17,'Overview - Section A'!$P$30:$Q$31,2,FALSE)),"")</f>
        <v/>
      </c>
      <c r="G17" s="493"/>
      <c r="H17" s="493"/>
      <c r="I17" s="493"/>
      <c r="J17" s="493"/>
      <c r="K17" s="493"/>
      <c r="L17" s="493"/>
      <c r="M17" s="491"/>
      <c r="N17" s="494" t="str">
        <f t="shared" si="0"/>
        <v/>
      </c>
      <c r="O17" s="495"/>
      <c r="P17" s="496"/>
      <c r="Q17" s="497"/>
      <c r="R17" s="472" t="str">
        <f>IFERROR(IF('Overview - Section A'!$AN$5="Funding Request",VLOOKUP(E17,'Overview - Section A'!$M$30:$P$31,4,FALSE),IF(Z17="","",Z17)),"")</f>
        <v/>
      </c>
      <c r="S17" s="472" t="b">
        <f t="shared" si="1"/>
        <v>0</v>
      </c>
      <c r="T17" s="472" t="s">
        <v>978</v>
      </c>
      <c r="U17" s="472" t="str">
        <f t="array" ref="U17">IFERROR(IF(INDEX('Overview - Section A'!$AB$119:$AB$173,MATCH(LEFT(C17,255),LEFT('Overview - Section A'!$W$119:$W$173,255),0))=0,"",INDEX('Overview - Section A'!$AB$119:$AB$173,MATCH(LEFT(C17,255),LEFT('Overview - Section A'!$W$119:$W$173,255),0))),"")</f>
        <v>a1M36000004Z4jsEAC</v>
      </c>
      <c r="V17" s="498" t="str">
        <f>IFERROR(IF('Overview - Section A'!$AN$5="Funding Request",IF('Reference Records'!$B$157&lt;&gt;"",VLOOKUP(N17,'Reference Records'!$B$157:$C$158,2,FALSE),VLOOKUP(N17,'Reference Records'!$A$170:$C$171,3,FALSE)),VLOOKUP(N17,'Reference Records'!$A$174:$C$176,3,FALSE)),"")</f>
        <v/>
      </c>
      <c r="W17" s="499" t="s">
        <v>529</v>
      </c>
      <c r="X17" s="499"/>
      <c r="Y17" s="498"/>
      <c r="Z17" s="498"/>
      <c r="AA17" s="216"/>
      <c r="AB17" s="161"/>
      <c r="AC17" s="51"/>
    </row>
    <row r="18" spans="1:29" ht="47.1" customHeight="1">
      <c r="A18" s="406">
        <v>10</v>
      </c>
      <c r="B18" s="489" t="str">
        <f>IFERROR(IF(D18="","",VLOOKUP(W18,'Reference Records'!$D$68:$F$81,3,FALSE)),"")</f>
        <v/>
      </c>
      <c r="C18" s="489" t="str">
        <f>IFERROR(IF(D18="","",VLOOKUP(X18,'Reference Records'!$B$84:$C$149,2,FALSE)),"")</f>
        <v/>
      </c>
      <c r="D18" s="490"/>
      <c r="E18" s="491" t="str">
        <f>IF('Overview - Section A'!$AN$5="Funding Request",IF(F18="Funding Request Place Holder","",F18),"")</f>
        <v/>
      </c>
      <c r="F18" s="492" t="str">
        <f>IFERROR(IF(Z18="","",VLOOKUP(Z18,'Overview - Section A'!$P$30:$Q$31,2,FALSE)),"")</f>
        <v/>
      </c>
      <c r="G18" s="493"/>
      <c r="H18" s="493"/>
      <c r="I18" s="493"/>
      <c r="J18" s="493"/>
      <c r="K18" s="493"/>
      <c r="L18" s="493"/>
      <c r="M18" s="491"/>
      <c r="N18" s="494" t="str">
        <f t="shared" si="0"/>
        <v/>
      </c>
      <c r="O18" s="495"/>
      <c r="P18" s="496"/>
      <c r="Q18" s="497"/>
      <c r="R18" s="472" t="str">
        <f>IFERROR(IF('Overview - Section A'!$AN$5="Funding Request",VLOOKUP(E18,'Overview - Section A'!$M$30:$P$31,4,FALSE),IF(Z18="","",Z18)),"")</f>
        <v/>
      </c>
      <c r="S18" s="472" t="b">
        <f t="shared" si="1"/>
        <v>0</v>
      </c>
      <c r="T18" s="472" t="s">
        <v>979</v>
      </c>
      <c r="U18" s="472" t="str">
        <f t="array" ref="U18">IFERROR(IF(INDEX('Overview - Section A'!$AB$119:$AB$173,MATCH(LEFT(C18,255),LEFT('Overview - Section A'!$W$119:$W$173,255),0))=0,"",INDEX('Overview - Section A'!$AB$119:$AB$173,MATCH(LEFT(C18,255),LEFT('Overview - Section A'!$W$119:$W$173,255),0))),"")</f>
        <v>a1M36000004Z4jsEAC</v>
      </c>
      <c r="V18" s="498" t="str">
        <f>IFERROR(IF('Overview - Section A'!$AN$5="Funding Request",IF('Reference Records'!$B$157&lt;&gt;"",VLOOKUP(N18,'Reference Records'!$B$157:$C$158,2,FALSE),VLOOKUP(N18,'Reference Records'!$A$170:$C$171,3,FALSE)),VLOOKUP(N18,'Reference Records'!$A$174:$C$176,3,FALSE)),"")</f>
        <v/>
      </c>
      <c r="W18" s="499" t="s">
        <v>529</v>
      </c>
      <c r="X18" s="499"/>
      <c r="Y18" s="498"/>
      <c r="Z18" s="498"/>
      <c r="AA18" s="216"/>
      <c r="AB18" s="161"/>
      <c r="AC18" s="51"/>
    </row>
    <row r="19" spans="1:29" ht="47.1" customHeight="1">
      <c r="A19" s="406">
        <v>11</v>
      </c>
      <c r="B19" s="489" t="str">
        <f>IFERROR(IF(D19="","",VLOOKUP(W19,'Reference Records'!$D$68:$F$81,3,FALSE)),"")</f>
        <v/>
      </c>
      <c r="C19" s="489" t="str">
        <f>IFERROR(IF(D19="","",VLOOKUP(X19,'Reference Records'!$B$84:$C$149,2,FALSE)),"")</f>
        <v/>
      </c>
      <c r="D19" s="490"/>
      <c r="E19" s="491" t="str">
        <f>IF('Overview - Section A'!$AN$5="Funding Request",IF(F19="Funding Request Place Holder","",F19),"")</f>
        <v/>
      </c>
      <c r="F19" s="492" t="str">
        <f>IFERROR(IF(Z19="","",VLOOKUP(Z19,'Overview - Section A'!$P$30:$Q$31,2,FALSE)),"")</f>
        <v/>
      </c>
      <c r="G19" s="493"/>
      <c r="H19" s="493"/>
      <c r="I19" s="493"/>
      <c r="J19" s="493"/>
      <c r="K19" s="493"/>
      <c r="L19" s="493"/>
      <c r="M19" s="491"/>
      <c r="N19" s="494" t="str">
        <f t="shared" si="0"/>
        <v/>
      </c>
      <c r="O19" s="495"/>
      <c r="P19" s="496"/>
      <c r="Q19" s="497"/>
      <c r="R19" s="472" t="str">
        <f>IFERROR(IF('Overview - Section A'!$AN$5="Funding Request",VLOOKUP(E19,'Overview - Section A'!$M$30:$P$31,4,FALSE),IF(Z19="","",Z19)),"")</f>
        <v/>
      </c>
      <c r="S19" s="472" t="b">
        <f t="shared" si="1"/>
        <v>0</v>
      </c>
      <c r="T19" s="472" t="s">
        <v>980</v>
      </c>
      <c r="U19" s="472" t="str">
        <f t="array" ref="U19">IFERROR(IF(INDEX('Overview - Section A'!$AB$119:$AB$173,MATCH(LEFT(C19,255),LEFT('Overview - Section A'!$W$119:$W$173,255),0))=0,"",INDEX('Overview - Section A'!$AB$119:$AB$173,MATCH(LEFT(C19,255),LEFT('Overview - Section A'!$W$119:$W$173,255),0))),"")</f>
        <v>a1M36000004Z4jsEAC</v>
      </c>
      <c r="V19" s="498" t="str">
        <f>IFERROR(IF('Overview - Section A'!$AN$5="Funding Request",IF('Reference Records'!$B$157&lt;&gt;"",VLOOKUP(N19,'Reference Records'!$B$157:$C$158,2,FALSE),VLOOKUP(N19,'Reference Records'!$A$170:$C$171,3,FALSE)),VLOOKUP(N19,'Reference Records'!$A$174:$C$176,3,FALSE)),"")</f>
        <v/>
      </c>
      <c r="W19" s="499" t="s">
        <v>529</v>
      </c>
      <c r="X19" s="499"/>
      <c r="Y19" s="498"/>
      <c r="Z19" s="498"/>
      <c r="AA19" s="216"/>
      <c r="AB19" s="161"/>
      <c r="AC19" s="51"/>
    </row>
    <row r="20" spans="1:29" ht="47.1" customHeight="1">
      <c r="A20" s="406">
        <v>12</v>
      </c>
      <c r="B20" s="489" t="str">
        <f>IFERROR(IF(D20="","",VLOOKUP(W20,'Reference Records'!$D$68:$F$81,3,FALSE)),"")</f>
        <v/>
      </c>
      <c r="C20" s="489" t="str">
        <f>IFERROR(IF(D20="","",VLOOKUP(X20,'Reference Records'!$B$84:$C$149,2,FALSE)),"")</f>
        <v/>
      </c>
      <c r="D20" s="490"/>
      <c r="E20" s="491" t="str">
        <f>IF('Overview - Section A'!$AN$5="Funding Request",IF(F20="Funding Request Place Holder","",F20),"")</f>
        <v/>
      </c>
      <c r="F20" s="492" t="str">
        <f>IFERROR(IF(Z20="","",VLOOKUP(Z20,'Overview - Section A'!$P$30:$Q$31,2,FALSE)),"")</f>
        <v/>
      </c>
      <c r="G20" s="493"/>
      <c r="H20" s="493"/>
      <c r="I20" s="493"/>
      <c r="J20" s="493"/>
      <c r="K20" s="493"/>
      <c r="L20" s="493"/>
      <c r="M20" s="491"/>
      <c r="N20" s="494" t="str">
        <f t="shared" si="0"/>
        <v/>
      </c>
      <c r="O20" s="495"/>
      <c r="P20" s="496"/>
      <c r="Q20" s="497"/>
      <c r="R20" s="472" t="str">
        <f>IFERROR(IF('Overview - Section A'!$AN$5="Funding Request",VLOOKUP(E20,'Overview - Section A'!$M$30:$P$31,4,FALSE),IF(Z20="","",Z20)),"")</f>
        <v/>
      </c>
      <c r="S20" s="472" t="b">
        <f t="shared" si="1"/>
        <v>0</v>
      </c>
      <c r="T20" s="472" t="s">
        <v>981</v>
      </c>
      <c r="U20" s="472" t="str">
        <f t="array" ref="U20">IFERROR(IF(INDEX('Overview - Section A'!$AB$119:$AB$173,MATCH(LEFT(C20,255),LEFT('Overview - Section A'!$W$119:$W$173,255),0))=0,"",INDEX('Overview - Section A'!$AB$119:$AB$173,MATCH(LEFT(C20,255),LEFT('Overview - Section A'!$W$119:$W$173,255),0))),"")</f>
        <v>a1M36000004Z4jsEAC</v>
      </c>
      <c r="V20" s="498" t="str">
        <f>IFERROR(IF('Overview - Section A'!$AN$5="Funding Request",IF('Reference Records'!$B$157&lt;&gt;"",VLOOKUP(N20,'Reference Records'!$B$157:$C$158,2,FALSE),VLOOKUP(N20,'Reference Records'!$A$170:$C$171,3,FALSE)),VLOOKUP(N20,'Reference Records'!$A$174:$C$176,3,FALSE)),"")</f>
        <v/>
      </c>
      <c r="W20" s="499" t="s">
        <v>529</v>
      </c>
      <c r="X20" s="499"/>
      <c r="Y20" s="498"/>
      <c r="Z20" s="498"/>
      <c r="AA20" s="216"/>
      <c r="AB20" s="161"/>
      <c r="AC20" s="51"/>
    </row>
    <row r="21" spans="1:29" ht="47.1" customHeight="1">
      <c r="A21" s="406">
        <v>13</v>
      </c>
      <c r="B21" s="489" t="str">
        <f>IFERROR(IF(D21="","",VLOOKUP(W21,'Reference Records'!$D$68:$F$81,3,FALSE)),"")</f>
        <v/>
      </c>
      <c r="C21" s="489" t="str">
        <f>IFERROR(IF(D21="","",VLOOKUP(X21,'Reference Records'!$B$84:$C$149,2,FALSE)),"")</f>
        <v/>
      </c>
      <c r="D21" s="490"/>
      <c r="E21" s="491" t="str">
        <f>IF('Overview - Section A'!$AN$5="Funding Request",IF(F21="Funding Request Place Holder","",F21),"")</f>
        <v/>
      </c>
      <c r="F21" s="492" t="str">
        <f>IFERROR(IF(Z21="","",VLOOKUP(Z21,'Overview - Section A'!$P$30:$Q$31,2,FALSE)),"")</f>
        <v/>
      </c>
      <c r="G21" s="493"/>
      <c r="H21" s="493"/>
      <c r="I21" s="493"/>
      <c r="J21" s="493"/>
      <c r="K21" s="493"/>
      <c r="L21" s="493"/>
      <c r="M21" s="491"/>
      <c r="N21" s="494" t="str">
        <f t="shared" si="0"/>
        <v/>
      </c>
      <c r="O21" s="495"/>
      <c r="P21" s="496"/>
      <c r="Q21" s="497"/>
      <c r="R21" s="472" t="str">
        <f>IFERROR(IF('Overview - Section A'!$AN$5="Funding Request",VLOOKUP(E21,'Overview - Section A'!$M$30:$P$31,4,FALSE),IF(Z21="","",Z21)),"")</f>
        <v/>
      </c>
      <c r="S21" s="472" t="b">
        <f t="shared" si="1"/>
        <v>0</v>
      </c>
      <c r="T21" s="472" t="s">
        <v>982</v>
      </c>
      <c r="U21" s="472" t="str">
        <f t="array" ref="U21">IFERROR(IF(INDEX('Overview - Section A'!$AB$119:$AB$173,MATCH(LEFT(C21,255),LEFT('Overview - Section A'!$W$119:$W$173,255),0))=0,"",INDEX('Overview - Section A'!$AB$119:$AB$173,MATCH(LEFT(C21,255),LEFT('Overview - Section A'!$W$119:$W$173,255),0))),"")</f>
        <v>a1M36000004Z4jsEAC</v>
      </c>
      <c r="V21" s="498" t="str">
        <f>IFERROR(IF('Overview - Section A'!$AN$5="Funding Request",IF('Reference Records'!$B$157&lt;&gt;"",VLOOKUP(N21,'Reference Records'!$B$157:$C$158,2,FALSE),VLOOKUP(N21,'Reference Records'!$A$170:$C$171,3,FALSE)),VLOOKUP(N21,'Reference Records'!$A$174:$C$176,3,FALSE)),"")</f>
        <v/>
      </c>
      <c r="W21" s="499" t="s">
        <v>529</v>
      </c>
      <c r="X21" s="499"/>
      <c r="Y21" s="498"/>
      <c r="Z21" s="498"/>
      <c r="AA21" s="216"/>
      <c r="AB21" s="161"/>
      <c r="AC21" s="51"/>
    </row>
    <row r="22" spans="1:29" ht="47.1" customHeight="1">
      <c r="A22" s="406">
        <v>14</v>
      </c>
      <c r="B22" s="489" t="str">
        <f>IFERROR(IF(D22="","",VLOOKUP(W22,'Reference Records'!$D$68:$F$81,3,FALSE)),"")</f>
        <v/>
      </c>
      <c r="C22" s="489" t="str">
        <f>IFERROR(IF(D22="","",VLOOKUP(X22,'Reference Records'!$B$84:$C$149,2,FALSE)),"")</f>
        <v/>
      </c>
      <c r="D22" s="490"/>
      <c r="E22" s="491" t="str">
        <f>IF('Overview - Section A'!$AN$5="Funding Request",IF(F22="Funding Request Place Holder","",F22),"")</f>
        <v/>
      </c>
      <c r="F22" s="492" t="str">
        <f>IFERROR(IF(Z22="","",VLOOKUP(Z22,'Overview - Section A'!$P$30:$Q$31,2,FALSE)),"")</f>
        <v/>
      </c>
      <c r="G22" s="493"/>
      <c r="H22" s="493"/>
      <c r="I22" s="493"/>
      <c r="J22" s="493"/>
      <c r="K22" s="493"/>
      <c r="L22" s="493"/>
      <c r="M22" s="491"/>
      <c r="N22" s="494" t="str">
        <f t="shared" si="0"/>
        <v/>
      </c>
      <c r="O22" s="495"/>
      <c r="P22" s="496"/>
      <c r="Q22" s="497"/>
      <c r="R22" s="472" t="str">
        <f>IFERROR(IF('Overview - Section A'!$AN$5="Funding Request",VLOOKUP(E22,'Overview - Section A'!$M$30:$P$31,4,FALSE),IF(Z22="","",Z22)),"")</f>
        <v/>
      </c>
      <c r="S22" s="472" t="b">
        <f t="shared" si="1"/>
        <v>0</v>
      </c>
      <c r="T22" s="472" t="s">
        <v>983</v>
      </c>
      <c r="U22" s="472" t="str">
        <f t="array" ref="U22">IFERROR(IF(INDEX('Overview - Section A'!$AB$119:$AB$173,MATCH(LEFT(C22,255),LEFT('Overview - Section A'!$W$119:$W$173,255),0))=0,"",INDEX('Overview - Section A'!$AB$119:$AB$173,MATCH(LEFT(C22,255),LEFT('Overview - Section A'!$W$119:$W$173,255),0))),"")</f>
        <v>a1M36000004Z4jsEAC</v>
      </c>
      <c r="V22" s="498" t="str">
        <f>IFERROR(IF('Overview - Section A'!$AN$5="Funding Request",IF('Reference Records'!$B$157&lt;&gt;"",VLOOKUP(N22,'Reference Records'!$B$157:$C$158,2,FALSE),VLOOKUP(N22,'Reference Records'!$A$170:$C$171,3,FALSE)),VLOOKUP(N22,'Reference Records'!$A$174:$C$176,3,FALSE)),"")</f>
        <v/>
      </c>
      <c r="W22" s="499" t="s">
        <v>529</v>
      </c>
      <c r="X22" s="499"/>
      <c r="Y22" s="498"/>
      <c r="Z22" s="498"/>
      <c r="AA22" s="216"/>
      <c r="AB22" s="161"/>
      <c r="AC22" s="51"/>
    </row>
    <row r="23" spans="1:29" ht="47.1" customHeight="1">
      <c r="A23" s="406">
        <v>15</v>
      </c>
      <c r="B23" s="489" t="str">
        <f>IFERROR(IF(D23="","",VLOOKUP(W23,'Reference Records'!$D$68:$F$81,3,FALSE)),"")</f>
        <v/>
      </c>
      <c r="C23" s="489" t="str">
        <f>IFERROR(IF(D23="","",VLOOKUP(X23,'Reference Records'!$B$84:$C$149,2,FALSE)),"")</f>
        <v/>
      </c>
      <c r="D23" s="490"/>
      <c r="E23" s="491" t="str">
        <f>IF('Overview - Section A'!$AN$5="Funding Request",IF(F23="Funding Request Place Holder","",F23),"")</f>
        <v/>
      </c>
      <c r="F23" s="492" t="str">
        <f>IFERROR(IF(Z23="","",VLOOKUP(Z23,'Overview - Section A'!$P$30:$Q$31,2,FALSE)),"")</f>
        <v/>
      </c>
      <c r="G23" s="493"/>
      <c r="H23" s="493"/>
      <c r="I23" s="493"/>
      <c r="J23" s="493"/>
      <c r="K23" s="493"/>
      <c r="L23" s="493"/>
      <c r="M23" s="491"/>
      <c r="N23" s="494" t="str">
        <f t="shared" si="0"/>
        <v/>
      </c>
      <c r="O23" s="495"/>
      <c r="P23" s="496"/>
      <c r="Q23" s="497"/>
      <c r="R23" s="472" t="str">
        <f>IFERROR(IF('Overview - Section A'!$AN$5="Funding Request",VLOOKUP(E23,'Overview - Section A'!$M$30:$P$31,4,FALSE),IF(Z23="","",Z23)),"")</f>
        <v/>
      </c>
      <c r="S23" s="472" t="b">
        <f t="shared" si="1"/>
        <v>0</v>
      </c>
      <c r="T23" s="472" t="s">
        <v>984</v>
      </c>
      <c r="U23" s="472" t="str">
        <f t="array" ref="U23">IFERROR(IF(INDEX('Overview - Section A'!$AB$119:$AB$173,MATCH(LEFT(C23,255),LEFT('Overview - Section A'!$W$119:$W$173,255),0))=0,"",INDEX('Overview - Section A'!$AB$119:$AB$173,MATCH(LEFT(C23,255),LEFT('Overview - Section A'!$W$119:$W$173,255),0))),"")</f>
        <v>a1M36000004Z4jsEAC</v>
      </c>
      <c r="V23" s="498" t="str">
        <f>IFERROR(IF('Overview - Section A'!$AN$5="Funding Request",IF('Reference Records'!$B$157&lt;&gt;"",VLOOKUP(N23,'Reference Records'!$B$157:$C$158,2,FALSE),VLOOKUP(N23,'Reference Records'!$A$170:$C$171,3,FALSE)),VLOOKUP(N23,'Reference Records'!$A$174:$C$176,3,FALSE)),"")</f>
        <v/>
      </c>
      <c r="W23" s="499" t="s">
        <v>529</v>
      </c>
      <c r="X23" s="499"/>
      <c r="Y23" s="498"/>
      <c r="Z23" s="498"/>
      <c r="AA23" s="216"/>
      <c r="AB23" s="161"/>
      <c r="AC23" s="51"/>
    </row>
    <row r="24" spans="1:29" ht="47.1" customHeight="1">
      <c r="A24" s="406">
        <v>16</v>
      </c>
      <c r="B24" s="489" t="str">
        <f>IFERROR(IF(D24="","",VLOOKUP(W24,'Reference Records'!$D$68:$F$81,3,FALSE)),"")</f>
        <v/>
      </c>
      <c r="C24" s="489" t="str">
        <f>IFERROR(IF(D24="","",VLOOKUP(X24,'Reference Records'!$B$84:$C$149,2,FALSE)),"")</f>
        <v/>
      </c>
      <c r="D24" s="490"/>
      <c r="E24" s="491" t="str">
        <f>IF('Overview - Section A'!$AN$5="Funding Request",IF(F24="Funding Request Place Holder","",F24),"")</f>
        <v/>
      </c>
      <c r="F24" s="492" t="str">
        <f>IFERROR(IF(Z24="","",VLOOKUP(Z24,'Overview - Section A'!$P$30:$Q$31,2,FALSE)),"")</f>
        <v/>
      </c>
      <c r="G24" s="493"/>
      <c r="H24" s="493"/>
      <c r="I24" s="493"/>
      <c r="J24" s="493"/>
      <c r="K24" s="493"/>
      <c r="L24" s="493"/>
      <c r="M24" s="491"/>
      <c r="N24" s="494" t="str">
        <f t="shared" si="0"/>
        <v/>
      </c>
      <c r="O24" s="495"/>
      <c r="P24" s="496"/>
      <c r="Q24" s="497"/>
      <c r="R24" s="472" t="str">
        <f>IFERROR(IF('Overview - Section A'!$AN$5="Funding Request",VLOOKUP(E24,'Overview - Section A'!$M$30:$P$31,4,FALSE),IF(Z24="","",Z24)),"")</f>
        <v/>
      </c>
      <c r="S24" s="472" t="b">
        <f t="shared" si="1"/>
        <v>0</v>
      </c>
      <c r="T24" s="472" t="s">
        <v>985</v>
      </c>
      <c r="U24" s="472" t="str">
        <f t="array" ref="U24">IFERROR(IF(INDEX('Overview - Section A'!$AB$119:$AB$173,MATCH(LEFT(C24,255),LEFT('Overview - Section A'!$W$119:$W$173,255),0))=0,"",INDEX('Overview - Section A'!$AB$119:$AB$173,MATCH(LEFT(C24,255),LEFT('Overview - Section A'!$W$119:$W$173,255),0))),"")</f>
        <v>a1M36000004Z4jsEAC</v>
      </c>
      <c r="V24" s="498" t="str">
        <f>IFERROR(IF('Overview - Section A'!$AN$5="Funding Request",IF('Reference Records'!$B$157&lt;&gt;"",VLOOKUP(N24,'Reference Records'!$B$157:$C$158,2,FALSE),VLOOKUP(N24,'Reference Records'!$A$170:$C$171,3,FALSE)),VLOOKUP(N24,'Reference Records'!$A$174:$C$176,3,FALSE)),"")</f>
        <v/>
      </c>
      <c r="W24" s="499" t="s">
        <v>529</v>
      </c>
      <c r="X24" s="499"/>
      <c r="Y24" s="498"/>
      <c r="Z24" s="498"/>
      <c r="AA24" s="216"/>
      <c r="AB24" s="161"/>
      <c r="AC24" s="51"/>
    </row>
    <row r="25" spans="1:29" ht="47.1" customHeight="1">
      <c r="A25" s="406">
        <v>17</v>
      </c>
      <c r="B25" s="489" t="str">
        <f>IFERROR(IF(D25="","",VLOOKUP(W25,'Reference Records'!$D$68:$F$81,3,FALSE)),"")</f>
        <v/>
      </c>
      <c r="C25" s="489" t="str">
        <f>IFERROR(IF(D25="","",VLOOKUP(X25,'Reference Records'!$B$84:$C$149,2,FALSE)),"")</f>
        <v/>
      </c>
      <c r="D25" s="490"/>
      <c r="E25" s="491" t="str">
        <f>IF('Overview - Section A'!$AN$5="Funding Request",IF(F25="Funding Request Place Holder","",F25),"")</f>
        <v/>
      </c>
      <c r="F25" s="492" t="str">
        <f>IFERROR(IF(Z25="","",VLOOKUP(Z25,'Overview - Section A'!$P$30:$Q$31,2,FALSE)),"")</f>
        <v/>
      </c>
      <c r="G25" s="493"/>
      <c r="H25" s="493"/>
      <c r="I25" s="493"/>
      <c r="J25" s="493"/>
      <c r="K25" s="493"/>
      <c r="L25" s="493"/>
      <c r="M25" s="491"/>
      <c r="N25" s="494" t="str">
        <f t="shared" si="0"/>
        <v/>
      </c>
      <c r="O25" s="495"/>
      <c r="P25" s="496"/>
      <c r="Q25" s="497"/>
      <c r="R25" s="472" t="str">
        <f>IFERROR(IF('Overview - Section A'!$AN$5="Funding Request",VLOOKUP(E25,'Overview - Section A'!$M$30:$P$31,4,FALSE),IF(Z25="","",Z25)),"")</f>
        <v/>
      </c>
      <c r="S25" s="472" t="b">
        <f t="shared" si="1"/>
        <v>0</v>
      </c>
      <c r="T25" s="472" t="s">
        <v>986</v>
      </c>
      <c r="U25" s="472" t="str">
        <f t="array" ref="U25">IFERROR(IF(INDEX('Overview - Section A'!$AB$119:$AB$173,MATCH(LEFT(C25,255),LEFT('Overview - Section A'!$W$119:$W$173,255),0))=0,"",INDEX('Overview - Section A'!$AB$119:$AB$173,MATCH(LEFT(C25,255),LEFT('Overview - Section A'!$W$119:$W$173,255),0))),"")</f>
        <v>a1M36000004Z4jsEAC</v>
      </c>
      <c r="V25" s="498" t="str">
        <f>IFERROR(IF('Overview - Section A'!$AN$5="Funding Request",IF('Reference Records'!$B$157&lt;&gt;"",VLOOKUP(N25,'Reference Records'!$B$157:$C$158,2,FALSE),VLOOKUP(N25,'Reference Records'!$A$170:$C$171,3,FALSE)),VLOOKUP(N25,'Reference Records'!$A$174:$C$176,3,FALSE)),"")</f>
        <v/>
      </c>
      <c r="W25" s="499" t="s">
        <v>529</v>
      </c>
      <c r="X25" s="499"/>
      <c r="Y25" s="498"/>
      <c r="Z25" s="498"/>
      <c r="AA25" s="216"/>
      <c r="AB25" s="161"/>
      <c r="AC25" s="51"/>
    </row>
    <row r="26" spans="1:29" ht="47.1" customHeight="1">
      <c r="A26" s="406">
        <v>18</v>
      </c>
      <c r="B26" s="489" t="str">
        <f>IFERROR(IF(D26="","",VLOOKUP(W26,'Reference Records'!$D$68:$F$81,3,FALSE)),"")</f>
        <v/>
      </c>
      <c r="C26" s="489" t="str">
        <f>IFERROR(IF(D26="","",VLOOKUP(X26,'Reference Records'!$B$84:$C$149,2,FALSE)),"")</f>
        <v/>
      </c>
      <c r="D26" s="490"/>
      <c r="E26" s="491" t="str">
        <f>IF('Overview - Section A'!$AN$5="Funding Request",IF(F26="Funding Request Place Holder","",F26),"")</f>
        <v/>
      </c>
      <c r="F26" s="492" t="str">
        <f>IFERROR(IF(Z26="","",VLOOKUP(Z26,'Overview - Section A'!$P$30:$Q$31,2,FALSE)),"")</f>
        <v/>
      </c>
      <c r="G26" s="493"/>
      <c r="H26" s="493"/>
      <c r="I26" s="493"/>
      <c r="J26" s="493"/>
      <c r="K26" s="493"/>
      <c r="L26" s="493"/>
      <c r="M26" s="491"/>
      <c r="N26" s="494" t="str">
        <f t="shared" si="0"/>
        <v/>
      </c>
      <c r="O26" s="495"/>
      <c r="P26" s="496"/>
      <c r="Q26" s="497"/>
      <c r="R26" s="472" t="str">
        <f>IFERROR(IF('Overview - Section A'!$AN$5="Funding Request",VLOOKUP(E26,'Overview - Section A'!$M$30:$P$31,4,FALSE),IF(Z26="","",Z26)),"")</f>
        <v/>
      </c>
      <c r="S26" s="472" t="b">
        <f t="shared" si="1"/>
        <v>0</v>
      </c>
      <c r="T26" s="472" t="s">
        <v>987</v>
      </c>
      <c r="U26" s="472" t="str">
        <f t="array" ref="U26">IFERROR(IF(INDEX('Overview - Section A'!$AB$119:$AB$173,MATCH(LEFT(C26,255),LEFT('Overview - Section A'!$W$119:$W$173,255),0))=0,"",INDEX('Overview - Section A'!$AB$119:$AB$173,MATCH(LEFT(C26,255),LEFT('Overview - Section A'!$W$119:$W$173,255),0))),"")</f>
        <v>a1M36000004Z4jsEAC</v>
      </c>
      <c r="V26" s="498" t="str">
        <f>IFERROR(IF('Overview - Section A'!$AN$5="Funding Request",IF('Reference Records'!$B$157&lt;&gt;"",VLOOKUP(N26,'Reference Records'!$B$157:$C$158,2,FALSE),VLOOKUP(N26,'Reference Records'!$A$170:$C$171,3,FALSE)),VLOOKUP(N26,'Reference Records'!$A$174:$C$176,3,FALSE)),"")</f>
        <v/>
      </c>
      <c r="W26" s="499" t="s">
        <v>529</v>
      </c>
      <c r="X26" s="499"/>
      <c r="Y26" s="498"/>
      <c r="Z26" s="498"/>
      <c r="AA26" s="216"/>
      <c r="AB26" s="161"/>
      <c r="AC26" s="51"/>
    </row>
    <row r="27" spans="1:29" ht="47.1" customHeight="1">
      <c r="A27" s="406">
        <v>19</v>
      </c>
      <c r="B27" s="489" t="str">
        <f>IFERROR(IF(D27="","",VLOOKUP(W27,'Reference Records'!$D$68:$F$81,3,FALSE)),"")</f>
        <v/>
      </c>
      <c r="C27" s="489" t="str">
        <f>IFERROR(IF(D27="","",VLOOKUP(X27,'Reference Records'!$B$84:$C$149,2,FALSE)),"")</f>
        <v/>
      </c>
      <c r="D27" s="490"/>
      <c r="E27" s="491" t="str">
        <f>IF('Overview - Section A'!$AN$5="Funding Request",IF(F27="Funding Request Place Holder","",F27),"")</f>
        <v/>
      </c>
      <c r="F27" s="492" t="str">
        <f>IFERROR(IF(Z27="","",VLOOKUP(Z27,'Overview - Section A'!$P$30:$Q$31,2,FALSE)),"")</f>
        <v/>
      </c>
      <c r="G27" s="493"/>
      <c r="H27" s="493"/>
      <c r="I27" s="493"/>
      <c r="J27" s="493"/>
      <c r="K27" s="493"/>
      <c r="L27" s="493"/>
      <c r="M27" s="491"/>
      <c r="N27" s="494" t="str">
        <f t="shared" si="0"/>
        <v/>
      </c>
      <c r="O27" s="495"/>
      <c r="P27" s="496"/>
      <c r="Q27" s="497"/>
      <c r="R27" s="472" t="str">
        <f>IFERROR(IF('Overview - Section A'!$AN$5="Funding Request",VLOOKUP(E27,'Overview - Section A'!$M$30:$P$31,4,FALSE),IF(Z27="","",Z27)),"")</f>
        <v/>
      </c>
      <c r="S27" s="472" t="b">
        <f t="shared" si="1"/>
        <v>0</v>
      </c>
      <c r="T27" s="472" t="s">
        <v>988</v>
      </c>
      <c r="U27" s="472" t="str">
        <f t="array" ref="U27">IFERROR(IF(INDEX('Overview - Section A'!$AB$119:$AB$173,MATCH(LEFT(C27,255),LEFT('Overview - Section A'!$W$119:$W$173,255),0))=0,"",INDEX('Overview - Section A'!$AB$119:$AB$173,MATCH(LEFT(C27,255),LEFT('Overview - Section A'!$W$119:$W$173,255),0))),"")</f>
        <v>a1M36000004Z4jsEAC</v>
      </c>
      <c r="V27" s="498" t="str">
        <f>IFERROR(IF('Overview - Section A'!$AN$5="Funding Request",IF('Reference Records'!$B$157&lt;&gt;"",VLOOKUP(N27,'Reference Records'!$B$157:$C$158,2,FALSE),VLOOKUP(N27,'Reference Records'!$A$170:$C$171,3,FALSE)),VLOOKUP(N27,'Reference Records'!$A$174:$C$176,3,FALSE)),"")</f>
        <v/>
      </c>
      <c r="W27" s="499" t="s">
        <v>529</v>
      </c>
      <c r="X27" s="499"/>
      <c r="Y27" s="498"/>
      <c r="Z27" s="498"/>
      <c r="AA27" s="216"/>
      <c r="AB27" s="161"/>
      <c r="AC27" s="51"/>
    </row>
    <row r="28" spans="1:29" ht="47.1" customHeight="1">
      <c r="A28" s="406">
        <v>20</v>
      </c>
      <c r="B28" s="489" t="str">
        <f>IFERROR(IF(D28="","",VLOOKUP(W28,'Reference Records'!$D$68:$F$81,3,FALSE)),"")</f>
        <v/>
      </c>
      <c r="C28" s="489" t="str">
        <f>IFERROR(IF(D28="","",VLOOKUP(X28,'Reference Records'!$B$84:$C$149,2,FALSE)),"")</f>
        <v/>
      </c>
      <c r="D28" s="490"/>
      <c r="E28" s="491" t="str">
        <f>IF('Overview - Section A'!$AN$5="Funding Request",IF(F28="Funding Request Place Holder","",F28),"")</f>
        <v/>
      </c>
      <c r="F28" s="492" t="str">
        <f>IFERROR(IF(Z28="","",VLOOKUP(Z28,'Overview - Section A'!$P$30:$Q$31,2,FALSE)),"")</f>
        <v/>
      </c>
      <c r="G28" s="493"/>
      <c r="H28" s="493"/>
      <c r="I28" s="493"/>
      <c r="J28" s="493"/>
      <c r="K28" s="493"/>
      <c r="L28" s="493"/>
      <c r="M28" s="491"/>
      <c r="N28" s="494" t="str">
        <f t="shared" si="0"/>
        <v/>
      </c>
      <c r="O28" s="495"/>
      <c r="P28" s="496"/>
      <c r="Q28" s="497"/>
      <c r="R28" s="472" t="str">
        <f>IFERROR(IF('Overview - Section A'!$AN$5="Funding Request",VLOOKUP(E28,'Overview - Section A'!$M$30:$P$31,4,FALSE),IF(Z28="","",Z28)),"")</f>
        <v/>
      </c>
      <c r="S28" s="472" t="b">
        <f t="shared" si="1"/>
        <v>0</v>
      </c>
      <c r="T28" s="472" t="s">
        <v>989</v>
      </c>
      <c r="U28" s="472" t="str">
        <f t="array" ref="U28">IFERROR(IF(INDEX('Overview - Section A'!$AB$119:$AB$173,MATCH(LEFT(C28,255),LEFT('Overview - Section A'!$W$119:$W$173,255),0))=0,"",INDEX('Overview - Section A'!$AB$119:$AB$173,MATCH(LEFT(C28,255),LEFT('Overview - Section A'!$W$119:$W$173,255),0))),"")</f>
        <v>a1M36000004Z4jsEAC</v>
      </c>
      <c r="V28" s="498" t="str">
        <f>IFERROR(IF('Overview - Section A'!$AN$5="Funding Request",IF('Reference Records'!$B$157&lt;&gt;"",VLOOKUP(N28,'Reference Records'!$B$157:$C$158,2,FALSE),VLOOKUP(N28,'Reference Records'!$A$170:$C$171,3,FALSE)),VLOOKUP(N28,'Reference Records'!$A$174:$C$176,3,FALSE)),"")</f>
        <v/>
      </c>
      <c r="W28" s="499" t="s">
        <v>529</v>
      </c>
      <c r="X28" s="499"/>
      <c r="Y28" s="498"/>
      <c r="Z28" s="498"/>
      <c r="AA28" s="216"/>
      <c r="AB28" s="161"/>
      <c r="AC28" s="51"/>
    </row>
    <row r="29" spans="1:29" ht="47.1" customHeight="1">
      <c r="A29" s="406">
        <v>21</v>
      </c>
      <c r="B29" s="489" t="str">
        <f>IFERROR(IF(D29="","",VLOOKUP(W29,'Reference Records'!$D$68:$F$81,3,FALSE)),"")</f>
        <v/>
      </c>
      <c r="C29" s="489" t="str">
        <f>IFERROR(IF(D29="","",VLOOKUP(X29,'Reference Records'!$B$84:$C$149,2,FALSE)),"")</f>
        <v/>
      </c>
      <c r="D29" s="490"/>
      <c r="E29" s="491" t="str">
        <f>IF('Overview - Section A'!$AN$5="Funding Request",IF(F29="Funding Request Place Holder","",F29),"")</f>
        <v/>
      </c>
      <c r="F29" s="492" t="str">
        <f>IFERROR(IF(Z29="","",VLOOKUP(Z29,'Overview - Section A'!$P$30:$Q$31,2,FALSE)),"")</f>
        <v/>
      </c>
      <c r="G29" s="493"/>
      <c r="H29" s="493"/>
      <c r="I29" s="493"/>
      <c r="J29" s="493"/>
      <c r="K29" s="493"/>
      <c r="L29" s="493"/>
      <c r="M29" s="491"/>
      <c r="N29" s="494" t="str">
        <f t="shared" si="0"/>
        <v/>
      </c>
      <c r="O29" s="495"/>
      <c r="P29" s="496"/>
      <c r="Q29" s="497"/>
      <c r="R29" s="472" t="str">
        <f>IFERROR(IF('Overview - Section A'!$AN$5="Funding Request",VLOOKUP(E29,'Overview - Section A'!$M$30:$P$31,4,FALSE),IF(Z29="","",Z29)),"")</f>
        <v/>
      </c>
      <c r="S29" s="472" t="b">
        <f t="shared" si="1"/>
        <v>0</v>
      </c>
      <c r="T29" s="472" t="s">
        <v>990</v>
      </c>
      <c r="U29" s="472" t="str">
        <f t="array" ref="U29">IFERROR(IF(INDEX('Overview - Section A'!$AB$119:$AB$173,MATCH(LEFT(C29,255),LEFT('Overview - Section A'!$W$119:$W$173,255),0))=0,"",INDEX('Overview - Section A'!$AB$119:$AB$173,MATCH(LEFT(C29,255),LEFT('Overview - Section A'!$W$119:$W$173,255),0))),"")</f>
        <v>a1M36000004Z4jsEAC</v>
      </c>
      <c r="V29" s="498" t="str">
        <f>IFERROR(IF('Overview - Section A'!$AN$5="Funding Request",IF('Reference Records'!$B$157&lt;&gt;"",VLOOKUP(N29,'Reference Records'!$B$157:$C$158,2,FALSE),VLOOKUP(N29,'Reference Records'!$A$170:$C$171,3,FALSE)),VLOOKUP(N29,'Reference Records'!$A$174:$C$176,3,FALSE)),"")</f>
        <v/>
      </c>
      <c r="W29" s="499" t="s">
        <v>529</v>
      </c>
      <c r="X29" s="499"/>
      <c r="Y29" s="498"/>
      <c r="Z29" s="498"/>
      <c r="AA29" s="216"/>
      <c r="AB29" s="161"/>
      <c r="AC29" s="51"/>
    </row>
    <row r="30" spans="1:29" ht="47.1" customHeight="1">
      <c r="A30" s="406">
        <v>22</v>
      </c>
      <c r="B30" s="489" t="str">
        <f>IFERROR(IF(D30="","",VLOOKUP(W30,'Reference Records'!$D$68:$F$81,3,FALSE)),"")</f>
        <v/>
      </c>
      <c r="C30" s="489" t="str">
        <f>IFERROR(IF(D30="","",VLOOKUP(X30,'Reference Records'!$B$84:$C$149,2,FALSE)),"")</f>
        <v/>
      </c>
      <c r="D30" s="490"/>
      <c r="E30" s="491" t="str">
        <f>IF('Overview - Section A'!$AN$5="Funding Request",IF(F30="Funding Request Place Holder","",F30),"")</f>
        <v/>
      </c>
      <c r="F30" s="492" t="str">
        <f>IFERROR(IF(Z30="","",VLOOKUP(Z30,'Overview - Section A'!$P$30:$Q$31,2,FALSE)),"")</f>
        <v/>
      </c>
      <c r="G30" s="493"/>
      <c r="H30" s="493"/>
      <c r="I30" s="493"/>
      <c r="J30" s="493"/>
      <c r="K30" s="493"/>
      <c r="L30" s="493"/>
      <c r="M30" s="491"/>
      <c r="N30" s="494" t="str">
        <f t="shared" si="0"/>
        <v/>
      </c>
      <c r="O30" s="495"/>
      <c r="P30" s="496"/>
      <c r="Q30" s="497"/>
      <c r="R30" s="472" t="str">
        <f>IFERROR(IF('Overview - Section A'!$AN$5="Funding Request",VLOOKUP(E30,'Overview - Section A'!$M$30:$P$31,4,FALSE),IF(Z30="","",Z30)),"")</f>
        <v/>
      </c>
      <c r="S30" s="472" t="b">
        <f t="shared" si="1"/>
        <v>0</v>
      </c>
      <c r="T30" s="472" t="s">
        <v>991</v>
      </c>
      <c r="U30" s="472" t="str">
        <f t="array" ref="U30">IFERROR(IF(INDEX('Overview - Section A'!$AB$119:$AB$173,MATCH(LEFT(C30,255),LEFT('Overview - Section A'!$W$119:$W$173,255),0))=0,"",INDEX('Overview - Section A'!$AB$119:$AB$173,MATCH(LEFT(C30,255),LEFT('Overview - Section A'!$W$119:$W$173,255),0))),"")</f>
        <v>a1M36000004Z4jsEAC</v>
      </c>
      <c r="V30" s="498" t="str">
        <f>IFERROR(IF('Overview - Section A'!$AN$5="Funding Request",IF('Reference Records'!$B$157&lt;&gt;"",VLOOKUP(N30,'Reference Records'!$B$157:$C$158,2,FALSE),VLOOKUP(N30,'Reference Records'!$A$170:$C$171,3,FALSE)),VLOOKUP(N30,'Reference Records'!$A$174:$C$176,3,FALSE)),"")</f>
        <v/>
      </c>
      <c r="W30" s="499" t="s">
        <v>529</v>
      </c>
      <c r="X30" s="499"/>
      <c r="Y30" s="498"/>
      <c r="Z30" s="498"/>
      <c r="AA30" s="216"/>
      <c r="AB30" s="161"/>
      <c r="AC30" s="51"/>
    </row>
    <row r="31" spans="1:29" ht="47.1" customHeight="1">
      <c r="A31" s="406">
        <v>23</v>
      </c>
      <c r="B31" s="489" t="str">
        <f>IFERROR(IF(D31="","",VLOOKUP(W31,'Reference Records'!$D$68:$F$81,3,FALSE)),"")</f>
        <v/>
      </c>
      <c r="C31" s="489" t="str">
        <f>IFERROR(IF(D31="","",VLOOKUP(X31,'Reference Records'!$B$84:$C$149,2,FALSE)),"")</f>
        <v/>
      </c>
      <c r="D31" s="490"/>
      <c r="E31" s="491" t="str">
        <f>IF('Overview - Section A'!$AN$5="Funding Request",IF(F31="Funding Request Place Holder","",F31),"")</f>
        <v/>
      </c>
      <c r="F31" s="492" t="str">
        <f>IFERROR(IF(Z31="","",VLOOKUP(Z31,'Overview - Section A'!$P$30:$Q$31,2,FALSE)),"")</f>
        <v/>
      </c>
      <c r="G31" s="493"/>
      <c r="H31" s="493"/>
      <c r="I31" s="493"/>
      <c r="J31" s="493"/>
      <c r="K31" s="493"/>
      <c r="L31" s="493"/>
      <c r="M31" s="491"/>
      <c r="N31" s="494" t="str">
        <f t="shared" si="0"/>
        <v/>
      </c>
      <c r="O31" s="495"/>
      <c r="P31" s="496"/>
      <c r="Q31" s="497"/>
      <c r="R31" s="472" t="str">
        <f>IFERROR(IF('Overview - Section A'!$AN$5="Funding Request",VLOOKUP(E31,'Overview - Section A'!$M$30:$P$31,4,FALSE),IF(Z31="","",Z31)),"")</f>
        <v/>
      </c>
      <c r="S31" s="472" t="b">
        <f t="shared" si="1"/>
        <v>0</v>
      </c>
      <c r="T31" s="472" t="s">
        <v>992</v>
      </c>
      <c r="U31" s="472" t="str">
        <f t="array" ref="U31">IFERROR(IF(INDEX('Overview - Section A'!$AB$119:$AB$173,MATCH(LEFT(C31,255),LEFT('Overview - Section A'!$W$119:$W$173,255),0))=0,"",INDEX('Overview - Section A'!$AB$119:$AB$173,MATCH(LEFT(C31,255),LEFT('Overview - Section A'!$W$119:$W$173,255),0))),"")</f>
        <v>a1M36000004Z4jsEAC</v>
      </c>
      <c r="V31" s="498" t="str">
        <f>IFERROR(IF('Overview - Section A'!$AN$5="Funding Request",IF('Reference Records'!$B$157&lt;&gt;"",VLOOKUP(N31,'Reference Records'!$B$157:$C$158,2,FALSE),VLOOKUP(N31,'Reference Records'!$A$170:$C$171,3,FALSE)),VLOOKUP(N31,'Reference Records'!$A$174:$C$176,3,FALSE)),"")</f>
        <v/>
      </c>
      <c r="W31" s="499" t="s">
        <v>529</v>
      </c>
      <c r="X31" s="499"/>
      <c r="Y31" s="498"/>
      <c r="Z31" s="498"/>
      <c r="AA31" s="216"/>
      <c r="AB31" s="161"/>
      <c r="AC31" s="51"/>
    </row>
    <row r="32" spans="1:29" ht="47.1" customHeight="1">
      <c r="A32" s="406">
        <v>24</v>
      </c>
      <c r="B32" s="489" t="str">
        <f>IFERROR(IF(D32="","",VLOOKUP(W32,'Reference Records'!$D$68:$F$81,3,FALSE)),"")</f>
        <v/>
      </c>
      <c r="C32" s="489" t="str">
        <f>IFERROR(IF(D32="","",VLOOKUP(X32,'Reference Records'!$B$84:$C$149,2,FALSE)),"")</f>
        <v/>
      </c>
      <c r="D32" s="490"/>
      <c r="E32" s="491" t="str">
        <f>IF('Overview - Section A'!$AN$5="Funding Request",IF(F32="Funding Request Place Holder","",F32),"")</f>
        <v/>
      </c>
      <c r="F32" s="492" t="str">
        <f>IFERROR(IF(Z32="","",VLOOKUP(Z32,'Overview - Section A'!$P$30:$Q$31,2,FALSE)),"")</f>
        <v/>
      </c>
      <c r="G32" s="493"/>
      <c r="H32" s="493"/>
      <c r="I32" s="493"/>
      <c r="J32" s="493"/>
      <c r="K32" s="493"/>
      <c r="L32" s="493"/>
      <c r="M32" s="491"/>
      <c r="N32" s="494" t="str">
        <f t="shared" si="0"/>
        <v/>
      </c>
      <c r="O32" s="495"/>
      <c r="P32" s="496"/>
      <c r="Q32" s="497"/>
      <c r="R32" s="472" t="str">
        <f>IFERROR(IF('Overview - Section A'!$AN$5="Funding Request",VLOOKUP(E32,'Overview - Section A'!$M$30:$P$31,4,FALSE),IF(Z32="","",Z32)),"")</f>
        <v/>
      </c>
      <c r="S32" s="472" t="b">
        <f t="shared" si="1"/>
        <v>0</v>
      </c>
      <c r="T32" s="472" t="s">
        <v>993</v>
      </c>
      <c r="U32" s="472" t="str">
        <f t="array" ref="U32">IFERROR(IF(INDEX('Overview - Section A'!$AB$119:$AB$173,MATCH(LEFT(C32,255),LEFT('Overview - Section A'!$W$119:$W$173,255),0))=0,"",INDEX('Overview - Section A'!$AB$119:$AB$173,MATCH(LEFT(C32,255),LEFT('Overview - Section A'!$W$119:$W$173,255),0))),"")</f>
        <v>a1M36000004Z4jsEAC</v>
      </c>
      <c r="V32" s="498" t="str">
        <f>IFERROR(IF('Overview - Section A'!$AN$5="Funding Request",IF('Reference Records'!$B$157&lt;&gt;"",VLOOKUP(N32,'Reference Records'!$B$157:$C$158,2,FALSE),VLOOKUP(N32,'Reference Records'!$A$170:$C$171,3,FALSE)),VLOOKUP(N32,'Reference Records'!$A$174:$C$176,3,FALSE)),"")</f>
        <v/>
      </c>
      <c r="W32" s="499" t="s">
        <v>529</v>
      </c>
      <c r="X32" s="499"/>
      <c r="Y32" s="498"/>
      <c r="Z32" s="498"/>
      <c r="AA32" s="216"/>
      <c r="AB32" s="161"/>
      <c r="AC32" s="51"/>
    </row>
    <row r="33" spans="1:29" ht="47.1" customHeight="1">
      <c r="A33" s="406">
        <v>25</v>
      </c>
      <c r="B33" s="489" t="str">
        <f>IFERROR(IF(D33="","",VLOOKUP(W33,'Reference Records'!$D$68:$F$81,3,FALSE)),"")</f>
        <v/>
      </c>
      <c r="C33" s="489" t="str">
        <f>IFERROR(IF(D33="","",VLOOKUP(X33,'Reference Records'!$B$84:$C$149,2,FALSE)),"")</f>
        <v/>
      </c>
      <c r="D33" s="490"/>
      <c r="E33" s="491" t="str">
        <f>IF('Overview - Section A'!$AN$5="Funding Request",IF(F33="Funding Request Place Holder","",F33),"")</f>
        <v/>
      </c>
      <c r="F33" s="492" t="str">
        <f>IFERROR(IF(Z33="","",VLOOKUP(Z33,'Overview - Section A'!$P$30:$Q$31,2,FALSE)),"")</f>
        <v/>
      </c>
      <c r="G33" s="493"/>
      <c r="H33" s="493"/>
      <c r="I33" s="493"/>
      <c r="J33" s="493"/>
      <c r="K33" s="493"/>
      <c r="L33" s="493"/>
      <c r="M33" s="491"/>
      <c r="N33" s="494" t="str">
        <f t="shared" si="0"/>
        <v/>
      </c>
      <c r="O33" s="495"/>
      <c r="P33" s="496"/>
      <c r="Q33" s="497"/>
      <c r="R33" s="472" t="str">
        <f>IFERROR(IF('Overview - Section A'!$AN$5="Funding Request",VLOOKUP(E33,'Overview - Section A'!$M$30:$P$31,4,FALSE),IF(Z33="","",Z33)),"")</f>
        <v/>
      </c>
      <c r="S33" s="472" t="b">
        <f t="shared" si="1"/>
        <v>0</v>
      </c>
      <c r="T33" s="472" t="s">
        <v>994</v>
      </c>
      <c r="U33" s="472" t="str">
        <f t="array" ref="U33">IFERROR(IF(INDEX('Overview - Section A'!$AB$119:$AB$173,MATCH(LEFT(C33,255),LEFT('Overview - Section A'!$W$119:$W$173,255),0))=0,"",INDEX('Overview - Section A'!$AB$119:$AB$173,MATCH(LEFT(C33,255),LEFT('Overview - Section A'!$W$119:$W$173,255),0))),"")</f>
        <v>a1M36000004Z4jsEAC</v>
      </c>
      <c r="V33" s="498" t="str">
        <f>IFERROR(IF('Overview - Section A'!$AN$5="Funding Request",IF('Reference Records'!$B$157&lt;&gt;"",VLOOKUP(N33,'Reference Records'!$B$157:$C$158,2,FALSE),VLOOKUP(N33,'Reference Records'!$A$170:$C$171,3,FALSE)),VLOOKUP(N33,'Reference Records'!$A$174:$C$176,3,FALSE)),"")</f>
        <v/>
      </c>
      <c r="W33" s="499" t="s">
        <v>529</v>
      </c>
      <c r="X33" s="499"/>
      <c r="Y33" s="498"/>
      <c r="Z33" s="498"/>
      <c r="AA33" s="216"/>
      <c r="AB33" s="161"/>
      <c r="AC33" s="51"/>
    </row>
    <row r="34" spans="1:29" ht="47.1" customHeight="1">
      <c r="A34" s="406">
        <v>26</v>
      </c>
      <c r="B34" s="489" t="str">
        <f>IFERROR(IF(D34="","",VLOOKUP(W34,'Reference Records'!$D$68:$F$81,3,FALSE)),"")</f>
        <v/>
      </c>
      <c r="C34" s="489" t="str">
        <f>IFERROR(IF(D34="","",VLOOKUP(X34,'Reference Records'!$B$84:$C$149,2,FALSE)),"")</f>
        <v/>
      </c>
      <c r="D34" s="490"/>
      <c r="E34" s="491" t="str">
        <f>IF('Overview - Section A'!$AN$5="Funding Request",IF(F34="Funding Request Place Holder","",F34),"")</f>
        <v/>
      </c>
      <c r="F34" s="492" t="str">
        <f>IFERROR(IF(Z34="","",VLOOKUP(Z34,'Overview - Section A'!$P$30:$Q$31,2,FALSE)),"")</f>
        <v/>
      </c>
      <c r="G34" s="493"/>
      <c r="H34" s="493"/>
      <c r="I34" s="493"/>
      <c r="J34" s="493"/>
      <c r="K34" s="493"/>
      <c r="L34" s="493"/>
      <c r="M34" s="491"/>
      <c r="N34" s="494" t="str">
        <f t="shared" si="0"/>
        <v/>
      </c>
      <c r="O34" s="495"/>
      <c r="P34" s="496"/>
      <c r="Q34" s="497"/>
      <c r="R34" s="472" t="str">
        <f>IFERROR(IF('Overview - Section A'!$AN$5="Funding Request",VLOOKUP(E34,'Overview - Section A'!$M$30:$P$31,4,FALSE),IF(Z34="","",Z34)),"")</f>
        <v/>
      </c>
      <c r="S34" s="472" t="b">
        <f t="shared" si="1"/>
        <v>0</v>
      </c>
      <c r="T34" s="472" t="s">
        <v>995</v>
      </c>
      <c r="U34" s="472" t="str">
        <f t="array" ref="U34">IFERROR(IF(INDEX('Overview - Section A'!$AB$119:$AB$173,MATCH(LEFT(C34,255),LEFT('Overview - Section A'!$W$119:$W$173,255),0))=0,"",INDEX('Overview - Section A'!$AB$119:$AB$173,MATCH(LEFT(C34,255),LEFT('Overview - Section A'!$W$119:$W$173,255),0))),"")</f>
        <v>a1M36000004Z4jsEAC</v>
      </c>
      <c r="V34" s="498" t="str">
        <f>IFERROR(IF('Overview - Section A'!$AN$5="Funding Request",IF('Reference Records'!$B$157&lt;&gt;"",VLOOKUP(N34,'Reference Records'!$B$157:$C$158,2,FALSE),VLOOKUP(N34,'Reference Records'!$A$170:$C$171,3,FALSE)),VLOOKUP(N34,'Reference Records'!$A$174:$C$176,3,FALSE)),"")</f>
        <v/>
      </c>
      <c r="W34" s="499" t="s">
        <v>529</v>
      </c>
      <c r="X34" s="499"/>
      <c r="Y34" s="498"/>
      <c r="Z34" s="498"/>
      <c r="AA34" s="216"/>
      <c r="AB34" s="161"/>
      <c r="AC34" s="51"/>
    </row>
    <row r="35" spans="1:29" ht="47.1" customHeight="1">
      <c r="A35" s="406">
        <v>27</v>
      </c>
      <c r="B35" s="489" t="str">
        <f>IFERROR(IF(D35="","",VLOOKUP(W35,'Reference Records'!$D$68:$F$81,3,FALSE)),"")</f>
        <v/>
      </c>
      <c r="C35" s="489" t="str">
        <f>IFERROR(IF(D35="","",VLOOKUP(X35,'Reference Records'!$B$84:$C$149,2,FALSE)),"")</f>
        <v/>
      </c>
      <c r="D35" s="490"/>
      <c r="E35" s="491" t="str">
        <f>IF('Overview - Section A'!$AN$5="Funding Request",IF(F35="Funding Request Place Holder","",F35),"")</f>
        <v/>
      </c>
      <c r="F35" s="492" t="str">
        <f>IFERROR(IF(Z35="","",VLOOKUP(Z35,'Overview - Section A'!$P$30:$Q$31,2,FALSE)),"")</f>
        <v/>
      </c>
      <c r="G35" s="493"/>
      <c r="H35" s="493"/>
      <c r="I35" s="493"/>
      <c r="J35" s="493"/>
      <c r="K35" s="493"/>
      <c r="L35" s="493"/>
      <c r="M35" s="491"/>
      <c r="N35" s="494" t="str">
        <f t="shared" si="0"/>
        <v/>
      </c>
      <c r="O35" s="495"/>
      <c r="P35" s="496"/>
      <c r="Q35" s="497"/>
      <c r="R35" s="472" t="str">
        <f>IFERROR(IF('Overview - Section A'!$AN$5="Funding Request",VLOOKUP(E35,'Overview - Section A'!$M$30:$P$31,4,FALSE),IF(Z35="","",Z35)),"")</f>
        <v/>
      </c>
      <c r="S35" s="472" t="b">
        <f t="shared" si="1"/>
        <v>0</v>
      </c>
      <c r="T35" s="472" t="s">
        <v>996</v>
      </c>
      <c r="U35" s="472" t="str">
        <f t="array" ref="U35">IFERROR(IF(INDEX('Overview - Section A'!$AB$119:$AB$173,MATCH(LEFT(C35,255),LEFT('Overview - Section A'!$W$119:$W$173,255),0))=0,"",INDEX('Overview - Section A'!$AB$119:$AB$173,MATCH(LEFT(C35,255),LEFT('Overview - Section A'!$W$119:$W$173,255),0))),"")</f>
        <v>a1M36000004Z4jsEAC</v>
      </c>
      <c r="V35" s="498" t="str">
        <f>IFERROR(IF('Overview - Section A'!$AN$5="Funding Request",IF('Reference Records'!$B$157&lt;&gt;"",VLOOKUP(N35,'Reference Records'!$B$157:$C$158,2,FALSE),VLOOKUP(N35,'Reference Records'!$A$170:$C$171,3,FALSE)),VLOOKUP(N35,'Reference Records'!$A$174:$C$176,3,FALSE)),"")</f>
        <v/>
      </c>
      <c r="W35" s="499" t="s">
        <v>529</v>
      </c>
      <c r="X35" s="499"/>
      <c r="Y35" s="498"/>
      <c r="Z35" s="498"/>
      <c r="AA35" s="216"/>
      <c r="AB35" s="161"/>
      <c r="AC35" s="51"/>
    </row>
    <row r="36" spans="1:29" ht="47.1" customHeight="1">
      <c r="A36" s="406">
        <v>28</v>
      </c>
      <c r="B36" s="489" t="str">
        <f>IFERROR(IF(D36="","",VLOOKUP(W36,'Reference Records'!$D$68:$F$81,3,FALSE)),"")</f>
        <v/>
      </c>
      <c r="C36" s="489" t="str">
        <f>IFERROR(IF(D36="","",VLOOKUP(X36,'Reference Records'!$B$84:$C$149,2,FALSE)),"")</f>
        <v/>
      </c>
      <c r="D36" s="490"/>
      <c r="E36" s="491" t="str">
        <f>IF('Overview - Section A'!$AN$5="Funding Request",IF(F36="Funding Request Place Holder","",F36),"")</f>
        <v/>
      </c>
      <c r="F36" s="492" t="str">
        <f>IFERROR(IF(Z36="","",VLOOKUP(Z36,'Overview - Section A'!$P$30:$Q$31,2,FALSE)),"")</f>
        <v/>
      </c>
      <c r="G36" s="493"/>
      <c r="H36" s="493"/>
      <c r="I36" s="493"/>
      <c r="J36" s="493"/>
      <c r="K36" s="493"/>
      <c r="L36" s="493"/>
      <c r="M36" s="491"/>
      <c r="N36" s="494" t="str">
        <f t="shared" si="0"/>
        <v/>
      </c>
      <c r="O36" s="495"/>
      <c r="P36" s="496"/>
      <c r="Q36" s="497"/>
      <c r="R36" s="472" t="str">
        <f>IFERROR(IF('Overview - Section A'!$AN$5="Funding Request",VLOOKUP(E36,'Overview - Section A'!$M$30:$P$31,4,FALSE),IF(Z36="","",Z36)),"")</f>
        <v/>
      </c>
      <c r="S36" s="472" t="b">
        <f t="shared" si="1"/>
        <v>0</v>
      </c>
      <c r="T36" s="472" t="s">
        <v>997</v>
      </c>
      <c r="U36" s="472" t="str">
        <f t="array" ref="U36">IFERROR(IF(INDEX('Overview - Section A'!$AB$119:$AB$173,MATCH(LEFT(C36,255),LEFT('Overview - Section A'!$W$119:$W$173,255),0))=0,"",INDEX('Overview - Section A'!$AB$119:$AB$173,MATCH(LEFT(C36,255),LEFT('Overview - Section A'!$W$119:$W$173,255),0))),"")</f>
        <v>a1M36000004Z4jsEAC</v>
      </c>
      <c r="V36" s="498" t="str">
        <f>IFERROR(IF('Overview - Section A'!$AN$5="Funding Request",IF('Reference Records'!$B$157&lt;&gt;"",VLOOKUP(N36,'Reference Records'!$B$157:$C$158,2,FALSE),VLOOKUP(N36,'Reference Records'!$A$170:$C$171,3,FALSE)),VLOOKUP(N36,'Reference Records'!$A$174:$C$176,3,FALSE)),"")</f>
        <v/>
      </c>
      <c r="W36" s="499" t="s">
        <v>529</v>
      </c>
      <c r="X36" s="499"/>
      <c r="Y36" s="498"/>
      <c r="Z36" s="498"/>
      <c r="AA36" s="216"/>
      <c r="AB36" s="161"/>
      <c r="AC36" s="51"/>
    </row>
    <row r="37" spans="1:29" ht="47.1" customHeight="1">
      <c r="A37" s="406">
        <v>29</v>
      </c>
      <c r="B37" s="489" t="str">
        <f>IFERROR(IF(D37="","",VLOOKUP(W37,'Reference Records'!$D$68:$F$81,3,FALSE)),"")</f>
        <v/>
      </c>
      <c r="C37" s="489" t="str">
        <f>IFERROR(IF(D37="","",VLOOKUP(X37,'Reference Records'!$B$84:$C$149,2,FALSE)),"")</f>
        <v/>
      </c>
      <c r="D37" s="490"/>
      <c r="E37" s="491" t="str">
        <f>IF('Overview - Section A'!$AN$5="Funding Request",IF(F37="Funding Request Place Holder","",F37),"")</f>
        <v/>
      </c>
      <c r="F37" s="492" t="str">
        <f>IFERROR(IF(Z37="","",VLOOKUP(Z37,'Overview - Section A'!$P$30:$Q$31,2,FALSE)),"")</f>
        <v/>
      </c>
      <c r="G37" s="493"/>
      <c r="H37" s="493"/>
      <c r="I37" s="493"/>
      <c r="J37" s="493"/>
      <c r="K37" s="493"/>
      <c r="L37" s="493"/>
      <c r="M37" s="491"/>
      <c r="N37" s="494" t="str">
        <f t="shared" si="0"/>
        <v/>
      </c>
      <c r="O37" s="495"/>
      <c r="P37" s="496"/>
      <c r="Q37" s="497"/>
      <c r="R37" s="472" t="str">
        <f>IFERROR(IF('Overview - Section A'!$AN$5="Funding Request",VLOOKUP(E37,'Overview - Section A'!$M$30:$P$31,4,FALSE),IF(Z37="","",Z37)),"")</f>
        <v/>
      </c>
      <c r="S37" s="472" t="b">
        <f t="shared" si="1"/>
        <v>0</v>
      </c>
      <c r="T37" s="472" t="s">
        <v>998</v>
      </c>
      <c r="U37" s="472" t="str">
        <f t="array" ref="U37">IFERROR(IF(INDEX('Overview - Section A'!$AB$119:$AB$173,MATCH(LEFT(C37,255),LEFT('Overview - Section A'!$W$119:$W$173,255),0))=0,"",INDEX('Overview - Section A'!$AB$119:$AB$173,MATCH(LEFT(C37,255),LEFT('Overview - Section A'!$W$119:$W$173,255),0))),"")</f>
        <v>a1M36000004Z4jsEAC</v>
      </c>
      <c r="V37" s="498" t="str">
        <f>IFERROR(IF('Overview - Section A'!$AN$5="Funding Request",IF('Reference Records'!$B$157&lt;&gt;"",VLOOKUP(N37,'Reference Records'!$B$157:$C$158,2,FALSE),VLOOKUP(N37,'Reference Records'!$A$170:$C$171,3,FALSE)),VLOOKUP(N37,'Reference Records'!$A$174:$C$176,3,FALSE)),"")</f>
        <v/>
      </c>
      <c r="W37" s="499" t="s">
        <v>529</v>
      </c>
      <c r="X37" s="499"/>
      <c r="Y37" s="498"/>
      <c r="Z37" s="498"/>
      <c r="AA37" s="216"/>
      <c r="AB37" s="161"/>
      <c r="AC37" s="51"/>
    </row>
    <row r="38" spans="1:29" ht="47.1" customHeight="1">
      <c r="A38" s="406">
        <v>30</v>
      </c>
      <c r="B38" s="489" t="str">
        <f>IFERROR(IF(D38="","",VLOOKUP(W38,'Reference Records'!$D$68:$F$81,3,FALSE)),"")</f>
        <v/>
      </c>
      <c r="C38" s="489" t="str">
        <f>IFERROR(IF(D38="","",VLOOKUP(X38,'Reference Records'!$B$84:$C$149,2,FALSE)),"")</f>
        <v/>
      </c>
      <c r="D38" s="490"/>
      <c r="E38" s="491" t="str">
        <f>IF('Overview - Section A'!$AN$5="Funding Request",IF(F38="Funding Request Place Holder","",F38),"")</f>
        <v/>
      </c>
      <c r="F38" s="492" t="str">
        <f>IFERROR(IF(Z38="","",VLOOKUP(Z38,'Overview - Section A'!$P$30:$Q$31,2,FALSE)),"")</f>
        <v/>
      </c>
      <c r="G38" s="493"/>
      <c r="H38" s="493"/>
      <c r="I38" s="493"/>
      <c r="J38" s="493"/>
      <c r="K38" s="493"/>
      <c r="L38" s="493"/>
      <c r="M38" s="491"/>
      <c r="N38" s="494" t="str">
        <f t="shared" si="0"/>
        <v/>
      </c>
      <c r="O38" s="495"/>
      <c r="P38" s="496"/>
      <c r="Q38" s="497"/>
      <c r="R38" s="472" t="str">
        <f>IFERROR(IF('Overview - Section A'!$AN$5="Funding Request",VLOOKUP(E38,'Overview - Section A'!$M$30:$P$31,4,FALSE),IF(Z38="","",Z38)),"")</f>
        <v/>
      </c>
      <c r="S38" s="472" t="b">
        <f t="shared" si="1"/>
        <v>0</v>
      </c>
      <c r="T38" s="472" t="s">
        <v>999</v>
      </c>
      <c r="U38" s="472" t="str">
        <f t="array" ref="U38">IFERROR(IF(INDEX('Overview - Section A'!$AB$119:$AB$173,MATCH(LEFT(C38,255),LEFT('Overview - Section A'!$W$119:$W$173,255),0))=0,"",INDEX('Overview - Section A'!$AB$119:$AB$173,MATCH(LEFT(C38,255),LEFT('Overview - Section A'!$W$119:$W$173,255),0))),"")</f>
        <v>a1M36000004Z4jsEAC</v>
      </c>
      <c r="V38" s="498" t="str">
        <f>IFERROR(IF('Overview - Section A'!$AN$5="Funding Request",IF('Reference Records'!$B$157&lt;&gt;"",VLOOKUP(N38,'Reference Records'!$B$157:$C$158,2,FALSE),VLOOKUP(N38,'Reference Records'!$A$170:$C$171,3,FALSE)),VLOOKUP(N38,'Reference Records'!$A$174:$C$176,3,FALSE)),"")</f>
        <v/>
      </c>
      <c r="W38" s="499" t="s">
        <v>529</v>
      </c>
      <c r="X38" s="499"/>
      <c r="Y38" s="498"/>
      <c r="Z38" s="498"/>
      <c r="AA38" s="216"/>
      <c r="AB38" s="161"/>
      <c r="AC38" s="51"/>
    </row>
    <row r="39" spans="1:29" ht="47.1" customHeight="1">
      <c r="A39" s="406">
        <v>31</v>
      </c>
      <c r="B39" s="489" t="str">
        <f>IFERROR(IF(D39="","",VLOOKUP(W39,'Reference Records'!$D$68:$F$81,3,FALSE)),"")</f>
        <v/>
      </c>
      <c r="C39" s="489" t="str">
        <f>IFERROR(IF(D39="","",VLOOKUP(X39,'Reference Records'!$B$84:$C$149,2,FALSE)),"")</f>
        <v/>
      </c>
      <c r="D39" s="490"/>
      <c r="E39" s="491" t="str">
        <f>IF('Overview - Section A'!$AN$5="Funding Request",IF(F39="Funding Request Place Holder","",F39),"")</f>
        <v/>
      </c>
      <c r="F39" s="492" t="str">
        <f>IFERROR(IF(Z39="","",VLOOKUP(Z39,'Overview - Section A'!$P$30:$Q$31,2,FALSE)),"")</f>
        <v/>
      </c>
      <c r="G39" s="493"/>
      <c r="H39" s="493"/>
      <c r="I39" s="493"/>
      <c r="J39" s="493"/>
      <c r="K39" s="493"/>
      <c r="L39" s="493"/>
      <c r="M39" s="491"/>
      <c r="N39" s="494" t="str">
        <f t="shared" si="0"/>
        <v/>
      </c>
      <c r="O39" s="495"/>
      <c r="P39" s="496"/>
      <c r="Q39" s="497"/>
      <c r="R39" s="472" t="str">
        <f>IFERROR(IF('Overview - Section A'!$AN$5="Funding Request",VLOOKUP(E39,'Overview - Section A'!$M$30:$P$31,4,FALSE),IF(Z39="","",Z39)),"")</f>
        <v/>
      </c>
      <c r="S39" s="472" t="b">
        <f t="shared" si="1"/>
        <v>0</v>
      </c>
      <c r="T39" s="472" t="s">
        <v>1000</v>
      </c>
      <c r="U39" s="472" t="str">
        <f t="array" ref="U39">IFERROR(IF(INDEX('Overview - Section A'!$AB$119:$AB$173,MATCH(LEFT(C39,255),LEFT('Overview - Section A'!$W$119:$W$173,255),0))=0,"",INDEX('Overview - Section A'!$AB$119:$AB$173,MATCH(LEFT(C39,255),LEFT('Overview - Section A'!$W$119:$W$173,255),0))),"")</f>
        <v>a1M36000004Z4jsEAC</v>
      </c>
      <c r="V39" s="498" t="str">
        <f>IFERROR(IF('Overview - Section A'!$AN$5="Funding Request",IF('Reference Records'!$B$157&lt;&gt;"",VLOOKUP(N39,'Reference Records'!$B$157:$C$158,2,FALSE),VLOOKUP(N39,'Reference Records'!$A$170:$C$171,3,FALSE)),VLOOKUP(N39,'Reference Records'!$A$174:$C$176,3,FALSE)),"")</f>
        <v/>
      </c>
      <c r="W39" s="499" t="s">
        <v>529</v>
      </c>
      <c r="X39" s="499"/>
      <c r="Y39" s="498"/>
      <c r="Z39" s="498"/>
      <c r="AA39" s="216"/>
      <c r="AB39" s="161"/>
      <c r="AC39" s="51"/>
    </row>
    <row r="40" spans="1:29" ht="47.1" customHeight="1">
      <c r="A40" s="406">
        <v>32</v>
      </c>
      <c r="B40" s="489" t="str">
        <f>IFERROR(IF(D40="","",VLOOKUP(W40,'Reference Records'!$D$68:$F$81,3,FALSE)),"")</f>
        <v/>
      </c>
      <c r="C40" s="489" t="str">
        <f>IFERROR(IF(D40="","",VLOOKUP(X40,'Reference Records'!$B$84:$C$149,2,FALSE)),"")</f>
        <v/>
      </c>
      <c r="D40" s="490"/>
      <c r="E40" s="491" t="str">
        <f>IF('Overview - Section A'!$AN$5="Funding Request",IF(F40="Funding Request Place Holder","",F40),"")</f>
        <v/>
      </c>
      <c r="F40" s="492" t="str">
        <f>IFERROR(IF(Z40="","",VLOOKUP(Z40,'Overview - Section A'!$P$30:$Q$31,2,FALSE)),"")</f>
        <v/>
      </c>
      <c r="G40" s="493"/>
      <c r="H40" s="493"/>
      <c r="I40" s="493"/>
      <c r="J40" s="493"/>
      <c r="K40" s="493"/>
      <c r="L40" s="493"/>
      <c r="M40" s="491"/>
      <c r="N40" s="494" t="str">
        <f t="shared" si="0"/>
        <v/>
      </c>
      <c r="O40" s="495"/>
      <c r="P40" s="496"/>
      <c r="Q40" s="497"/>
      <c r="R40" s="472" t="str">
        <f>IFERROR(IF('Overview - Section A'!$AN$5="Funding Request",VLOOKUP(E40,'Overview - Section A'!$M$30:$P$31,4,FALSE),IF(Z40="","",Z40)),"")</f>
        <v/>
      </c>
      <c r="S40" s="472" t="b">
        <f t="shared" si="1"/>
        <v>0</v>
      </c>
      <c r="T40" s="472" t="s">
        <v>1001</v>
      </c>
      <c r="U40" s="472" t="str">
        <f t="array" ref="U40">IFERROR(IF(INDEX('Overview - Section A'!$AB$119:$AB$173,MATCH(LEFT(C40,255),LEFT('Overview - Section A'!$W$119:$W$173,255),0))=0,"",INDEX('Overview - Section A'!$AB$119:$AB$173,MATCH(LEFT(C40,255),LEFT('Overview - Section A'!$W$119:$W$173,255),0))),"")</f>
        <v>a1M36000004Z4jsEAC</v>
      </c>
      <c r="V40" s="498" t="str">
        <f>IFERROR(IF('Overview - Section A'!$AN$5="Funding Request",IF('Reference Records'!$B$157&lt;&gt;"",VLOOKUP(N40,'Reference Records'!$B$157:$C$158,2,FALSE),VLOOKUP(N40,'Reference Records'!$A$170:$C$171,3,FALSE)),VLOOKUP(N40,'Reference Records'!$A$174:$C$176,3,FALSE)),"")</f>
        <v/>
      </c>
      <c r="W40" s="499" t="s">
        <v>529</v>
      </c>
      <c r="X40" s="499"/>
      <c r="Y40" s="498"/>
      <c r="Z40" s="498"/>
      <c r="AA40" s="216"/>
      <c r="AB40" s="161"/>
      <c r="AC40" s="51"/>
    </row>
    <row r="41" spans="1:29" ht="47.1" customHeight="1">
      <c r="A41" s="406">
        <v>33</v>
      </c>
      <c r="B41" s="489" t="str">
        <f>IFERROR(IF(D41="","",VLOOKUP(W41,'Reference Records'!$D$68:$F$81,3,FALSE)),"")</f>
        <v/>
      </c>
      <c r="C41" s="489" t="str">
        <f>IFERROR(IF(D41="","",VLOOKUP(X41,'Reference Records'!$B$84:$C$149,2,FALSE)),"")</f>
        <v/>
      </c>
      <c r="D41" s="490"/>
      <c r="E41" s="491" t="str">
        <f>IF('Overview - Section A'!$AN$5="Funding Request",IF(F41="Funding Request Place Holder","",F41),"")</f>
        <v/>
      </c>
      <c r="F41" s="492" t="str">
        <f>IFERROR(IF(Z41="","",VLOOKUP(Z41,'Overview - Section A'!$P$30:$Q$31,2,FALSE)),"")</f>
        <v/>
      </c>
      <c r="G41" s="493"/>
      <c r="H41" s="493"/>
      <c r="I41" s="493"/>
      <c r="J41" s="493"/>
      <c r="K41" s="493"/>
      <c r="L41" s="493"/>
      <c r="M41" s="491"/>
      <c r="N41" s="494" t="str">
        <f t="shared" si="0"/>
        <v/>
      </c>
      <c r="O41" s="495"/>
      <c r="P41" s="496"/>
      <c r="Q41" s="497"/>
      <c r="R41" s="472" t="str">
        <f>IFERROR(IF('Overview - Section A'!$AN$5="Funding Request",VLOOKUP(E41,'Overview - Section A'!$M$30:$P$31,4,FALSE),IF(Z41="","",Z41)),"")</f>
        <v/>
      </c>
      <c r="S41" s="472" t="b">
        <f t="shared" si="1"/>
        <v>0</v>
      </c>
      <c r="T41" s="472" t="s">
        <v>1002</v>
      </c>
      <c r="U41" s="472" t="str">
        <f t="array" ref="U41">IFERROR(IF(INDEX('Overview - Section A'!$AB$119:$AB$173,MATCH(LEFT(C41,255),LEFT('Overview - Section A'!$W$119:$W$173,255),0))=0,"",INDEX('Overview - Section A'!$AB$119:$AB$173,MATCH(LEFT(C41,255),LEFT('Overview - Section A'!$W$119:$W$173,255),0))),"")</f>
        <v>a1M36000004Z4jsEAC</v>
      </c>
      <c r="V41" s="498" t="str">
        <f>IFERROR(IF('Overview - Section A'!$AN$5="Funding Request",IF('Reference Records'!$B$157&lt;&gt;"",VLOOKUP(N41,'Reference Records'!$B$157:$C$158,2,FALSE),VLOOKUP(N41,'Reference Records'!$A$170:$C$171,3,FALSE)),VLOOKUP(N41,'Reference Records'!$A$174:$C$176,3,FALSE)),"")</f>
        <v/>
      </c>
      <c r="W41" s="499" t="s">
        <v>529</v>
      </c>
      <c r="X41" s="499"/>
      <c r="Y41" s="498"/>
      <c r="Z41" s="498"/>
      <c r="AA41" s="216"/>
      <c r="AB41" s="161"/>
      <c r="AC41" s="51"/>
    </row>
    <row r="42" spans="1:29" ht="47.1" customHeight="1">
      <c r="A42" s="406">
        <v>34</v>
      </c>
      <c r="B42" s="489" t="str">
        <f>IFERROR(IF(D42="","",VLOOKUP(W42,'Reference Records'!$D$68:$F$81,3,FALSE)),"")</f>
        <v/>
      </c>
      <c r="C42" s="489" t="str">
        <f>IFERROR(IF(D42="","",VLOOKUP(X42,'Reference Records'!$B$84:$C$149,2,FALSE)),"")</f>
        <v/>
      </c>
      <c r="D42" s="490"/>
      <c r="E42" s="491" t="str">
        <f>IF('Overview - Section A'!$AN$5="Funding Request",IF(F42="Funding Request Place Holder","",F42),"")</f>
        <v/>
      </c>
      <c r="F42" s="492" t="str">
        <f>IFERROR(IF(Z42="","",VLOOKUP(Z42,'Overview - Section A'!$P$30:$Q$31,2,FALSE)),"")</f>
        <v/>
      </c>
      <c r="G42" s="493"/>
      <c r="H42" s="493"/>
      <c r="I42" s="493"/>
      <c r="J42" s="493"/>
      <c r="K42" s="493"/>
      <c r="L42" s="493"/>
      <c r="M42" s="491"/>
      <c r="N42" s="494" t="str">
        <f t="shared" si="0"/>
        <v/>
      </c>
      <c r="O42" s="495"/>
      <c r="P42" s="496"/>
      <c r="Q42" s="497"/>
      <c r="R42" s="472" t="str">
        <f>IFERROR(IF('Overview - Section A'!$AN$5="Funding Request",VLOOKUP(E42,'Overview - Section A'!$M$30:$P$31,4,FALSE),IF(Z42="","",Z42)),"")</f>
        <v/>
      </c>
      <c r="S42" s="472" t="b">
        <f t="shared" si="1"/>
        <v>0</v>
      </c>
      <c r="T42" s="472" t="s">
        <v>1003</v>
      </c>
      <c r="U42" s="472" t="str">
        <f t="array" ref="U42">IFERROR(IF(INDEX('Overview - Section A'!$AB$119:$AB$173,MATCH(LEFT(C42,255),LEFT('Overview - Section A'!$W$119:$W$173,255),0))=0,"",INDEX('Overview - Section A'!$AB$119:$AB$173,MATCH(LEFT(C42,255),LEFT('Overview - Section A'!$W$119:$W$173,255),0))),"")</f>
        <v>a1M36000004Z4jsEAC</v>
      </c>
      <c r="V42" s="498" t="str">
        <f>IFERROR(IF('Overview - Section A'!$AN$5="Funding Request",IF('Reference Records'!$B$157&lt;&gt;"",VLOOKUP(N42,'Reference Records'!$B$157:$C$158,2,FALSE),VLOOKUP(N42,'Reference Records'!$A$170:$C$171,3,FALSE)),VLOOKUP(N42,'Reference Records'!$A$174:$C$176,3,FALSE)),"")</f>
        <v/>
      </c>
      <c r="W42" s="499" t="s">
        <v>529</v>
      </c>
      <c r="X42" s="499"/>
      <c r="Y42" s="498"/>
      <c r="Z42" s="498"/>
      <c r="AA42" s="216"/>
      <c r="AB42" s="161"/>
      <c r="AC42" s="51"/>
    </row>
    <row r="43" spans="1:29" ht="47.1" customHeight="1">
      <c r="A43" s="406">
        <v>35</v>
      </c>
      <c r="B43" s="489" t="str">
        <f>IFERROR(IF(D43="","",VLOOKUP(W43,'Reference Records'!$D$68:$F$81,3,FALSE)),"")</f>
        <v/>
      </c>
      <c r="C43" s="489" t="str">
        <f>IFERROR(IF(D43="","",VLOOKUP(X43,'Reference Records'!$B$84:$C$149,2,FALSE)),"")</f>
        <v/>
      </c>
      <c r="D43" s="490"/>
      <c r="E43" s="491" t="str">
        <f>IF('Overview - Section A'!$AN$5="Funding Request",IF(F43="Funding Request Place Holder","",F43),"")</f>
        <v/>
      </c>
      <c r="F43" s="492" t="str">
        <f>IFERROR(IF(Z43="","",VLOOKUP(Z43,'Overview - Section A'!$P$30:$Q$31,2,FALSE)),"")</f>
        <v/>
      </c>
      <c r="G43" s="493"/>
      <c r="H43" s="493"/>
      <c r="I43" s="493"/>
      <c r="J43" s="493"/>
      <c r="K43" s="493"/>
      <c r="L43" s="493"/>
      <c r="M43" s="491"/>
      <c r="N43" s="494" t="str">
        <f t="shared" si="0"/>
        <v/>
      </c>
      <c r="O43" s="495"/>
      <c r="P43" s="496"/>
      <c r="Q43" s="497"/>
      <c r="R43" s="472" t="str">
        <f>IFERROR(IF('Overview - Section A'!$AN$5="Funding Request",VLOOKUP(E43,'Overview - Section A'!$M$30:$P$31,4,FALSE),IF(Z43="","",Z43)),"")</f>
        <v/>
      </c>
      <c r="S43" s="472" t="b">
        <f t="shared" si="1"/>
        <v>0</v>
      </c>
      <c r="T43" s="472" t="s">
        <v>1004</v>
      </c>
      <c r="U43" s="472" t="str">
        <f t="array" ref="U43">IFERROR(IF(INDEX('Overview - Section A'!$AB$119:$AB$173,MATCH(LEFT(C43,255),LEFT('Overview - Section A'!$W$119:$W$173,255),0))=0,"",INDEX('Overview - Section A'!$AB$119:$AB$173,MATCH(LEFT(C43,255),LEFT('Overview - Section A'!$W$119:$W$173,255),0))),"")</f>
        <v>a1M36000004Z4jsEAC</v>
      </c>
      <c r="V43" s="498" t="str">
        <f>IFERROR(IF('Overview - Section A'!$AN$5="Funding Request",IF('Reference Records'!$B$157&lt;&gt;"",VLOOKUP(N43,'Reference Records'!$B$157:$C$158,2,FALSE),VLOOKUP(N43,'Reference Records'!$A$170:$C$171,3,FALSE)),VLOOKUP(N43,'Reference Records'!$A$174:$C$176,3,FALSE)),"")</f>
        <v/>
      </c>
      <c r="W43" s="499" t="s">
        <v>529</v>
      </c>
      <c r="X43" s="499"/>
      <c r="Y43" s="498"/>
      <c r="Z43" s="498"/>
      <c r="AA43" s="216"/>
      <c r="AB43" s="161"/>
      <c r="AC43" s="51"/>
    </row>
    <row r="44" spans="1:29" ht="47.1" customHeight="1">
      <c r="A44" s="406">
        <v>36</v>
      </c>
      <c r="B44" s="489" t="str">
        <f>IFERROR(IF(D44="","",VLOOKUP(W44,'Reference Records'!$D$68:$F$81,3,FALSE)),"")</f>
        <v/>
      </c>
      <c r="C44" s="489" t="str">
        <f>IFERROR(IF(D44="","",VLOOKUP(X44,'Reference Records'!$B$84:$C$149,2,FALSE)),"")</f>
        <v/>
      </c>
      <c r="D44" s="490"/>
      <c r="E44" s="491" t="str">
        <f>IF('Overview - Section A'!$AN$5="Funding Request",IF(F44="Funding Request Place Holder","",F44),"")</f>
        <v/>
      </c>
      <c r="F44" s="492" t="str">
        <f>IFERROR(IF(Z44="","",VLOOKUP(Z44,'Overview - Section A'!$P$30:$Q$31,2,FALSE)),"")</f>
        <v/>
      </c>
      <c r="G44" s="493"/>
      <c r="H44" s="493"/>
      <c r="I44" s="493"/>
      <c r="J44" s="493"/>
      <c r="K44" s="493"/>
      <c r="L44" s="493"/>
      <c r="M44" s="491"/>
      <c r="N44" s="494" t="str">
        <f t="shared" si="0"/>
        <v/>
      </c>
      <c r="O44" s="495"/>
      <c r="P44" s="496"/>
      <c r="Q44" s="497"/>
      <c r="R44" s="472" t="str">
        <f>IFERROR(IF('Overview - Section A'!$AN$5="Funding Request",VLOOKUP(E44,'Overview - Section A'!$M$30:$P$31,4,FALSE),IF(Z44="","",Z44)),"")</f>
        <v/>
      </c>
      <c r="S44" s="472" t="b">
        <f t="shared" si="1"/>
        <v>0</v>
      </c>
      <c r="T44" s="472" t="s">
        <v>1005</v>
      </c>
      <c r="U44" s="472" t="str">
        <f t="array" ref="U44">IFERROR(IF(INDEX('Overview - Section A'!$AB$119:$AB$173,MATCH(LEFT(C44,255),LEFT('Overview - Section A'!$W$119:$W$173,255),0))=0,"",INDEX('Overview - Section A'!$AB$119:$AB$173,MATCH(LEFT(C44,255),LEFT('Overview - Section A'!$W$119:$W$173,255),0))),"")</f>
        <v>a1M36000004Z4jsEAC</v>
      </c>
      <c r="V44" s="498" t="str">
        <f>IFERROR(IF('Overview - Section A'!$AN$5="Funding Request",IF('Reference Records'!$B$157&lt;&gt;"",VLOOKUP(N44,'Reference Records'!$B$157:$C$158,2,FALSE),VLOOKUP(N44,'Reference Records'!$A$170:$C$171,3,FALSE)),VLOOKUP(N44,'Reference Records'!$A$174:$C$176,3,FALSE)),"")</f>
        <v/>
      </c>
      <c r="W44" s="499" t="s">
        <v>529</v>
      </c>
      <c r="X44" s="499"/>
      <c r="Y44" s="498"/>
      <c r="Z44" s="498"/>
      <c r="AA44" s="216"/>
      <c r="AB44" s="161"/>
      <c r="AC44" s="51"/>
    </row>
    <row r="45" spans="1:29" ht="47.1" customHeight="1">
      <c r="A45" s="406">
        <v>37</v>
      </c>
      <c r="B45" s="489" t="str">
        <f>IFERROR(IF(D45="","",VLOOKUP(W45,'Reference Records'!$D$68:$F$81,3,FALSE)),"")</f>
        <v/>
      </c>
      <c r="C45" s="489" t="str">
        <f>IFERROR(IF(D45="","",VLOOKUP(X45,'Reference Records'!$B$84:$C$149,2,FALSE)),"")</f>
        <v/>
      </c>
      <c r="D45" s="490"/>
      <c r="E45" s="491" t="str">
        <f>IF('Overview - Section A'!$AN$5="Funding Request",IF(F45="Funding Request Place Holder","",F45),"")</f>
        <v/>
      </c>
      <c r="F45" s="492" t="str">
        <f>IFERROR(IF(Z45="","",VLOOKUP(Z45,'Overview - Section A'!$P$30:$Q$31,2,FALSE)),"")</f>
        <v/>
      </c>
      <c r="G45" s="493"/>
      <c r="H45" s="493"/>
      <c r="I45" s="493"/>
      <c r="J45" s="493"/>
      <c r="K45" s="493"/>
      <c r="L45" s="493"/>
      <c r="M45" s="491"/>
      <c r="N45" s="494" t="str">
        <f t="shared" si="0"/>
        <v/>
      </c>
      <c r="O45" s="495"/>
      <c r="P45" s="496"/>
      <c r="Q45" s="497"/>
      <c r="R45" s="472" t="str">
        <f>IFERROR(IF('Overview - Section A'!$AN$5="Funding Request",VLOOKUP(E45,'Overview - Section A'!$M$30:$P$31,4,FALSE),IF(Z45="","",Z45)),"")</f>
        <v/>
      </c>
      <c r="S45" s="472" t="b">
        <f t="shared" si="1"/>
        <v>0</v>
      </c>
      <c r="T45" s="472" t="s">
        <v>1006</v>
      </c>
      <c r="U45" s="472" t="str">
        <f t="array" ref="U45">IFERROR(IF(INDEX('Overview - Section A'!$AB$119:$AB$173,MATCH(LEFT(C45,255),LEFT('Overview - Section A'!$W$119:$W$173,255),0))=0,"",INDEX('Overview - Section A'!$AB$119:$AB$173,MATCH(LEFT(C45,255),LEFT('Overview - Section A'!$W$119:$W$173,255),0))),"")</f>
        <v>a1M36000004Z4jsEAC</v>
      </c>
      <c r="V45" s="498" t="str">
        <f>IFERROR(IF('Overview - Section A'!$AN$5="Funding Request",IF('Reference Records'!$B$157&lt;&gt;"",VLOOKUP(N45,'Reference Records'!$B$157:$C$158,2,FALSE),VLOOKUP(N45,'Reference Records'!$A$170:$C$171,3,FALSE)),VLOOKUP(N45,'Reference Records'!$A$174:$C$176,3,FALSE)),"")</f>
        <v/>
      </c>
      <c r="W45" s="499" t="s">
        <v>529</v>
      </c>
      <c r="X45" s="499"/>
      <c r="Y45" s="498"/>
      <c r="Z45" s="498"/>
      <c r="AA45" s="216"/>
      <c r="AB45" s="161"/>
      <c r="AC45" s="51"/>
    </row>
    <row r="46" spans="1:29" ht="47.1" customHeight="1">
      <c r="A46" s="406">
        <v>38</v>
      </c>
      <c r="B46" s="489" t="str">
        <f>IFERROR(IF(D46="","",VLOOKUP(W46,'Reference Records'!$D$68:$F$81,3,FALSE)),"")</f>
        <v/>
      </c>
      <c r="C46" s="489" t="str">
        <f>IFERROR(IF(D46="","",VLOOKUP(X46,'Reference Records'!$B$84:$C$149,2,FALSE)),"")</f>
        <v/>
      </c>
      <c r="D46" s="490"/>
      <c r="E46" s="491" t="str">
        <f>IF('Overview - Section A'!$AN$5="Funding Request",IF(F46="Funding Request Place Holder","",F46),"")</f>
        <v/>
      </c>
      <c r="F46" s="492" t="str">
        <f>IFERROR(IF(Z46="","",VLOOKUP(Z46,'Overview - Section A'!$P$30:$Q$31,2,FALSE)),"")</f>
        <v/>
      </c>
      <c r="G46" s="493"/>
      <c r="H46" s="493"/>
      <c r="I46" s="493"/>
      <c r="J46" s="493"/>
      <c r="K46" s="493"/>
      <c r="L46" s="493"/>
      <c r="M46" s="491"/>
      <c r="N46" s="494" t="str">
        <f t="shared" si="0"/>
        <v/>
      </c>
      <c r="O46" s="495"/>
      <c r="P46" s="496"/>
      <c r="Q46" s="497"/>
      <c r="R46" s="472" t="str">
        <f>IFERROR(IF('Overview - Section A'!$AN$5="Funding Request",VLOOKUP(E46,'Overview - Section A'!$M$30:$P$31,4,FALSE),IF(Z46="","",Z46)),"")</f>
        <v/>
      </c>
      <c r="S46" s="472" t="b">
        <f t="shared" si="1"/>
        <v>0</v>
      </c>
      <c r="T46" s="472" t="s">
        <v>1007</v>
      </c>
      <c r="U46" s="472" t="str">
        <f t="array" ref="U46">IFERROR(IF(INDEX('Overview - Section A'!$AB$119:$AB$173,MATCH(LEFT(C46,255),LEFT('Overview - Section A'!$W$119:$W$173,255),0))=0,"",INDEX('Overview - Section A'!$AB$119:$AB$173,MATCH(LEFT(C46,255),LEFT('Overview - Section A'!$W$119:$W$173,255),0))),"")</f>
        <v>a1M36000004Z4jsEAC</v>
      </c>
      <c r="V46" s="498" t="str">
        <f>IFERROR(IF('Overview - Section A'!$AN$5="Funding Request",IF('Reference Records'!$B$157&lt;&gt;"",VLOOKUP(N46,'Reference Records'!$B$157:$C$158,2,FALSE),VLOOKUP(N46,'Reference Records'!$A$170:$C$171,3,FALSE)),VLOOKUP(N46,'Reference Records'!$A$174:$C$176,3,FALSE)),"")</f>
        <v/>
      </c>
      <c r="W46" s="499" t="s">
        <v>529</v>
      </c>
      <c r="X46" s="499"/>
      <c r="Y46" s="498"/>
      <c r="Z46" s="498"/>
      <c r="AA46" s="216"/>
      <c r="AB46" s="161"/>
      <c r="AC46" s="51"/>
    </row>
    <row r="47" spans="1:29" ht="47.1" customHeight="1">
      <c r="A47" s="406">
        <v>39</v>
      </c>
      <c r="B47" s="489" t="str">
        <f>IFERROR(IF(D47="","",VLOOKUP(W47,'Reference Records'!$D$68:$F$81,3,FALSE)),"")</f>
        <v/>
      </c>
      <c r="C47" s="489" t="str">
        <f>IFERROR(IF(D47="","",VLOOKUP(X47,'Reference Records'!$B$84:$C$149,2,FALSE)),"")</f>
        <v/>
      </c>
      <c r="D47" s="490"/>
      <c r="E47" s="491" t="str">
        <f>IF('Overview - Section A'!$AN$5="Funding Request",IF(F47="Funding Request Place Holder","",F47),"")</f>
        <v/>
      </c>
      <c r="F47" s="492" t="str">
        <f>IFERROR(IF(Z47="","",VLOOKUP(Z47,'Overview - Section A'!$P$30:$Q$31,2,FALSE)),"")</f>
        <v/>
      </c>
      <c r="G47" s="493"/>
      <c r="H47" s="493"/>
      <c r="I47" s="493"/>
      <c r="J47" s="493"/>
      <c r="K47" s="493"/>
      <c r="L47" s="493"/>
      <c r="M47" s="491"/>
      <c r="N47" s="494" t="str">
        <f t="shared" si="0"/>
        <v/>
      </c>
      <c r="O47" s="495"/>
      <c r="P47" s="496"/>
      <c r="Q47" s="497"/>
      <c r="R47" s="472" t="str">
        <f>IFERROR(IF('Overview - Section A'!$AN$5="Funding Request",VLOOKUP(E47,'Overview - Section A'!$M$30:$P$31,4,FALSE),IF(Z47="","",Z47)),"")</f>
        <v/>
      </c>
      <c r="S47" s="472" t="b">
        <f t="shared" si="1"/>
        <v>0</v>
      </c>
      <c r="T47" s="472" t="s">
        <v>1008</v>
      </c>
      <c r="U47" s="472" t="str">
        <f t="array" ref="U47">IFERROR(IF(INDEX('Overview - Section A'!$AB$119:$AB$173,MATCH(LEFT(C47,255),LEFT('Overview - Section A'!$W$119:$W$173,255),0))=0,"",INDEX('Overview - Section A'!$AB$119:$AB$173,MATCH(LEFT(C47,255),LEFT('Overview - Section A'!$W$119:$W$173,255),0))),"")</f>
        <v>a1M36000004Z4jsEAC</v>
      </c>
      <c r="V47" s="498" t="str">
        <f>IFERROR(IF('Overview - Section A'!$AN$5="Funding Request",IF('Reference Records'!$B$157&lt;&gt;"",VLOOKUP(N47,'Reference Records'!$B$157:$C$158,2,FALSE),VLOOKUP(N47,'Reference Records'!$A$170:$C$171,3,FALSE)),VLOOKUP(N47,'Reference Records'!$A$174:$C$176,3,FALSE)),"")</f>
        <v/>
      </c>
      <c r="W47" s="499" t="s">
        <v>529</v>
      </c>
      <c r="X47" s="499"/>
      <c r="Y47" s="498"/>
      <c r="Z47" s="498"/>
      <c r="AA47" s="216"/>
      <c r="AB47" s="161"/>
      <c r="AC47" s="51"/>
    </row>
    <row r="48" spans="1:29" ht="47.1" customHeight="1">
      <c r="A48" s="406">
        <v>40</v>
      </c>
      <c r="B48" s="489" t="str">
        <f>IFERROR(IF(D48="","",VLOOKUP(W48,'Reference Records'!$D$68:$F$81,3,FALSE)),"")</f>
        <v/>
      </c>
      <c r="C48" s="489" t="str">
        <f>IFERROR(IF(D48="","",VLOOKUP(X48,'Reference Records'!$B$84:$C$149,2,FALSE)),"")</f>
        <v/>
      </c>
      <c r="D48" s="490"/>
      <c r="E48" s="491" t="str">
        <f>IF('Overview - Section A'!$AN$5="Funding Request",IF(F48="Funding Request Place Holder","",F48),"")</f>
        <v/>
      </c>
      <c r="F48" s="492" t="str">
        <f>IFERROR(IF(Z48="","",VLOOKUP(Z48,'Overview - Section A'!$P$30:$Q$31,2,FALSE)),"")</f>
        <v/>
      </c>
      <c r="G48" s="493"/>
      <c r="H48" s="493"/>
      <c r="I48" s="493"/>
      <c r="J48" s="493"/>
      <c r="K48" s="493"/>
      <c r="L48" s="493"/>
      <c r="M48" s="491"/>
      <c r="N48" s="494" t="str">
        <f t="shared" si="0"/>
        <v/>
      </c>
      <c r="O48" s="495"/>
      <c r="P48" s="496"/>
      <c r="Q48" s="497"/>
      <c r="R48" s="472" t="str">
        <f>IFERROR(IF('Overview - Section A'!$AN$5="Funding Request",VLOOKUP(E48,'Overview - Section A'!$M$30:$P$31,4,FALSE),IF(Z48="","",Z48)),"")</f>
        <v/>
      </c>
      <c r="S48" s="472" t="b">
        <f t="shared" si="1"/>
        <v>0</v>
      </c>
      <c r="T48" s="472" t="s">
        <v>1009</v>
      </c>
      <c r="U48" s="472" t="str">
        <f t="array" ref="U48">IFERROR(IF(INDEX('Overview - Section A'!$AB$119:$AB$173,MATCH(LEFT(C48,255),LEFT('Overview - Section A'!$W$119:$W$173,255),0))=0,"",INDEX('Overview - Section A'!$AB$119:$AB$173,MATCH(LEFT(C48,255),LEFT('Overview - Section A'!$W$119:$W$173,255),0))),"")</f>
        <v>a1M36000004Z4jsEAC</v>
      </c>
      <c r="V48" s="498" t="str">
        <f>IFERROR(IF('Overview - Section A'!$AN$5="Funding Request",IF('Reference Records'!$B$157&lt;&gt;"",VLOOKUP(N48,'Reference Records'!$B$157:$C$158,2,FALSE),VLOOKUP(N48,'Reference Records'!$A$170:$C$171,3,FALSE)),VLOOKUP(N48,'Reference Records'!$A$174:$C$176,3,FALSE)),"")</f>
        <v/>
      </c>
      <c r="W48" s="499" t="s">
        <v>529</v>
      </c>
      <c r="X48" s="499"/>
      <c r="Y48" s="498"/>
      <c r="Z48" s="498"/>
      <c r="AA48" s="216"/>
      <c r="AB48" s="161"/>
      <c r="AC48" s="51"/>
    </row>
    <row r="49" spans="1:29" ht="47.1" customHeight="1">
      <c r="A49" s="406">
        <v>41</v>
      </c>
      <c r="B49" s="489" t="str">
        <f>IFERROR(IF(D49="","",VLOOKUP(W49,'Reference Records'!$D$68:$F$81,3,FALSE)),"")</f>
        <v/>
      </c>
      <c r="C49" s="489" t="str">
        <f>IFERROR(IF(D49="","",VLOOKUP(X49,'Reference Records'!$B$84:$C$149,2,FALSE)),"")</f>
        <v/>
      </c>
      <c r="D49" s="490"/>
      <c r="E49" s="491" t="str">
        <f>IF('Overview - Section A'!$AN$5="Funding Request",IF(F49="Funding Request Place Holder","",F49),"")</f>
        <v/>
      </c>
      <c r="F49" s="492" t="str">
        <f>IFERROR(IF(Z49="","",VLOOKUP(Z49,'Overview - Section A'!$P$30:$Q$31,2,FALSE)),"")</f>
        <v/>
      </c>
      <c r="G49" s="493"/>
      <c r="H49" s="493"/>
      <c r="I49" s="493"/>
      <c r="J49" s="493"/>
      <c r="K49" s="493"/>
      <c r="L49" s="493"/>
      <c r="M49" s="491"/>
      <c r="N49" s="494" t="str">
        <f t="shared" si="0"/>
        <v/>
      </c>
      <c r="O49" s="495"/>
      <c r="P49" s="496"/>
      <c r="Q49" s="497"/>
      <c r="R49" s="472" t="str">
        <f>IFERROR(IF('Overview - Section A'!$AN$5="Funding Request",VLOOKUP(E49,'Overview - Section A'!$M$30:$P$31,4,FALSE),IF(Z49="","",Z49)),"")</f>
        <v/>
      </c>
      <c r="S49" s="472" t="b">
        <f t="shared" si="1"/>
        <v>0</v>
      </c>
      <c r="T49" s="472" t="s">
        <v>1010</v>
      </c>
      <c r="U49" s="472" t="str">
        <f t="array" ref="U49">IFERROR(IF(INDEX('Overview - Section A'!$AB$119:$AB$173,MATCH(LEFT(C49,255),LEFT('Overview - Section A'!$W$119:$W$173,255),0))=0,"",INDEX('Overview - Section A'!$AB$119:$AB$173,MATCH(LEFT(C49,255),LEFT('Overview - Section A'!$W$119:$W$173,255),0))),"")</f>
        <v>a1M36000004Z4jsEAC</v>
      </c>
      <c r="V49" s="498" t="str">
        <f>IFERROR(IF('Overview - Section A'!$AN$5="Funding Request",IF('Reference Records'!$B$157&lt;&gt;"",VLOOKUP(N49,'Reference Records'!$B$157:$C$158,2,FALSE),VLOOKUP(N49,'Reference Records'!$A$170:$C$171,3,FALSE)),VLOOKUP(N49,'Reference Records'!$A$174:$C$176,3,FALSE)),"")</f>
        <v/>
      </c>
      <c r="W49" s="499" t="s">
        <v>529</v>
      </c>
      <c r="X49" s="499"/>
      <c r="Y49" s="498"/>
      <c r="Z49" s="498"/>
      <c r="AA49" s="216"/>
      <c r="AB49" s="161"/>
      <c r="AC49" s="51"/>
    </row>
    <row r="50" spans="1:29" ht="47.1" customHeight="1">
      <c r="A50" s="406">
        <v>42</v>
      </c>
      <c r="B50" s="489" t="str">
        <f>IFERROR(IF(D50="","",VLOOKUP(W50,'Reference Records'!$D$68:$F$81,3,FALSE)),"")</f>
        <v/>
      </c>
      <c r="C50" s="489" t="str">
        <f>IFERROR(IF(D50="","",VLOOKUP(X50,'Reference Records'!$B$84:$C$149,2,FALSE)),"")</f>
        <v/>
      </c>
      <c r="D50" s="490"/>
      <c r="E50" s="491" t="str">
        <f>IF('Overview - Section A'!$AN$5="Funding Request",IF(F50="Funding Request Place Holder","",F50),"")</f>
        <v/>
      </c>
      <c r="F50" s="492" t="str">
        <f>IFERROR(IF(Z50="","",VLOOKUP(Z50,'Overview - Section A'!$P$30:$Q$31,2,FALSE)),"")</f>
        <v/>
      </c>
      <c r="G50" s="493"/>
      <c r="H50" s="493"/>
      <c r="I50" s="493"/>
      <c r="J50" s="493"/>
      <c r="K50" s="493"/>
      <c r="L50" s="493"/>
      <c r="M50" s="491"/>
      <c r="N50" s="494" t="str">
        <f t="shared" si="0"/>
        <v/>
      </c>
      <c r="O50" s="495"/>
      <c r="P50" s="496"/>
      <c r="Q50" s="497"/>
      <c r="R50" s="472" t="str">
        <f>IFERROR(IF('Overview - Section A'!$AN$5="Funding Request",VLOOKUP(E50,'Overview - Section A'!$M$30:$P$31,4,FALSE),IF(Z50="","",Z50)),"")</f>
        <v/>
      </c>
      <c r="S50" s="472" t="b">
        <f t="shared" si="1"/>
        <v>0</v>
      </c>
      <c r="T50" s="472" t="s">
        <v>1011</v>
      </c>
      <c r="U50" s="472" t="str">
        <f t="array" ref="U50">IFERROR(IF(INDEX('Overview - Section A'!$AB$119:$AB$173,MATCH(LEFT(C50,255),LEFT('Overview - Section A'!$W$119:$W$173,255),0))=0,"",INDEX('Overview - Section A'!$AB$119:$AB$173,MATCH(LEFT(C50,255),LEFT('Overview - Section A'!$W$119:$W$173,255),0))),"")</f>
        <v>a1M36000004Z4jsEAC</v>
      </c>
      <c r="V50" s="498" t="str">
        <f>IFERROR(IF('Overview - Section A'!$AN$5="Funding Request",IF('Reference Records'!$B$157&lt;&gt;"",VLOOKUP(N50,'Reference Records'!$B$157:$C$158,2,FALSE),VLOOKUP(N50,'Reference Records'!$A$170:$C$171,3,FALSE)),VLOOKUP(N50,'Reference Records'!$A$174:$C$176,3,FALSE)),"")</f>
        <v/>
      </c>
      <c r="W50" s="499" t="s">
        <v>529</v>
      </c>
      <c r="X50" s="499"/>
      <c r="Y50" s="498"/>
      <c r="Z50" s="498"/>
      <c r="AA50" s="216"/>
      <c r="AB50" s="161"/>
      <c r="AC50" s="51"/>
    </row>
    <row r="51" spans="1:29" ht="47.1" customHeight="1">
      <c r="A51" s="406">
        <v>43</v>
      </c>
      <c r="B51" s="489" t="str">
        <f>IFERROR(IF(D51="","",VLOOKUP(W51,'Reference Records'!$D$68:$F$81,3,FALSE)),"")</f>
        <v/>
      </c>
      <c r="C51" s="489" t="str">
        <f>IFERROR(IF(D51="","",VLOOKUP(X51,'Reference Records'!$B$84:$C$149,2,FALSE)),"")</f>
        <v/>
      </c>
      <c r="D51" s="490"/>
      <c r="E51" s="491" t="str">
        <f>IF('Overview - Section A'!$AN$5="Funding Request",IF(F51="Funding Request Place Holder","",F51),"")</f>
        <v/>
      </c>
      <c r="F51" s="492" t="str">
        <f>IFERROR(IF(Z51="","",VLOOKUP(Z51,'Overview - Section A'!$P$30:$Q$31,2,FALSE)),"")</f>
        <v/>
      </c>
      <c r="G51" s="493"/>
      <c r="H51" s="493"/>
      <c r="I51" s="493"/>
      <c r="J51" s="493"/>
      <c r="K51" s="493"/>
      <c r="L51" s="493"/>
      <c r="M51" s="491"/>
      <c r="N51" s="494" t="str">
        <f t="shared" si="0"/>
        <v/>
      </c>
      <c r="O51" s="495"/>
      <c r="P51" s="496"/>
      <c r="Q51" s="497"/>
      <c r="R51" s="472" t="str">
        <f>IFERROR(IF('Overview - Section A'!$AN$5="Funding Request",VLOOKUP(E51,'Overview - Section A'!$M$30:$P$31,4,FALSE),IF(Z51="","",Z51)),"")</f>
        <v/>
      </c>
      <c r="S51" s="472" t="b">
        <f t="shared" si="1"/>
        <v>0</v>
      </c>
      <c r="T51" s="472" t="s">
        <v>1012</v>
      </c>
      <c r="U51" s="472" t="str">
        <f t="array" ref="U51">IFERROR(IF(INDEX('Overview - Section A'!$AB$119:$AB$173,MATCH(LEFT(C51,255),LEFT('Overview - Section A'!$W$119:$W$173,255),0))=0,"",INDEX('Overview - Section A'!$AB$119:$AB$173,MATCH(LEFT(C51,255),LEFT('Overview - Section A'!$W$119:$W$173,255),0))),"")</f>
        <v>a1M36000004Z4jsEAC</v>
      </c>
      <c r="V51" s="498" t="str">
        <f>IFERROR(IF('Overview - Section A'!$AN$5="Funding Request",IF('Reference Records'!$B$157&lt;&gt;"",VLOOKUP(N51,'Reference Records'!$B$157:$C$158,2,FALSE),VLOOKUP(N51,'Reference Records'!$A$170:$C$171,3,FALSE)),VLOOKUP(N51,'Reference Records'!$A$174:$C$176,3,FALSE)),"")</f>
        <v/>
      </c>
      <c r="W51" s="499" t="s">
        <v>529</v>
      </c>
      <c r="X51" s="499"/>
      <c r="Y51" s="498"/>
      <c r="Z51" s="498"/>
      <c r="AA51" s="216"/>
      <c r="AB51" s="161"/>
      <c r="AC51" s="51"/>
    </row>
    <row r="52" spans="1:29" ht="47.1" customHeight="1">
      <c r="A52" s="406">
        <v>44</v>
      </c>
      <c r="B52" s="489" t="str">
        <f>IFERROR(IF(D52="","",VLOOKUP(W52,'Reference Records'!$D$68:$F$81,3,FALSE)),"")</f>
        <v/>
      </c>
      <c r="C52" s="489" t="str">
        <f>IFERROR(IF(D52="","",VLOOKUP(X52,'Reference Records'!$B$84:$C$149,2,FALSE)),"")</f>
        <v/>
      </c>
      <c r="D52" s="490"/>
      <c r="E52" s="491" t="str">
        <f>IF('Overview - Section A'!$AN$5="Funding Request",IF(F52="Funding Request Place Holder","",F52),"")</f>
        <v/>
      </c>
      <c r="F52" s="492" t="str">
        <f>IFERROR(IF(Z52="","",VLOOKUP(Z52,'Overview - Section A'!$P$30:$Q$31,2,FALSE)),"")</f>
        <v/>
      </c>
      <c r="G52" s="493"/>
      <c r="H52" s="493"/>
      <c r="I52" s="493"/>
      <c r="J52" s="493"/>
      <c r="K52" s="493"/>
      <c r="L52" s="493"/>
      <c r="M52" s="491"/>
      <c r="N52" s="494" t="str">
        <f t="shared" si="0"/>
        <v/>
      </c>
      <c r="O52" s="495"/>
      <c r="P52" s="496"/>
      <c r="Q52" s="497"/>
      <c r="R52" s="472" t="str">
        <f>IFERROR(IF('Overview - Section A'!$AN$5="Funding Request",VLOOKUP(E52,'Overview - Section A'!$M$30:$P$31,4,FALSE),IF(Z52="","",Z52)),"")</f>
        <v/>
      </c>
      <c r="S52" s="472" t="b">
        <f t="shared" si="1"/>
        <v>0</v>
      </c>
      <c r="T52" s="472" t="s">
        <v>1013</v>
      </c>
      <c r="U52" s="472" t="str">
        <f t="array" ref="U52">IFERROR(IF(INDEX('Overview - Section A'!$AB$119:$AB$173,MATCH(LEFT(C52,255),LEFT('Overview - Section A'!$W$119:$W$173,255),0))=0,"",INDEX('Overview - Section A'!$AB$119:$AB$173,MATCH(LEFT(C52,255),LEFT('Overview - Section A'!$W$119:$W$173,255),0))),"")</f>
        <v>a1M36000004Z4jsEAC</v>
      </c>
      <c r="V52" s="498" t="str">
        <f>IFERROR(IF('Overview - Section A'!$AN$5="Funding Request",IF('Reference Records'!$B$157&lt;&gt;"",VLOOKUP(N52,'Reference Records'!$B$157:$C$158,2,FALSE),VLOOKUP(N52,'Reference Records'!$A$170:$C$171,3,FALSE)),VLOOKUP(N52,'Reference Records'!$A$174:$C$176,3,FALSE)),"")</f>
        <v/>
      </c>
      <c r="W52" s="499" t="s">
        <v>529</v>
      </c>
      <c r="X52" s="499"/>
      <c r="Y52" s="498"/>
      <c r="Z52" s="498"/>
      <c r="AA52" s="216"/>
      <c r="AB52" s="161"/>
      <c r="AC52" s="51"/>
    </row>
    <row r="53" spans="1:29" ht="47.1" customHeight="1">
      <c r="A53" s="406">
        <v>45</v>
      </c>
      <c r="B53" s="489" t="str">
        <f>IFERROR(IF(D53="","",VLOOKUP(W53,'Reference Records'!$D$68:$F$81,3,FALSE)),"")</f>
        <v/>
      </c>
      <c r="C53" s="489" t="str">
        <f>IFERROR(IF(D53="","",VLOOKUP(X53,'Reference Records'!$B$84:$C$149,2,FALSE)),"")</f>
        <v/>
      </c>
      <c r="D53" s="490"/>
      <c r="E53" s="491" t="str">
        <f>IF('Overview - Section A'!$AN$5="Funding Request",IF(F53="Funding Request Place Holder","",F53),"")</f>
        <v/>
      </c>
      <c r="F53" s="492" t="str">
        <f>IFERROR(IF(Z53="","",VLOOKUP(Z53,'Overview - Section A'!$P$30:$Q$31,2,FALSE)),"")</f>
        <v/>
      </c>
      <c r="G53" s="493"/>
      <c r="H53" s="493"/>
      <c r="I53" s="493"/>
      <c r="J53" s="493"/>
      <c r="K53" s="493"/>
      <c r="L53" s="493"/>
      <c r="M53" s="491"/>
      <c r="N53" s="494" t="str">
        <f t="shared" si="0"/>
        <v/>
      </c>
      <c r="O53" s="495"/>
      <c r="P53" s="496"/>
      <c r="Q53" s="497"/>
      <c r="R53" s="472" t="str">
        <f>IFERROR(IF('Overview - Section A'!$AN$5="Funding Request",VLOOKUP(E53,'Overview - Section A'!$M$30:$P$31,4,FALSE),IF(Z53="","",Z53)),"")</f>
        <v/>
      </c>
      <c r="S53" s="472" t="b">
        <f t="shared" si="1"/>
        <v>0</v>
      </c>
      <c r="T53" s="472" t="s">
        <v>1014</v>
      </c>
      <c r="U53" s="472" t="str">
        <f t="array" ref="U53">IFERROR(IF(INDEX('Overview - Section A'!$AB$119:$AB$173,MATCH(LEFT(C53,255),LEFT('Overview - Section A'!$W$119:$W$173,255),0))=0,"",INDEX('Overview - Section A'!$AB$119:$AB$173,MATCH(LEFT(C53,255),LEFT('Overview - Section A'!$W$119:$W$173,255),0))),"")</f>
        <v>a1M36000004Z4jsEAC</v>
      </c>
      <c r="V53" s="498" t="str">
        <f>IFERROR(IF('Overview - Section A'!$AN$5="Funding Request",IF('Reference Records'!$B$157&lt;&gt;"",VLOOKUP(N53,'Reference Records'!$B$157:$C$158,2,FALSE),VLOOKUP(N53,'Reference Records'!$A$170:$C$171,3,FALSE)),VLOOKUP(N53,'Reference Records'!$A$174:$C$176,3,FALSE)),"")</f>
        <v/>
      </c>
      <c r="W53" s="499" t="s">
        <v>529</v>
      </c>
      <c r="X53" s="499"/>
      <c r="Y53" s="498"/>
      <c r="Z53" s="498"/>
      <c r="AA53" s="216"/>
      <c r="AB53" s="161"/>
      <c r="AC53" s="51"/>
    </row>
    <row r="54" spans="1:29" ht="47.1" customHeight="1">
      <c r="A54" s="406">
        <v>46</v>
      </c>
      <c r="B54" s="489" t="str">
        <f>IFERROR(IF(D54="","",VLOOKUP(W54,'Reference Records'!$D$68:$F$81,3,FALSE)),"")</f>
        <v/>
      </c>
      <c r="C54" s="489" t="str">
        <f>IFERROR(IF(D54="","",VLOOKUP(X54,'Reference Records'!$B$84:$C$149,2,FALSE)),"")</f>
        <v/>
      </c>
      <c r="D54" s="490"/>
      <c r="E54" s="491" t="str">
        <f>IF('Overview - Section A'!$AN$5="Funding Request",IF(F54="Funding Request Place Holder","",F54),"")</f>
        <v/>
      </c>
      <c r="F54" s="492" t="str">
        <f>IFERROR(IF(Z54="","",VLOOKUP(Z54,'Overview - Section A'!$P$30:$Q$31,2,FALSE)),"")</f>
        <v/>
      </c>
      <c r="G54" s="493"/>
      <c r="H54" s="493"/>
      <c r="I54" s="493"/>
      <c r="J54" s="493"/>
      <c r="K54" s="493"/>
      <c r="L54" s="493"/>
      <c r="M54" s="491"/>
      <c r="N54" s="494" t="str">
        <f t="shared" si="0"/>
        <v/>
      </c>
      <c r="O54" s="495"/>
      <c r="P54" s="496"/>
      <c r="Q54" s="497"/>
      <c r="R54" s="472" t="str">
        <f>IFERROR(IF('Overview - Section A'!$AN$5="Funding Request",VLOOKUP(E54,'Overview - Section A'!$M$30:$P$31,4,FALSE),IF(Z54="","",Z54)),"")</f>
        <v/>
      </c>
      <c r="S54" s="472" t="b">
        <f t="shared" si="1"/>
        <v>0</v>
      </c>
      <c r="T54" s="472" t="s">
        <v>1015</v>
      </c>
      <c r="U54" s="472" t="str">
        <f t="array" ref="U54">IFERROR(IF(INDEX('Overview - Section A'!$AB$119:$AB$173,MATCH(LEFT(C54,255),LEFT('Overview - Section A'!$W$119:$W$173,255),0))=0,"",INDEX('Overview - Section A'!$AB$119:$AB$173,MATCH(LEFT(C54,255),LEFT('Overview - Section A'!$W$119:$W$173,255),0))),"")</f>
        <v>a1M36000004Z4jsEAC</v>
      </c>
      <c r="V54" s="498" t="str">
        <f>IFERROR(IF('Overview - Section A'!$AN$5="Funding Request",IF('Reference Records'!$B$157&lt;&gt;"",VLOOKUP(N54,'Reference Records'!$B$157:$C$158,2,FALSE),VLOOKUP(N54,'Reference Records'!$A$170:$C$171,3,FALSE)),VLOOKUP(N54,'Reference Records'!$A$174:$C$176,3,FALSE)),"")</f>
        <v/>
      </c>
      <c r="W54" s="499" t="s">
        <v>529</v>
      </c>
      <c r="X54" s="499"/>
      <c r="Y54" s="498"/>
      <c r="Z54" s="498"/>
      <c r="AA54" s="216"/>
      <c r="AB54" s="161"/>
      <c r="AC54" s="51"/>
    </row>
    <row r="55" spans="1:29" ht="47.1" customHeight="1">
      <c r="A55" s="406">
        <v>47</v>
      </c>
      <c r="B55" s="489" t="str">
        <f>IFERROR(IF(D55="","",VLOOKUP(W55,'Reference Records'!$D$68:$F$81,3,FALSE)),"")</f>
        <v/>
      </c>
      <c r="C55" s="489" t="str">
        <f>IFERROR(IF(D55="","",VLOOKUP(X55,'Reference Records'!$B$84:$C$149,2,FALSE)),"")</f>
        <v/>
      </c>
      <c r="D55" s="490"/>
      <c r="E55" s="491" t="str">
        <f>IF('Overview - Section A'!$AN$5="Funding Request",IF(F55="Funding Request Place Holder","",F55),"")</f>
        <v/>
      </c>
      <c r="F55" s="492" t="str">
        <f>IFERROR(IF(Z55="","",VLOOKUP(Z55,'Overview - Section A'!$P$30:$Q$31,2,FALSE)),"")</f>
        <v/>
      </c>
      <c r="G55" s="493"/>
      <c r="H55" s="493"/>
      <c r="I55" s="493"/>
      <c r="J55" s="493"/>
      <c r="K55" s="493"/>
      <c r="L55" s="493"/>
      <c r="M55" s="491"/>
      <c r="N55" s="494" t="str">
        <f t="shared" si="0"/>
        <v/>
      </c>
      <c r="O55" s="495"/>
      <c r="P55" s="496"/>
      <c r="Q55" s="497"/>
      <c r="R55" s="472" t="str">
        <f>IFERROR(IF('Overview - Section A'!$AN$5="Funding Request",VLOOKUP(E55,'Overview - Section A'!$M$30:$P$31,4,FALSE),IF(Z55="","",Z55)),"")</f>
        <v/>
      </c>
      <c r="S55" s="472" t="b">
        <f t="shared" si="1"/>
        <v>0</v>
      </c>
      <c r="T55" s="472" t="s">
        <v>1016</v>
      </c>
      <c r="U55" s="472" t="str">
        <f t="array" ref="U55">IFERROR(IF(INDEX('Overview - Section A'!$AB$119:$AB$173,MATCH(LEFT(C55,255),LEFT('Overview - Section A'!$W$119:$W$173,255),0))=0,"",INDEX('Overview - Section A'!$AB$119:$AB$173,MATCH(LEFT(C55,255),LEFT('Overview - Section A'!$W$119:$W$173,255),0))),"")</f>
        <v>a1M36000004Z4jsEAC</v>
      </c>
      <c r="V55" s="498" t="str">
        <f>IFERROR(IF('Overview - Section A'!$AN$5="Funding Request",IF('Reference Records'!$B$157&lt;&gt;"",VLOOKUP(N55,'Reference Records'!$B$157:$C$158,2,FALSE),VLOOKUP(N55,'Reference Records'!$A$170:$C$171,3,FALSE)),VLOOKUP(N55,'Reference Records'!$A$174:$C$176,3,FALSE)),"")</f>
        <v/>
      </c>
      <c r="W55" s="499" t="s">
        <v>529</v>
      </c>
      <c r="X55" s="499"/>
      <c r="Y55" s="498"/>
      <c r="Z55" s="498"/>
      <c r="AA55" s="216"/>
      <c r="AB55" s="161"/>
      <c r="AC55" s="51"/>
    </row>
    <row r="56" spans="1:29" ht="47.1" customHeight="1">
      <c r="A56" s="406">
        <v>48</v>
      </c>
      <c r="B56" s="489" t="str">
        <f>IFERROR(IF(D56="","",VLOOKUP(W56,'Reference Records'!$D$68:$F$81,3,FALSE)),"")</f>
        <v/>
      </c>
      <c r="C56" s="489" t="str">
        <f>IFERROR(IF(D56="","",VLOOKUP(X56,'Reference Records'!$B$84:$C$149,2,FALSE)),"")</f>
        <v/>
      </c>
      <c r="D56" s="490"/>
      <c r="E56" s="491" t="str">
        <f>IF('Overview - Section A'!$AN$5="Funding Request",IF(F56="Funding Request Place Holder","",F56),"")</f>
        <v/>
      </c>
      <c r="F56" s="492" t="str">
        <f>IFERROR(IF(Z56="","",VLOOKUP(Z56,'Overview - Section A'!$P$30:$Q$31,2,FALSE)),"")</f>
        <v/>
      </c>
      <c r="G56" s="493"/>
      <c r="H56" s="493"/>
      <c r="I56" s="493"/>
      <c r="J56" s="493"/>
      <c r="K56" s="493"/>
      <c r="L56" s="493"/>
      <c r="M56" s="491"/>
      <c r="N56" s="494" t="str">
        <f t="shared" si="0"/>
        <v/>
      </c>
      <c r="O56" s="495"/>
      <c r="P56" s="496"/>
      <c r="Q56" s="497"/>
      <c r="R56" s="472" t="str">
        <f>IFERROR(IF('Overview - Section A'!$AN$5="Funding Request",VLOOKUP(E56,'Overview - Section A'!$M$30:$P$31,4,FALSE),IF(Z56="","",Z56)),"")</f>
        <v/>
      </c>
      <c r="S56" s="472" t="b">
        <f t="shared" si="1"/>
        <v>0</v>
      </c>
      <c r="T56" s="472" t="s">
        <v>1017</v>
      </c>
      <c r="U56" s="472" t="str">
        <f t="array" ref="U56">IFERROR(IF(INDEX('Overview - Section A'!$AB$119:$AB$173,MATCH(LEFT(C56,255),LEFT('Overview - Section A'!$W$119:$W$173,255),0))=0,"",INDEX('Overview - Section A'!$AB$119:$AB$173,MATCH(LEFT(C56,255),LEFT('Overview - Section A'!$W$119:$W$173,255),0))),"")</f>
        <v>a1M36000004Z4jsEAC</v>
      </c>
      <c r="V56" s="498" t="str">
        <f>IFERROR(IF('Overview - Section A'!$AN$5="Funding Request",IF('Reference Records'!$B$157&lt;&gt;"",VLOOKUP(N56,'Reference Records'!$B$157:$C$158,2,FALSE),VLOOKUP(N56,'Reference Records'!$A$170:$C$171,3,FALSE)),VLOOKUP(N56,'Reference Records'!$A$174:$C$176,3,FALSE)),"")</f>
        <v/>
      </c>
      <c r="W56" s="499" t="s">
        <v>529</v>
      </c>
      <c r="X56" s="499"/>
      <c r="Y56" s="498"/>
      <c r="Z56" s="498"/>
      <c r="AA56" s="216"/>
      <c r="AB56" s="161"/>
      <c r="AC56" s="51"/>
    </row>
    <row r="57" spans="1:29" ht="47.1" customHeight="1">
      <c r="A57" s="406">
        <v>49</v>
      </c>
      <c r="B57" s="489" t="str">
        <f>IFERROR(IF(D57="","",VLOOKUP(W57,'Reference Records'!$D$68:$F$81,3,FALSE)),"")</f>
        <v/>
      </c>
      <c r="C57" s="489" t="str">
        <f>IFERROR(IF(D57="","",VLOOKUP(X57,'Reference Records'!$B$84:$C$149,2,FALSE)),"")</f>
        <v/>
      </c>
      <c r="D57" s="490"/>
      <c r="E57" s="491" t="str">
        <f>IF('Overview - Section A'!$AN$5="Funding Request",IF(F57="Funding Request Place Holder","",F57),"")</f>
        <v/>
      </c>
      <c r="F57" s="492" t="str">
        <f>IFERROR(IF(Z57="","",VLOOKUP(Z57,'Overview - Section A'!$P$30:$Q$31,2,FALSE)),"")</f>
        <v/>
      </c>
      <c r="G57" s="493"/>
      <c r="H57" s="493"/>
      <c r="I57" s="493"/>
      <c r="J57" s="493"/>
      <c r="K57" s="493"/>
      <c r="L57" s="493"/>
      <c r="M57" s="491"/>
      <c r="N57" s="494" t="str">
        <f t="shared" si="0"/>
        <v/>
      </c>
      <c r="O57" s="495"/>
      <c r="P57" s="496"/>
      <c r="Q57" s="497"/>
      <c r="R57" s="472" t="str">
        <f>IFERROR(IF('Overview - Section A'!$AN$5="Funding Request",VLOOKUP(E57,'Overview - Section A'!$M$30:$P$31,4,FALSE),IF(Z57="","",Z57)),"")</f>
        <v/>
      </c>
      <c r="S57" s="472" t="b">
        <f t="shared" si="1"/>
        <v>0</v>
      </c>
      <c r="T57" s="472" t="s">
        <v>1018</v>
      </c>
      <c r="U57" s="472" t="str">
        <f t="array" ref="U57">IFERROR(IF(INDEX('Overview - Section A'!$AB$119:$AB$173,MATCH(LEFT(C57,255),LEFT('Overview - Section A'!$W$119:$W$173,255),0))=0,"",INDEX('Overview - Section A'!$AB$119:$AB$173,MATCH(LEFT(C57,255),LEFT('Overview - Section A'!$W$119:$W$173,255),0))),"")</f>
        <v>a1M36000004Z4jsEAC</v>
      </c>
      <c r="V57" s="498" t="str">
        <f>IFERROR(IF('Overview - Section A'!$AN$5="Funding Request",IF('Reference Records'!$B$157&lt;&gt;"",VLOOKUP(N57,'Reference Records'!$B$157:$C$158,2,FALSE),VLOOKUP(N57,'Reference Records'!$A$170:$C$171,3,FALSE)),VLOOKUP(N57,'Reference Records'!$A$174:$C$176,3,FALSE)),"")</f>
        <v/>
      </c>
      <c r="W57" s="499" t="s">
        <v>529</v>
      </c>
      <c r="X57" s="499"/>
      <c r="Y57" s="498"/>
      <c r="Z57" s="498"/>
      <c r="AA57" s="216"/>
      <c r="AB57" s="161"/>
      <c r="AC57" s="51"/>
    </row>
    <row r="58" spans="1:29" ht="47.1" customHeight="1">
      <c r="A58" s="406">
        <v>50</v>
      </c>
      <c r="B58" s="489" t="str">
        <f>IFERROR(IF(D58="","",VLOOKUP(W58,'Reference Records'!$D$68:$F$81,3,FALSE)),"")</f>
        <v/>
      </c>
      <c r="C58" s="489" t="str">
        <f>IFERROR(IF(D58="","",VLOOKUP(X58,'Reference Records'!$B$84:$C$149,2,FALSE)),"")</f>
        <v/>
      </c>
      <c r="D58" s="490"/>
      <c r="E58" s="491" t="str">
        <f>IF('Overview - Section A'!$AN$5="Funding Request",IF(F58="Funding Request Place Holder","",F58),"")</f>
        <v/>
      </c>
      <c r="F58" s="492" t="str">
        <f>IFERROR(IF(Z58="","",VLOOKUP(Z58,'Overview - Section A'!$P$30:$Q$31,2,FALSE)),"")</f>
        <v/>
      </c>
      <c r="G58" s="493"/>
      <c r="H58" s="493"/>
      <c r="I58" s="493"/>
      <c r="J58" s="493"/>
      <c r="K58" s="493"/>
      <c r="L58" s="493"/>
      <c r="M58" s="491"/>
      <c r="N58" s="494" t="str">
        <f t="shared" si="0"/>
        <v/>
      </c>
      <c r="O58" s="495"/>
      <c r="P58" s="496"/>
      <c r="Q58" s="497"/>
      <c r="R58" s="472" t="str">
        <f>IFERROR(IF('Overview - Section A'!$AN$5="Funding Request",VLOOKUP(E58,'Overview - Section A'!$M$30:$P$31,4,FALSE),IF(Z58="","",Z58)),"")</f>
        <v/>
      </c>
      <c r="S58" s="472" t="b">
        <f t="shared" si="1"/>
        <v>0</v>
      </c>
      <c r="T58" s="472" t="s">
        <v>1019</v>
      </c>
      <c r="U58" s="472" t="str">
        <f t="array" ref="U58">IFERROR(IF(INDEX('Overview - Section A'!$AB$119:$AB$173,MATCH(LEFT(C58,255),LEFT('Overview - Section A'!$W$119:$W$173,255),0))=0,"",INDEX('Overview - Section A'!$AB$119:$AB$173,MATCH(LEFT(C58,255),LEFT('Overview - Section A'!$W$119:$W$173,255),0))),"")</f>
        <v>a1M36000004Z4jsEAC</v>
      </c>
      <c r="V58" s="498" t="str">
        <f>IFERROR(IF('Overview - Section A'!$AN$5="Funding Request",IF('Reference Records'!$B$157&lt;&gt;"",VLOOKUP(N58,'Reference Records'!$B$157:$C$158,2,FALSE),VLOOKUP(N58,'Reference Records'!$A$170:$C$171,3,FALSE)),VLOOKUP(N58,'Reference Records'!$A$174:$C$176,3,FALSE)),"")</f>
        <v/>
      </c>
      <c r="W58" s="499" t="s">
        <v>529</v>
      </c>
      <c r="X58" s="499"/>
      <c r="Y58" s="498"/>
      <c r="Z58" s="498"/>
      <c r="AA58" s="216"/>
      <c r="AB58" s="161"/>
      <c r="AC58" s="51"/>
    </row>
    <row r="59" spans="1:29" ht="47.1" customHeight="1">
      <c r="A59" s="406">
        <v>51</v>
      </c>
      <c r="B59" s="489" t="str">
        <f>IFERROR(IF(D59="","",VLOOKUP(W59,'Reference Records'!$D$68:$F$81,3,FALSE)),"")</f>
        <v/>
      </c>
      <c r="C59" s="489" t="str">
        <f>IFERROR(IF(D59="","",VLOOKUP(X59,'Reference Records'!$B$84:$C$149,2,FALSE)),"")</f>
        <v/>
      </c>
      <c r="D59" s="490"/>
      <c r="E59" s="491" t="str">
        <f>IF('Overview - Section A'!$AN$5="Funding Request",IF(F59="Funding Request Place Holder","",F59),"")</f>
        <v/>
      </c>
      <c r="F59" s="492" t="str">
        <f>IFERROR(IF(Z59="","",VLOOKUP(Z59,'Overview - Section A'!$P$30:$Q$31,2,FALSE)),"")</f>
        <v/>
      </c>
      <c r="G59" s="493"/>
      <c r="H59" s="493"/>
      <c r="I59" s="493"/>
      <c r="J59" s="493"/>
      <c r="K59" s="493"/>
      <c r="L59" s="493"/>
      <c r="M59" s="491"/>
      <c r="N59" s="494" t="str">
        <f t="shared" si="0"/>
        <v/>
      </c>
      <c r="O59" s="495"/>
      <c r="P59" s="496"/>
      <c r="Q59" s="497"/>
      <c r="R59" s="472" t="str">
        <f>IFERROR(IF('Overview - Section A'!$AN$5="Funding Request",VLOOKUP(E59,'Overview - Section A'!$M$30:$P$31,4,FALSE),IF(Z59="","",Z59)),"")</f>
        <v/>
      </c>
      <c r="S59" s="472" t="b">
        <f t="shared" si="1"/>
        <v>0</v>
      </c>
      <c r="T59" s="472" t="s">
        <v>1020</v>
      </c>
      <c r="U59" s="472" t="str">
        <f t="array" ref="U59">IFERROR(IF(INDEX('Overview - Section A'!$AB$119:$AB$173,MATCH(LEFT(C59,255),LEFT('Overview - Section A'!$W$119:$W$173,255),0))=0,"",INDEX('Overview - Section A'!$AB$119:$AB$173,MATCH(LEFT(C59,255),LEFT('Overview - Section A'!$W$119:$W$173,255),0))),"")</f>
        <v>a1M36000004Z4jsEAC</v>
      </c>
      <c r="V59" s="498" t="str">
        <f>IFERROR(IF('Overview - Section A'!$AN$5="Funding Request",IF('Reference Records'!$B$157&lt;&gt;"",VLOOKUP(N59,'Reference Records'!$B$157:$C$158,2,FALSE),VLOOKUP(N59,'Reference Records'!$A$170:$C$171,3,FALSE)),VLOOKUP(N59,'Reference Records'!$A$174:$C$176,3,FALSE)),"")</f>
        <v/>
      </c>
      <c r="W59" s="499" t="s">
        <v>529</v>
      </c>
      <c r="X59" s="499"/>
      <c r="Y59" s="498"/>
      <c r="Z59" s="498"/>
      <c r="AA59" s="216"/>
      <c r="AB59" s="161"/>
      <c r="AC59" s="51"/>
    </row>
    <row r="60" spans="1:29" ht="47.1" customHeight="1">
      <c r="A60" s="406">
        <v>52</v>
      </c>
      <c r="B60" s="489" t="str">
        <f>IFERROR(IF(D60="","",VLOOKUP(W60,'Reference Records'!$D$68:$F$81,3,FALSE)),"")</f>
        <v/>
      </c>
      <c r="C60" s="489" t="str">
        <f>IFERROR(IF(D60="","",VLOOKUP(X60,'Reference Records'!$B$84:$C$149,2,FALSE)),"")</f>
        <v/>
      </c>
      <c r="D60" s="490"/>
      <c r="E60" s="491" t="str">
        <f>IF('Overview - Section A'!$AN$5="Funding Request",IF(F60="Funding Request Place Holder","",F60),"")</f>
        <v/>
      </c>
      <c r="F60" s="492" t="str">
        <f>IFERROR(IF(Z60="","",VLOOKUP(Z60,'Overview - Section A'!$P$30:$Q$31,2,FALSE)),"")</f>
        <v/>
      </c>
      <c r="G60" s="493"/>
      <c r="H60" s="493"/>
      <c r="I60" s="493"/>
      <c r="J60" s="493"/>
      <c r="K60" s="493"/>
      <c r="L60" s="493"/>
      <c r="M60" s="491"/>
      <c r="N60" s="494" t="str">
        <f t="shared" si="0"/>
        <v/>
      </c>
      <c r="O60" s="495"/>
      <c r="P60" s="496"/>
      <c r="Q60" s="497"/>
      <c r="R60" s="472" t="str">
        <f>IFERROR(IF('Overview - Section A'!$AN$5="Funding Request",VLOOKUP(E60,'Overview - Section A'!$M$30:$P$31,4,FALSE),IF(Z60="","",Z60)),"")</f>
        <v/>
      </c>
      <c r="S60" s="472" t="b">
        <f t="shared" si="1"/>
        <v>0</v>
      </c>
      <c r="T60" s="472" t="s">
        <v>1021</v>
      </c>
      <c r="U60" s="472" t="str">
        <f t="array" ref="U60">IFERROR(IF(INDEX('Overview - Section A'!$AB$119:$AB$173,MATCH(LEFT(C60,255),LEFT('Overview - Section A'!$W$119:$W$173,255),0))=0,"",INDEX('Overview - Section A'!$AB$119:$AB$173,MATCH(LEFT(C60,255),LEFT('Overview - Section A'!$W$119:$W$173,255),0))),"")</f>
        <v>a1M36000004Z4jsEAC</v>
      </c>
      <c r="V60" s="498" t="str">
        <f>IFERROR(IF('Overview - Section A'!$AN$5="Funding Request",IF('Reference Records'!$B$157&lt;&gt;"",VLOOKUP(N60,'Reference Records'!$B$157:$C$158,2,FALSE),VLOOKUP(N60,'Reference Records'!$A$170:$C$171,3,FALSE)),VLOOKUP(N60,'Reference Records'!$A$174:$C$176,3,FALSE)),"")</f>
        <v/>
      </c>
      <c r="W60" s="499" t="s">
        <v>529</v>
      </c>
      <c r="X60" s="499"/>
      <c r="Y60" s="498"/>
      <c r="Z60" s="498"/>
      <c r="AA60" s="216"/>
      <c r="AB60" s="161"/>
      <c r="AC60" s="51"/>
    </row>
    <row r="61" spans="1:29" ht="47.1" customHeight="1">
      <c r="A61" s="406">
        <v>53</v>
      </c>
      <c r="B61" s="489" t="str">
        <f>IFERROR(IF(D61="","",VLOOKUP(W61,'Reference Records'!$D$68:$F$81,3,FALSE)),"")</f>
        <v/>
      </c>
      <c r="C61" s="489" t="str">
        <f>IFERROR(IF(D61="","",VLOOKUP(X61,'Reference Records'!$B$84:$C$149,2,FALSE)),"")</f>
        <v/>
      </c>
      <c r="D61" s="490"/>
      <c r="E61" s="491" t="str">
        <f>IF('Overview - Section A'!$AN$5="Funding Request",IF(F61="Funding Request Place Holder","",F61),"")</f>
        <v/>
      </c>
      <c r="F61" s="492" t="str">
        <f>IFERROR(IF(Z61="","",VLOOKUP(Z61,'Overview - Section A'!$P$30:$Q$31,2,FALSE)),"")</f>
        <v/>
      </c>
      <c r="G61" s="493"/>
      <c r="H61" s="493"/>
      <c r="I61" s="493"/>
      <c r="J61" s="493"/>
      <c r="K61" s="493"/>
      <c r="L61" s="493"/>
      <c r="M61" s="491"/>
      <c r="N61" s="494" t="str">
        <f t="shared" si="0"/>
        <v/>
      </c>
      <c r="O61" s="495"/>
      <c r="P61" s="496"/>
      <c r="Q61" s="497"/>
      <c r="R61" s="472" t="str">
        <f>IFERROR(IF('Overview - Section A'!$AN$5="Funding Request",VLOOKUP(E61,'Overview - Section A'!$M$30:$P$31,4,FALSE),IF(Z61="","",Z61)),"")</f>
        <v/>
      </c>
      <c r="S61" s="472" t="b">
        <f t="shared" si="1"/>
        <v>0</v>
      </c>
      <c r="T61" s="472" t="s">
        <v>1022</v>
      </c>
      <c r="U61" s="472" t="str">
        <f t="array" ref="U61">IFERROR(IF(INDEX('Overview - Section A'!$AB$119:$AB$173,MATCH(LEFT(C61,255),LEFT('Overview - Section A'!$W$119:$W$173,255),0))=0,"",INDEX('Overview - Section A'!$AB$119:$AB$173,MATCH(LEFT(C61,255),LEFT('Overview - Section A'!$W$119:$W$173,255),0))),"")</f>
        <v>a1M36000004Z4jsEAC</v>
      </c>
      <c r="V61" s="498" t="str">
        <f>IFERROR(IF('Overview - Section A'!$AN$5="Funding Request",IF('Reference Records'!$B$157&lt;&gt;"",VLOOKUP(N61,'Reference Records'!$B$157:$C$158,2,FALSE),VLOOKUP(N61,'Reference Records'!$A$170:$C$171,3,FALSE)),VLOOKUP(N61,'Reference Records'!$A$174:$C$176,3,FALSE)),"")</f>
        <v/>
      </c>
      <c r="W61" s="499" t="s">
        <v>529</v>
      </c>
      <c r="X61" s="499"/>
      <c r="Y61" s="498"/>
      <c r="Z61" s="498"/>
      <c r="AA61" s="216"/>
      <c r="AB61" s="161"/>
      <c r="AC61" s="51"/>
    </row>
    <row r="62" spans="1:29" ht="47.1" customHeight="1">
      <c r="A62" s="406">
        <v>54</v>
      </c>
      <c r="B62" s="489" t="str">
        <f>IFERROR(IF(D62="","",VLOOKUP(W62,'Reference Records'!$D$68:$F$81,3,FALSE)),"")</f>
        <v/>
      </c>
      <c r="C62" s="489" t="str">
        <f>IFERROR(IF(D62="","",VLOOKUP(X62,'Reference Records'!$B$84:$C$149,2,FALSE)),"")</f>
        <v/>
      </c>
      <c r="D62" s="490"/>
      <c r="E62" s="491" t="str">
        <f>IF('Overview - Section A'!$AN$5="Funding Request",IF(F62="Funding Request Place Holder","",F62),"")</f>
        <v/>
      </c>
      <c r="F62" s="492" t="str">
        <f>IFERROR(IF(Z62="","",VLOOKUP(Z62,'Overview - Section A'!$P$30:$Q$31,2,FALSE)),"")</f>
        <v/>
      </c>
      <c r="G62" s="493"/>
      <c r="H62" s="493"/>
      <c r="I62" s="493"/>
      <c r="J62" s="493"/>
      <c r="K62" s="493"/>
      <c r="L62" s="493"/>
      <c r="M62" s="491"/>
      <c r="N62" s="494" t="str">
        <f t="shared" si="0"/>
        <v/>
      </c>
      <c r="O62" s="495"/>
      <c r="P62" s="496"/>
      <c r="Q62" s="497"/>
      <c r="R62" s="472" t="str">
        <f>IFERROR(IF('Overview - Section A'!$AN$5="Funding Request",VLOOKUP(E62,'Overview - Section A'!$M$30:$P$31,4,FALSE),IF(Z62="","",Z62)),"")</f>
        <v/>
      </c>
      <c r="S62" s="472" t="b">
        <f t="shared" si="1"/>
        <v>0</v>
      </c>
      <c r="T62" s="472" t="s">
        <v>1023</v>
      </c>
      <c r="U62" s="472" t="str">
        <f t="array" ref="U62">IFERROR(IF(INDEX('Overview - Section A'!$AB$119:$AB$173,MATCH(LEFT(C62,255),LEFT('Overview - Section A'!$W$119:$W$173,255),0))=0,"",INDEX('Overview - Section A'!$AB$119:$AB$173,MATCH(LEFT(C62,255),LEFT('Overview - Section A'!$W$119:$W$173,255),0))),"")</f>
        <v>a1M36000004Z4jsEAC</v>
      </c>
      <c r="V62" s="498" t="str">
        <f>IFERROR(IF('Overview - Section A'!$AN$5="Funding Request",IF('Reference Records'!$B$157&lt;&gt;"",VLOOKUP(N62,'Reference Records'!$B$157:$C$158,2,FALSE),VLOOKUP(N62,'Reference Records'!$A$170:$C$171,3,FALSE)),VLOOKUP(N62,'Reference Records'!$A$174:$C$176,3,FALSE)),"")</f>
        <v/>
      </c>
      <c r="W62" s="499" t="s">
        <v>529</v>
      </c>
      <c r="X62" s="499"/>
      <c r="Y62" s="498"/>
      <c r="Z62" s="498"/>
      <c r="AA62" s="216"/>
      <c r="AB62" s="161"/>
      <c r="AC62" s="51"/>
    </row>
    <row r="63" spans="1:29" ht="47.1" customHeight="1">
      <c r="A63" s="406">
        <v>55</v>
      </c>
      <c r="B63" s="489" t="str">
        <f>IFERROR(IF(D63="","",VLOOKUP(W63,'Reference Records'!$D$68:$F$81,3,FALSE)),"")</f>
        <v/>
      </c>
      <c r="C63" s="489" t="str">
        <f>IFERROR(IF(D63="","",VLOOKUP(X63,'Reference Records'!$B$84:$C$149,2,FALSE)),"")</f>
        <v/>
      </c>
      <c r="D63" s="490"/>
      <c r="E63" s="491" t="str">
        <f>IF('Overview - Section A'!$AN$5="Funding Request",IF(F63="Funding Request Place Holder","",F63),"")</f>
        <v/>
      </c>
      <c r="F63" s="492" t="str">
        <f>IFERROR(IF(Z63="","",VLOOKUP(Z63,'Overview - Section A'!$P$30:$Q$31,2,FALSE)),"")</f>
        <v/>
      </c>
      <c r="G63" s="493"/>
      <c r="H63" s="493"/>
      <c r="I63" s="493"/>
      <c r="J63" s="493"/>
      <c r="K63" s="493"/>
      <c r="L63" s="493"/>
      <c r="M63" s="491"/>
      <c r="N63" s="494" t="str">
        <f t="shared" si="0"/>
        <v/>
      </c>
      <c r="O63" s="495"/>
      <c r="P63" s="496"/>
      <c r="Q63" s="497"/>
      <c r="R63" s="472" t="str">
        <f>IFERROR(IF('Overview - Section A'!$AN$5="Funding Request",VLOOKUP(E63,'Overview - Section A'!$M$30:$P$31,4,FALSE),IF(Z63="","",Z63)),"")</f>
        <v/>
      </c>
      <c r="S63" s="472" t="b">
        <f t="shared" si="1"/>
        <v>0</v>
      </c>
      <c r="T63" s="472" t="s">
        <v>1024</v>
      </c>
      <c r="U63" s="472" t="str">
        <f t="array" ref="U63">IFERROR(IF(INDEX('Overview - Section A'!$AB$119:$AB$173,MATCH(LEFT(C63,255),LEFT('Overview - Section A'!$W$119:$W$173,255),0))=0,"",INDEX('Overview - Section A'!$AB$119:$AB$173,MATCH(LEFT(C63,255),LEFT('Overview - Section A'!$W$119:$W$173,255),0))),"")</f>
        <v>a1M36000004Z4jsEAC</v>
      </c>
      <c r="V63" s="498" t="str">
        <f>IFERROR(IF('Overview - Section A'!$AN$5="Funding Request",IF('Reference Records'!$B$157&lt;&gt;"",VLOOKUP(N63,'Reference Records'!$B$157:$C$158,2,FALSE),VLOOKUP(N63,'Reference Records'!$A$170:$C$171,3,FALSE)),VLOOKUP(N63,'Reference Records'!$A$174:$C$176,3,FALSE)),"")</f>
        <v/>
      </c>
      <c r="W63" s="499" t="s">
        <v>529</v>
      </c>
      <c r="X63" s="499"/>
      <c r="Y63" s="498"/>
      <c r="Z63" s="498"/>
      <c r="AA63" s="216"/>
      <c r="AB63" s="161"/>
      <c r="AC63" s="51"/>
    </row>
    <row r="64" spans="1:29" ht="47.1" customHeight="1">
      <c r="A64" s="406">
        <v>56</v>
      </c>
      <c r="B64" s="489" t="str">
        <f>IFERROR(IF(D64="","",VLOOKUP(W64,'Reference Records'!$D$68:$F$81,3,FALSE)),"")</f>
        <v/>
      </c>
      <c r="C64" s="489" t="str">
        <f>IFERROR(IF(D64="","",VLOOKUP(X64,'Reference Records'!$B$84:$C$149,2,FALSE)),"")</f>
        <v/>
      </c>
      <c r="D64" s="490"/>
      <c r="E64" s="491" t="str">
        <f>IF('Overview - Section A'!$AN$5="Funding Request",IF(F64="Funding Request Place Holder","",F64),"")</f>
        <v/>
      </c>
      <c r="F64" s="492" t="str">
        <f>IFERROR(IF(Z64="","",VLOOKUP(Z64,'Overview - Section A'!$P$30:$Q$31,2,FALSE)),"")</f>
        <v/>
      </c>
      <c r="G64" s="493"/>
      <c r="H64" s="493"/>
      <c r="I64" s="493"/>
      <c r="J64" s="493"/>
      <c r="K64" s="493"/>
      <c r="L64" s="493"/>
      <c r="M64" s="491"/>
      <c r="N64" s="494" t="str">
        <f t="shared" si="0"/>
        <v/>
      </c>
      <c r="O64" s="495"/>
      <c r="P64" s="496"/>
      <c r="Q64" s="497"/>
      <c r="R64" s="472" t="str">
        <f>IFERROR(IF('Overview - Section A'!$AN$5="Funding Request",VLOOKUP(E64,'Overview - Section A'!$M$30:$P$31,4,FALSE),IF(Z64="","",Z64)),"")</f>
        <v/>
      </c>
      <c r="S64" s="472" t="b">
        <f t="shared" si="1"/>
        <v>0</v>
      </c>
      <c r="T64" s="472" t="s">
        <v>1025</v>
      </c>
      <c r="U64" s="472" t="str">
        <f t="array" ref="U64">IFERROR(IF(INDEX('Overview - Section A'!$AB$119:$AB$173,MATCH(LEFT(C64,255),LEFT('Overview - Section A'!$W$119:$W$173,255),0))=0,"",INDEX('Overview - Section A'!$AB$119:$AB$173,MATCH(LEFT(C64,255),LEFT('Overview - Section A'!$W$119:$W$173,255),0))),"")</f>
        <v>a1M36000004Z4jsEAC</v>
      </c>
      <c r="V64" s="498" t="str">
        <f>IFERROR(IF('Overview - Section A'!$AN$5="Funding Request",IF('Reference Records'!$B$157&lt;&gt;"",VLOOKUP(N64,'Reference Records'!$B$157:$C$158,2,FALSE),VLOOKUP(N64,'Reference Records'!$A$170:$C$171,3,FALSE)),VLOOKUP(N64,'Reference Records'!$A$174:$C$176,3,FALSE)),"")</f>
        <v/>
      </c>
      <c r="W64" s="499" t="s">
        <v>529</v>
      </c>
      <c r="X64" s="499"/>
      <c r="Y64" s="498"/>
      <c r="Z64" s="498"/>
      <c r="AA64" s="216"/>
      <c r="AB64" s="161"/>
      <c r="AC64" s="51"/>
    </row>
    <row r="65" spans="1:29" ht="47.1" customHeight="1">
      <c r="A65" s="406">
        <v>57</v>
      </c>
      <c r="B65" s="489" t="str">
        <f>IFERROR(IF(D65="","",VLOOKUP(W65,'Reference Records'!$D$68:$F$81,3,FALSE)),"")</f>
        <v/>
      </c>
      <c r="C65" s="489" t="str">
        <f>IFERROR(IF(D65="","",VLOOKUP(X65,'Reference Records'!$B$84:$C$149,2,FALSE)),"")</f>
        <v/>
      </c>
      <c r="D65" s="490"/>
      <c r="E65" s="491" t="str">
        <f>IF('Overview - Section A'!$AN$5="Funding Request",IF(F65="Funding Request Place Holder","",F65),"")</f>
        <v/>
      </c>
      <c r="F65" s="492" t="str">
        <f>IFERROR(IF(Z65="","",VLOOKUP(Z65,'Overview - Section A'!$P$30:$Q$31,2,FALSE)),"")</f>
        <v/>
      </c>
      <c r="G65" s="493"/>
      <c r="H65" s="493"/>
      <c r="I65" s="493"/>
      <c r="J65" s="493"/>
      <c r="K65" s="493"/>
      <c r="L65" s="493"/>
      <c r="M65" s="491"/>
      <c r="N65" s="494" t="str">
        <f t="shared" si="0"/>
        <v/>
      </c>
      <c r="O65" s="495"/>
      <c r="P65" s="496"/>
      <c r="Q65" s="497"/>
      <c r="R65" s="472" t="str">
        <f>IFERROR(IF('Overview - Section A'!$AN$5="Funding Request",VLOOKUP(E65,'Overview - Section A'!$M$30:$P$31,4,FALSE),IF(Z65="","",Z65)),"")</f>
        <v/>
      </c>
      <c r="S65" s="472" t="b">
        <f t="shared" si="1"/>
        <v>0</v>
      </c>
      <c r="T65" s="472" t="s">
        <v>1026</v>
      </c>
      <c r="U65" s="472" t="str">
        <f t="array" ref="U65">IFERROR(IF(INDEX('Overview - Section A'!$AB$119:$AB$173,MATCH(LEFT(C65,255),LEFT('Overview - Section A'!$W$119:$W$173,255),0))=0,"",INDEX('Overview - Section A'!$AB$119:$AB$173,MATCH(LEFT(C65,255),LEFT('Overview - Section A'!$W$119:$W$173,255),0))),"")</f>
        <v>a1M36000004Z4jsEAC</v>
      </c>
      <c r="V65" s="498" t="str">
        <f>IFERROR(IF('Overview - Section A'!$AN$5="Funding Request",IF('Reference Records'!$B$157&lt;&gt;"",VLOOKUP(N65,'Reference Records'!$B$157:$C$158,2,FALSE),VLOOKUP(N65,'Reference Records'!$A$170:$C$171,3,FALSE)),VLOOKUP(N65,'Reference Records'!$A$174:$C$176,3,FALSE)),"")</f>
        <v/>
      </c>
      <c r="W65" s="499" t="s">
        <v>529</v>
      </c>
      <c r="X65" s="499"/>
      <c r="Y65" s="498"/>
      <c r="Z65" s="498"/>
      <c r="AA65" s="216"/>
      <c r="AB65" s="161"/>
      <c r="AC65" s="51"/>
    </row>
    <row r="66" spans="1:29" ht="47.1" customHeight="1">
      <c r="A66" s="406">
        <v>58</v>
      </c>
      <c r="B66" s="489" t="str">
        <f>IFERROR(IF(D66="","",VLOOKUP(W66,'Reference Records'!$D$68:$F$81,3,FALSE)),"")</f>
        <v/>
      </c>
      <c r="C66" s="489" t="str">
        <f>IFERROR(IF(D66="","",VLOOKUP(X66,'Reference Records'!$B$84:$C$149,2,FALSE)),"")</f>
        <v/>
      </c>
      <c r="D66" s="490"/>
      <c r="E66" s="491" t="str">
        <f>IF('Overview - Section A'!$AN$5="Funding Request",IF(F66="Funding Request Place Holder","",F66),"")</f>
        <v/>
      </c>
      <c r="F66" s="492" t="str">
        <f>IFERROR(IF(Z66="","",VLOOKUP(Z66,'Overview - Section A'!$P$30:$Q$31,2,FALSE)),"")</f>
        <v/>
      </c>
      <c r="G66" s="493"/>
      <c r="H66" s="493"/>
      <c r="I66" s="493"/>
      <c r="J66" s="493"/>
      <c r="K66" s="493"/>
      <c r="L66" s="493"/>
      <c r="M66" s="491"/>
      <c r="N66" s="494" t="str">
        <f t="shared" si="0"/>
        <v/>
      </c>
      <c r="O66" s="495"/>
      <c r="P66" s="496"/>
      <c r="Q66" s="497"/>
      <c r="R66" s="472" t="str">
        <f>IFERROR(IF('Overview - Section A'!$AN$5="Funding Request",VLOOKUP(E66,'Overview - Section A'!$M$30:$P$31,4,FALSE),IF(Z66="","",Z66)),"")</f>
        <v/>
      </c>
      <c r="S66" s="472" t="b">
        <f t="shared" si="1"/>
        <v>0</v>
      </c>
      <c r="T66" s="472" t="s">
        <v>1027</v>
      </c>
      <c r="U66" s="472" t="str">
        <f t="array" ref="U66">IFERROR(IF(INDEX('Overview - Section A'!$AB$119:$AB$173,MATCH(LEFT(C66,255),LEFT('Overview - Section A'!$W$119:$W$173,255),0))=0,"",INDEX('Overview - Section A'!$AB$119:$AB$173,MATCH(LEFT(C66,255),LEFT('Overview - Section A'!$W$119:$W$173,255),0))),"")</f>
        <v>a1M36000004Z4jsEAC</v>
      </c>
      <c r="V66" s="498" t="str">
        <f>IFERROR(IF('Overview - Section A'!$AN$5="Funding Request",IF('Reference Records'!$B$157&lt;&gt;"",VLOOKUP(N66,'Reference Records'!$B$157:$C$158,2,FALSE),VLOOKUP(N66,'Reference Records'!$A$170:$C$171,3,FALSE)),VLOOKUP(N66,'Reference Records'!$A$174:$C$176,3,FALSE)),"")</f>
        <v/>
      </c>
      <c r="W66" s="499" t="s">
        <v>529</v>
      </c>
      <c r="X66" s="499"/>
      <c r="Y66" s="498"/>
      <c r="Z66" s="498"/>
      <c r="AA66" s="216"/>
      <c r="AB66" s="161"/>
      <c r="AC66" s="51"/>
    </row>
    <row r="67" spans="1:29" ht="47.1" customHeight="1">
      <c r="A67" s="406">
        <v>59</v>
      </c>
      <c r="B67" s="489" t="str">
        <f>IFERROR(IF(D67="","",VLOOKUP(W67,'Reference Records'!$D$68:$F$81,3,FALSE)),"")</f>
        <v/>
      </c>
      <c r="C67" s="489" t="str">
        <f>IFERROR(IF(D67="","",VLOOKUP(X67,'Reference Records'!$B$84:$C$149,2,FALSE)),"")</f>
        <v/>
      </c>
      <c r="D67" s="490"/>
      <c r="E67" s="491" t="str">
        <f>IF('Overview - Section A'!$AN$5="Funding Request",IF(F67="Funding Request Place Holder","",F67),"")</f>
        <v/>
      </c>
      <c r="F67" s="492" t="str">
        <f>IFERROR(IF(Z67="","",VLOOKUP(Z67,'Overview - Section A'!$P$30:$Q$31,2,FALSE)),"")</f>
        <v/>
      </c>
      <c r="G67" s="493"/>
      <c r="H67" s="493"/>
      <c r="I67" s="493"/>
      <c r="J67" s="493"/>
      <c r="K67" s="493"/>
      <c r="L67" s="493"/>
      <c r="M67" s="491"/>
      <c r="N67" s="494" t="str">
        <f t="shared" si="0"/>
        <v/>
      </c>
      <c r="O67" s="495"/>
      <c r="P67" s="496"/>
      <c r="Q67" s="497"/>
      <c r="R67" s="472" t="str">
        <f>IFERROR(IF('Overview - Section A'!$AN$5="Funding Request",VLOOKUP(E67,'Overview - Section A'!$M$30:$P$31,4,FALSE),IF(Z67="","",Z67)),"")</f>
        <v/>
      </c>
      <c r="S67" s="472" t="b">
        <f t="shared" si="1"/>
        <v>0</v>
      </c>
      <c r="T67" s="472" t="s">
        <v>1028</v>
      </c>
      <c r="U67" s="472" t="str">
        <f t="array" ref="U67">IFERROR(IF(INDEX('Overview - Section A'!$AB$119:$AB$173,MATCH(LEFT(C67,255),LEFT('Overview - Section A'!$W$119:$W$173,255),0))=0,"",INDEX('Overview - Section A'!$AB$119:$AB$173,MATCH(LEFT(C67,255),LEFT('Overview - Section A'!$W$119:$W$173,255),0))),"")</f>
        <v>a1M36000004Z4jsEAC</v>
      </c>
      <c r="V67" s="498" t="str">
        <f>IFERROR(IF('Overview - Section A'!$AN$5="Funding Request",IF('Reference Records'!$B$157&lt;&gt;"",VLOOKUP(N67,'Reference Records'!$B$157:$C$158,2,FALSE),VLOOKUP(N67,'Reference Records'!$A$170:$C$171,3,FALSE)),VLOOKUP(N67,'Reference Records'!$A$174:$C$176,3,FALSE)),"")</f>
        <v/>
      </c>
      <c r="W67" s="499" t="s">
        <v>529</v>
      </c>
      <c r="X67" s="499"/>
      <c r="Y67" s="498"/>
      <c r="Z67" s="498"/>
      <c r="AA67" s="216"/>
      <c r="AB67" s="161"/>
      <c r="AC67" s="51"/>
    </row>
    <row r="68" spans="1:29" ht="47.1" customHeight="1">
      <c r="A68" s="406">
        <v>60</v>
      </c>
      <c r="B68" s="489" t="str">
        <f>IFERROR(IF(D68="","",VLOOKUP(W68,'Reference Records'!$D$68:$F$81,3,FALSE)),"")</f>
        <v/>
      </c>
      <c r="C68" s="489" t="str">
        <f>IFERROR(IF(D68="","",VLOOKUP(X68,'Reference Records'!$B$84:$C$149,2,FALSE)),"")</f>
        <v/>
      </c>
      <c r="D68" s="490"/>
      <c r="E68" s="491" t="str">
        <f>IF('Overview - Section A'!$AN$5="Funding Request",IF(F68="Funding Request Place Holder","",F68),"")</f>
        <v/>
      </c>
      <c r="F68" s="492" t="str">
        <f>IFERROR(IF(Z68="","",VLOOKUP(Z68,'Overview - Section A'!$P$30:$Q$31,2,FALSE)),"")</f>
        <v/>
      </c>
      <c r="G68" s="493"/>
      <c r="H68" s="493"/>
      <c r="I68" s="493"/>
      <c r="J68" s="493"/>
      <c r="K68" s="493"/>
      <c r="L68" s="493"/>
      <c r="M68" s="491"/>
      <c r="N68" s="494" t="str">
        <f t="shared" si="0"/>
        <v/>
      </c>
      <c r="O68" s="495"/>
      <c r="P68" s="496"/>
      <c r="Q68" s="497"/>
      <c r="R68" s="472" t="str">
        <f>IFERROR(IF('Overview - Section A'!$AN$5="Funding Request",VLOOKUP(E68,'Overview - Section A'!$M$30:$P$31,4,FALSE),IF(Z68="","",Z68)),"")</f>
        <v/>
      </c>
      <c r="S68" s="472" t="b">
        <f t="shared" si="1"/>
        <v>0</v>
      </c>
      <c r="T68" s="472" t="s">
        <v>1029</v>
      </c>
      <c r="U68" s="472" t="str">
        <f t="array" ref="U68">IFERROR(IF(INDEX('Overview - Section A'!$AB$119:$AB$173,MATCH(LEFT(C68,255),LEFT('Overview - Section A'!$W$119:$W$173,255),0))=0,"",INDEX('Overview - Section A'!$AB$119:$AB$173,MATCH(LEFT(C68,255),LEFT('Overview - Section A'!$W$119:$W$173,255),0))),"")</f>
        <v>a1M36000004Z4jsEAC</v>
      </c>
      <c r="V68" s="498" t="str">
        <f>IFERROR(IF('Overview - Section A'!$AN$5="Funding Request",IF('Reference Records'!$B$157&lt;&gt;"",VLOOKUP(N68,'Reference Records'!$B$157:$C$158,2,FALSE),VLOOKUP(N68,'Reference Records'!$A$170:$C$171,3,FALSE)),VLOOKUP(N68,'Reference Records'!$A$174:$C$176,3,FALSE)),"")</f>
        <v/>
      </c>
      <c r="W68" s="499" t="s">
        <v>529</v>
      </c>
      <c r="X68" s="499"/>
      <c r="Y68" s="498"/>
      <c r="Z68" s="498"/>
      <c r="AA68" s="216"/>
      <c r="AB68" s="161"/>
      <c r="AC68" s="51"/>
    </row>
    <row r="69" spans="1:29" ht="47.1" customHeight="1">
      <c r="A69" s="406">
        <v>61</v>
      </c>
      <c r="B69" s="489" t="str">
        <f>IFERROR(IF(D69="","",VLOOKUP(W69,'Reference Records'!$D$68:$F$81,3,FALSE)),"")</f>
        <v/>
      </c>
      <c r="C69" s="489" t="str">
        <f>IFERROR(IF(D69="","",VLOOKUP(X69,'Reference Records'!$B$84:$C$149,2,FALSE)),"")</f>
        <v/>
      </c>
      <c r="D69" s="490"/>
      <c r="E69" s="491" t="str">
        <f>IF('Overview - Section A'!$AN$5="Funding Request",IF(F69="Funding Request Place Holder","",F69),"")</f>
        <v/>
      </c>
      <c r="F69" s="492" t="str">
        <f>IFERROR(IF(Z69="","",VLOOKUP(Z69,'Overview - Section A'!$P$30:$Q$31,2,FALSE)),"")</f>
        <v/>
      </c>
      <c r="G69" s="493"/>
      <c r="H69" s="493"/>
      <c r="I69" s="493"/>
      <c r="J69" s="493"/>
      <c r="K69" s="493"/>
      <c r="L69" s="493"/>
      <c r="M69" s="491"/>
      <c r="N69" s="494" t="str">
        <f t="shared" si="0"/>
        <v/>
      </c>
      <c r="O69" s="495"/>
      <c r="P69" s="496"/>
      <c r="Q69" s="497"/>
      <c r="R69" s="472" t="str">
        <f>IFERROR(IF('Overview - Section A'!$AN$5="Funding Request",VLOOKUP(E69,'Overview - Section A'!$M$30:$P$31,4,FALSE),IF(Z69="","",Z69)),"")</f>
        <v/>
      </c>
      <c r="S69" s="472" t="b">
        <f t="shared" si="1"/>
        <v>0</v>
      </c>
      <c r="T69" s="472" t="s">
        <v>1030</v>
      </c>
      <c r="U69" s="472" t="str">
        <f t="array" ref="U69">IFERROR(IF(INDEX('Overview - Section A'!$AB$119:$AB$173,MATCH(LEFT(C69,255),LEFT('Overview - Section A'!$W$119:$W$173,255),0))=0,"",INDEX('Overview - Section A'!$AB$119:$AB$173,MATCH(LEFT(C69,255),LEFT('Overview - Section A'!$W$119:$W$173,255),0))),"")</f>
        <v>a1M36000004Z4jsEAC</v>
      </c>
      <c r="V69" s="498" t="str">
        <f>IFERROR(IF('Overview - Section A'!$AN$5="Funding Request",IF('Reference Records'!$B$157&lt;&gt;"",VLOOKUP(N69,'Reference Records'!$B$157:$C$158,2,FALSE),VLOOKUP(N69,'Reference Records'!$A$170:$C$171,3,FALSE)),VLOOKUP(N69,'Reference Records'!$A$174:$C$176,3,FALSE)),"")</f>
        <v/>
      </c>
      <c r="W69" s="499" t="s">
        <v>529</v>
      </c>
      <c r="X69" s="499"/>
      <c r="Y69" s="498"/>
      <c r="Z69" s="498"/>
      <c r="AA69" s="216"/>
      <c r="AB69" s="161"/>
      <c r="AC69" s="51"/>
    </row>
    <row r="70" spans="1:29" ht="47.1" customHeight="1">
      <c r="A70" s="406">
        <v>62</v>
      </c>
      <c r="B70" s="489" t="str">
        <f>IFERROR(IF(D70="","",VLOOKUP(W70,'Reference Records'!$D$68:$F$81,3,FALSE)),"")</f>
        <v/>
      </c>
      <c r="C70" s="489" t="str">
        <f>IFERROR(IF(D70="","",VLOOKUP(X70,'Reference Records'!$B$84:$C$149,2,FALSE)),"")</f>
        <v/>
      </c>
      <c r="D70" s="490"/>
      <c r="E70" s="491" t="str">
        <f>IF('Overview - Section A'!$AN$5="Funding Request",IF(F70="Funding Request Place Holder","",F70),"")</f>
        <v/>
      </c>
      <c r="F70" s="492" t="str">
        <f>IFERROR(IF(Z70="","",VLOOKUP(Z70,'Overview - Section A'!$P$30:$Q$31,2,FALSE)),"")</f>
        <v/>
      </c>
      <c r="G70" s="493"/>
      <c r="H70" s="493"/>
      <c r="I70" s="493"/>
      <c r="J70" s="493"/>
      <c r="K70" s="493"/>
      <c r="L70" s="493"/>
      <c r="M70" s="491"/>
      <c r="N70" s="494" t="str">
        <f t="shared" si="0"/>
        <v/>
      </c>
      <c r="O70" s="495"/>
      <c r="P70" s="496"/>
      <c r="Q70" s="497"/>
      <c r="R70" s="472" t="str">
        <f>IFERROR(IF('Overview - Section A'!$AN$5="Funding Request",VLOOKUP(E70,'Overview - Section A'!$M$30:$P$31,4,FALSE),IF(Z70="","",Z70)),"")</f>
        <v/>
      </c>
      <c r="S70" s="472" t="b">
        <f t="shared" si="1"/>
        <v>0</v>
      </c>
      <c r="T70" s="472" t="s">
        <v>1031</v>
      </c>
      <c r="U70" s="472" t="str">
        <f t="array" ref="U70">IFERROR(IF(INDEX('Overview - Section A'!$AB$119:$AB$173,MATCH(LEFT(C70,255),LEFT('Overview - Section A'!$W$119:$W$173,255),0))=0,"",INDEX('Overview - Section A'!$AB$119:$AB$173,MATCH(LEFT(C70,255),LEFT('Overview - Section A'!$W$119:$W$173,255),0))),"")</f>
        <v>a1M36000004Z4jsEAC</v>
      </c>
      <c r="V70" s="498" t="str">
        <f>IFERROR(IF('Overview - Section A'!$AN$5="Funding Request",IF('Reference Records'!$B$157&lt;&gt;"",VLOOKUP(N70,'Reference Records'!$B$157:$C$158,2,FALSE),VLOOKUP(N70,'Reference Records'!$A$170:$C$171,3,FALSE)),VLOOKUP(N70,'Reference Records'!$A$174:$C$176,3,FALSE)),"")</f>
        <v/>
      </c>
      <c r="W70" s="499" t="s">
        <v>529</v>
      </c>
      <c r="X70" s="499"/>
      <c r="Y70" s="498"/>
      <c r="Z70" s="498"/>
      <c r="AA70" s="216"/>
      <c r="AB70" s="161"/>
      <c r="AC70" s="51"/>
    </row>
    <row r="71" spans="1:29" ht="47.1" customHeight="1">
      <c r="A71" s="406">
        <v>63</v>
      </c>
      <c r="B71" s="489" t="str">
        <f>IFERROR(IF(D71="","",VLOOKUP(W71,'Reference Records'!$D$68:$F$81,3,FALSE)),"")</f>
        <v/>
      </c>
      <c r="C71" s="489" t="str">
        <f>IFERROR(IF(D71="","",VLOOKUP(X71,'Reference Records'!$B$84:$C$149,2,FALSE)),"")</f>
        <v/>
      </c>
      <c r="D71" s="490"/>
      <c r="E71" s="491" t="str">
        <f>IF('Overview - Section A'!$AN$5="Funding Request",IF(F71="Funding Request Place Holder","",F71),"")</f>
        <v/>
      </c>
      <c r="F71" s="492" t="str">
        <f>IFERROR(IF(Z71="","",VLOOKUP(Z71,'Overview - Section A'!$P$30:$Q$31,2,FALSE)),"")</f>
        <v/>
      </c>
      <c r="G71" s="493"/>
      <c r="H71" s="493"/>
      <c r="I71" s="493"/>
      <c r="J71" s="493"/>
      <c r="K71" s="493"/>
      <c r="L71" s="493"/>
      <c r="M71" s="491"/>
      <c r="N71" s="494" t="str">
        <f t="shared" si="0"/>
        <v/>
      </c>
      <c r="O71" s="495"/>
      <c r="P71" s="496"/>
      <c r="Q71" s="497"/>
      <c r="R71" s="472" t="str">
        <f>IFERROR(IF('Overview - Section A'!$AN$5="Funding Request",VLOOKUP(E71,'Overview - Section A'!$M$30:$P$31,4,FALSE),IF(Z71="","",Z71)),"")</f>
        <v/>
      </c>
      <c r="S71" s="472" t="b">
        <f t="shared" si="1"/>
        <v>0</v>
      </c>
      <c r="T71" s="472" t="s">
        <v>1032</v>
      </c>
      <c r="U71" s="472" t="str">
        <f t="array" ref="U71">IFERROR(IF(INDEX('Overview - Section A'!$AB$119:$AB$173,MATCH(LEFT(C71,255),LEFT('Overview - Section A'!$W$119:$W$173,255),0))=0,"",INDEX('Overview - Section A'!$AB$119:$AB$173,MATCH(LEFT(C71,255),LEFT('Overview - Section A'!$W$119:$W$173,255),0))),"")</f>
        <v>a1M36000004Z4jsEAC</v>
      </c>
      <c r="V71" s="498" t="str">
        <f>IFERROR(IF('Overview - Section A'!$AN$5="Funding Request",IF('Reference Records'!$B$157&lt;&gt;"",VLOOKUP(N71,'Reference Records'!$B$157:$C$158,2,FALSE),VLOOKUP(N71,'Reference Records'!$A$170:$C$171,3,FALSE)),VLOOKUP(N71,'Reference Records'!$A$174:$C$176,3,FALSE)),"")</f>
        <v/>
      </c>
      <c r="W71" s="499" t="s">
        <v>529</v>
      </c>
      <c r="X71" s="499"/>
      <c r="Y71" s="498"/>
      <c r="Z71" s="498"/>
      <c r="AA71" s="216"/>
      <c r="AB71" s="161"/>
      <c r="AC71" s="51"/>
    </row>
    <row r="72" spans="1:29" ht="47.1" customHeight="1">
      <c r="A72" s="406">
        <v>64</v>
      </c>
      <c r="B72" s="489" t="str">
        <f>IFERROR(IF(D72="","",VLOOKUP(W72,'Reference Records'!$D$68:$F$81,3,FALSE)),"")</f>
        <v/>
      </c>
      <c r="C72" s="489" t="str">
        <f>IFERROR(IF(D72="","",VLOOKUP(X72,'Reference Records'!$B$84:$C$149,2,FALSE)),"")</f>
        <v/>
      </c>
      <c r="D72" s="490"/>
      <c r="E72" s="491" t="str">
        <f>IF('Overview - Section A'!$AN$5="Funding Request",IF(F72="Funding Request Place Holder","",F72),"")</f>
        <v/>
      </c>
      <c r="F72" s="492" t="str">
        <f>IFERROR(IF(Z72="","",VLOOKUP(Z72,'Overview - Section A'!$P$30:$Q$31,2,FALSE)),"")</f>
        <v/>
      </c>
      <c r="G72" s="493"/>
      <c r="H72" s="493"/>
      <c r="I72" s="493"/>
      <c r="J72" s="493"/>
      <c r="K72" s="493"/>
      <c r="L72" s="493"/>
      <c r="M72" s="491"/>
      <c r="N72" s="494" t="str">
        <f t="shared" si="0"/>
        <v/>
      </c>
      <c r="O72" s="495"/>
      <c r="P72" s="496"/>
      <c r="Q72" s="497"/>
      <c r="R72" s="472" t="str">
        <f>IFERROR(IF('Overview - Section A'!$AN$5="Funding Request",VLOOKUP(E72,'Overview - Section A'!$M$30:$P$31,4,FALSE),IF(Z72="","",Z72)),"")</f>
        <v/>
      </c>
      <c r="S72" s="472" t="b">
        <f t="shared" si="1"/>
        <v>0</v>
      </c>
      <c r="T72" s="472" t="s">
        <v>1033</v>
      </c>
      <c r="U72" s="472" t="str">
        <f t="array" ref="U72">IFERROR(IF(INDEX('Overview - Section A'!$AB$119:$AB$173,MATCH(LEFT(C72,255),LEFT('Overview - Section A'!$W$119:$W$173,255),0))=0,"",INDEX('Overview - Section A'!$AB$119:$AB$173,MATCH(LEFT(C72,255),LEFT('Overview - Section A'!$W$119:$W$173,255),0))),"")</f>
        <v>a1M36000004Z4jsEAC</v>
      </c>
      <c r="V72" s="498" t="str">
        <f>IFERROR(IF('Overview - Section A'!$AN$5="Funding Request",IF('Reference Records'!$B$157&lt;&gt;"",VLOOKUP(N72,'Reference Records'!$B$157:$C$158,2,FALSE),VLOOKUP(N72,'Reference Records'!$A$170:$C$171,3,FALSE)),VLOOKUP(N72,'Reference Records'!$A$174:$C$176,3,FALSE)),"")</f>
        <v/>
      </c>
      <c r="W72" s="499" t="s">
        <v>529</v>
      </c>
      <c r="X72" s="499"/>
      <c r="Y72" s="498"/>
      <c r="Z72" s="498"/>
      <c r="AA72" s="216"/>
      <c r="AB72" s="161"/>
      <c r="AC72" s="51"/>
    </row>
    <row r="73" spans="1:29" ht="47.1" customHeight="1">
      <c r="A73" s="406">
        <v>65</v>
      </c>
      <c r="B73" s="489" t="str">
        <f>IFERROR(IF(D73="","",VLOOKUP(W73,'Reference Records'!$D$68:$F$81,3,FALSE)),"")</f>
        <v/>
      </c>
      <c r="C73" s="489" t="str">
        <f>IFERROR(IF(D73="","",VLOOKUP(X73,'Reference Records'!$B$84:$C$149,2,FALSE)),"")</f>
        <v/>
      </c>
      <c r="D73" s="490"/>
      <c r="E73" s="491" t="str">
        <f>IF('Overview - Section A'!$AN$5="Funding Request",IF(F73="Funding Request Place Holder","",F73),"")</f>
        <v/>
      </c>
      <c r="F73" s="492" t="str">
        <f>IFERROR(IF(Z73="","",VLOOKUP(Z73,'Overview - Section A'!$P$30:$Q$31,2,FALSE)),"")</f>
        <v/>
      </c>
      <c r="G73" s="493"/>
      <c r="H73" s="493"/>
      <c r="I73" s="493"/>
      <c r="J73" s="493"/>
      <c r="K73" s="493"/>
      <c r="L73" s="493"/>
      <c r="M73" s="491"/>
      <c r="N73" s="494" t="str">
        <f t="shared" ref="N73:N88" si="2">IFERROR(IF(Y73="","",Y73),"")</f>
        <v/>
      </c>
      <c r="O73" s="495"/>
      <c r="P73" s="496"/>
      <c r="Q73" s="497"/>
      <c r="R73" s="472" t="str">
        <f>IFERROR(IF('Overview - Section A'!$AN$5="Funding Request",VLOOKUP(E73,'Overview - Section A'!$M$30:$P$31,4,FALSE),IF(Z73="","",Z73)),"")</f>
        <v/>
      </c>
      <c r="S73" s="472" t="b">
        <f t="shared" ref="S73:S88" si="3">IFERROR(IF(N73&lt;&gt;"",TRUE,FALSE),FALSE)</f>
        <v>0</v>
      </c>
      <c r="T73" s="472" t="s">
        <v>1034</v>
      </c>
      <c r="U73" s="472" t="str">
        <f t="array" ref="U73">IFERROR(IF(INDEX('Overview - Section A'!$AB$119:$AB$173,MATCH(LEFT(C73,255),LEFT('Overview - Section A'!$W$119:$W$173,255),0))=0,"",INDEX('Overview - Section A'!$AB$119:$AB$173,MATCH(LEFT(C73,255),LEFT('Overview - Section A'!$W$119:$W$173,255),0))),"")</f>
        <v>a1M36000004Z4jsEAC</v>
      </c>
      <c r="V73" s="498" t="str">
        <f>IFERROR(IF('Overview - Section A'!$AN$5="Funding Request",IF('Reference Records'!$B$157&lt;&gt;"",VLOOKUP(N73,'Reference Records'!$B$157:$C$158,2,FALSE),VLOOKUP(N73,'Reference Records'!$A$170:$C$171,3,FALSE)),VLOOKUP(N73,'Reference Records'!$A$174:$C$176,3,FALSE)),"")</f>
        <v/>
      </c>
      <c r="W73" s="499" t="s">
        <v>529</v>
      </c>
      <c r="X73" s="499"/>
      <c r="Y73" s="498"/>
      <c r="Z73" s="498"/>
      <c r="AA73" s="216"/>
      <c r="AB73" s="161"/>
      <c r="AC73" s="51"/>
    </row>
    <row r="74" spans="1:29" ht="47.1" customHeight="1">
      <c r="A74" s="406">
        <v>66</v>
      </c>
      <c r="B74" s="489" t="str">
        <f>IFERROR(IF(D74="","",VLOOKUP(W74,'Reference Records'!$D$68:$F$81,3,FALSE)),"")</f>
        <v/>
      </c>
      <c r="C74" s="489" t="str">
        <f>IFERROR(IF(D74="","",VLOOKUP(X74,'Reference Records'!$B$84:$C$149,2,FALSE)),"")</f>
        <v/>
      </c>
      <c r="D74" s="490"/>
      <c r="E74" s="491" t="str">
        <f>IF('Overview - Section A'!$AN$5="Funding Request",IF(F74="Funding Request Place Holder","",F74),"")</f>
        <v/>
      </c>
      <c r="F74" s="492" t="str">
        <f>IFERROR(IF(Z74="","",VLOOKUP(Z74,'Overview - Section A'!$P$30:$Q$31,2,FALSE)),"")</f>
        <v/>
      </c>
      <c r="G74" s="493"/>
      <c r="H74" s="493"/>
      <c r="I74" s="493"/>
      <c r="J74" s="493"/>
      <c r="K74" s="493"/>
      <c r="L74" s="493"/>
      <c r="M74" s="491"/>
      <c r="N74" s="494" t="str">
        <f t="shared" si="2"/>
        <v/>
      </c>
      <c r="O74" s="495"/>
      <c r="P74" s="496"/>
      <c r="Q74" s="497"/>
      <c r="R74" s="472" t="str">
        <f>IFERROR(IF('Overview - Section A'!$AN$5="Funding Request",VLOOKUP(E74,'Overview - Section A'!$M$30:$P$31,4,FALSE),IF(Z74="","",Z74)),"")</f>
        <v/>
      </c>
      <c r="S74" s="472" t="b">
        <f t="shared" si="3"/>
        <v>0</v>
      </c>
      <c r="T74" s="472" t="s">
        <v>1035</v>
      </c>
      <c r="U74" s="472" t="str">
        <f t="array" ref="U74">IFERROR(IF(INDEX('Overview - Section A'!$AB$119:$AB$173,MATCH(LEFT(C74,255),LEFT('Overview - Section A'!$W$119:$W$173,255),0))=0,"",INDEX('Overview - Section A'!$AB$119:$AB$173,MATCH(LEFT(C74,255),LEFT('Overview - Section A'!$W$119:$W$173,255),0))),"")</f>
        <v>a1M36000004Z4jsEAC</v>
      </c>
      <c r="V74" s="498" t="str">
        <f>IFERROR(IF('Overview - Section A'!$AN$5="Funding Request",IF('Reference Records'!$B$157&lt;&gt;"",VLOOKUP(N74,'Reference Records'!$B$157:$C$158,2,FALSE),VLOOKUP(N74,'Reference Records'!$A$170:$C$171,3,FALSE)),VLOOKUP(N74,'Reference Records'!$A$174:$C$176,3,FALSE)),"")</f>
        <v/>
      </c>
      <c r="W74" s="499" t="s">
        <v>529</v>
      </c>
      <c r="X74" s="499"/>
      <c r="Y74" s="498"/>
      <c r="Z74" s="498"/>
      <c r="AA74" s="216"/>
      <c r="AB74" s="161"/>
      <c r="AC74" s="51"/>
    </row>
    <row r="75" spans="1:29" ht="47.1" customHeight="1">
      <c r="A75" s="406">
        <v>67</v>
      </c>
      <c r="B75" s="489" t="str">
        <f>IFERROR(IF(D75="","",VLOOKUP(W75,'Reference Records'!$D$68:$F$81,3,FALSE)),"")</f>
        <v/>
      </c>
      <c r="C75" s="489" t="str">
        <f>IFERROR(IF(D75="","",VLOOKUP(X75,'Reference Records'!$B$84:$C$149,2,FALSE)),"")</f>
        <v/>
      </c>
      <c r="D75" s="490"/>
      <c r="E75" s="491" t="str">
        <f>IF('Overview - Section A'!$AN$5="Funding Request",IF(F75="Funding Request Place Holder","",F75),"")</f>
        <v/>
      </c>
      <c r="F75" s="492" t="str">
        <f>IFERROR(IF(Z75="","",VLOOKUP(Z75,'Overview - Section A'!$P$30:$Q$31,2,FALSE)),"")</f>
        <v/>
      </c>
      <c r="G75" s="493"/>
      <c r="H75" s="493"/>
      <c r="I75" s="493"/>
      <c r="J75" s="493"/>
      <c r="K75" s="493"/>
      <c r="L75" s="493"/>
      <c r="M75" s="491"/>
      <c r="N75" s="494" t="str">
        <f t="shared" si="2"/>
        <v/>
      </c>
      <c r="O75" s="495"/>
      <c r="P75" s="496"/>
      <c r="Q75" s="497"/>
      <c r="R75" s="472" t="str">
        <f>IFERROR(IF('Overview - Section A'!$AN$5="Funding Request",VLOOKUP(E75,'Overview - Section A'!$M$30:$P$31,4,FALSE),IF(Z75="","",Z75)),"")</f>
        <v/>
      </c>
      <c r="S75" s="472" t="b">
        <f t="shared" si="3"/>
        <v>0</v>
      </c>
      <c r="T75" s="472" t="s">
        <v>1036</v>
      </c>
      <c r="U75" s="472" t="str">
        <f t="array" ref="U75">IFERROR(IF(INDEX('Overview - Section A'!$AB$119:$AB$173,MATCH(LEFT(C75,255),LEFT('Overview - Section A'!$W$119:$W$173,255),0))=0,"",INDEX('Overview - Section A'!$AB$119:$AB$173,MATCH(LEFT(C75,255),LEFT('Overview - Section A'!$W$119:$W$173,255),0))),"")</f>
        <v>a1M36000004Z4jsEAC</v>
      </c>
      <c r="V75" s="498" t="str">
        <f>IFERROR(IF('Overview - Section A'!$AN$5="Funding Request",IF('Reference Records'!$B$157&lt;&gt;"",VLOOKUP(N75,'Reference Records'!$B$157:$C$158,2,FALSE),VLOOKUP(N75,'Reference Records'!$A$170:$C$171,3,FALSE)),VLOOKUP(N75,'Reference Records'!$A$174:$C$176,3,FALSE)),"")</f>
        <v/>
      </c>
      <c r="W75" s="499" t="s">
        <v>529</v>
      </c>
      <c r="X75" s="499"/>
      <c r="Y75" s="498"/>
      <c r="Z75" s="498"/>
      <c r="AA75" s="216"/>
      <c r="AB75" s="161"/>
      <c r="AC75" s="51"/>
    </row>
    <row r="76" spans="1:29" ht="47.1" customHeight="1">
      <c r="A76" s="406">
        <v>68</v>
      </c>
      <c r="B76" s="489" t="str">
        <f>IFERROR(IF(D76="","",VLOOKUP(W76,'Reference Records'!$D$68:$F$81,3,FALSE)),"")</f>
        <v/>
      </c>
      <c r="C76" s="489" t="str">
        <f>IFERROR(IF(D76="","",VLOOKUP(X76,'Reference Records'!$B$84:$C$149,2,FALSE)),"")</f>
        <v/>
      </c>
      <c r="D76" s="490"/>
      <c r="E76" s="491" t="str">
        <f>IF('Overview - Section A'!$AN$5="Funding Request",IF(F76="Funding Request Place Holder","",F76),"")</f>
        <v/>
      </c>
      <c r="F76" s="492" t="str">
        <f>IFERROR(IF(Z76="","",VLOOKUP(Z76,'Overview - Section A'!$P$30:$Q$31,2,FALSE)),"")</f>
        <v/>
      </c>
      <c r="G76" s="493"/>
      <c r="H76" s="493"/>
      <c r="I76" s="493"/>
      <c r="J76" s="493"/>
      <c r="K76" s="493"/>
      <c r="L76" s="493"/>
      <c r="M76" s="491"/>
      <c r="N76" s="494" t="str">
        <f t="shared" si="2"/>
        <v/>
      </c>
      <c r="O76" s="495"/>
      <c r="P76" s="496"/>
      <c r="Q76" s="497"/>
      <c r="R76" s="472" t="str">
        <f>IFERROR(IF('Overview - Section A'!$AN$5="Funding Request",VLOOKUP(E76,'Overview - Section A'!$M$30:$P$31,4,FALSE),IF(Z76="","",Z76)),"")</f>
        <v/>
      </c>
      <c r="S76" s="472" t="b">
        <f t="shared" si="3"/>
        <v>0</v>
      </c>
      <c r="T76" s="472" t="s">
        <v>1037</v>
      </c>
      <c r="U76" s="472" t="str">
        <f t="array" ref="U76">IFERROR(IF(INDEX('Overview - Section A'!$AB$119:$AB$173,MATCH(LEFT(C76,255),LEFT('Overview - Section A'!$W$119:$W$173,255),0))=0,"",INDEX('Overview - Section A'!$AB$119:$AB$173,MATCH(LEFT(C76,255),LEFT('Overview - Section A'!$W$119:$W$173,255),0))),"")</f>
        <v>a1M36000004Z4jsEAC</v>
      </c>
      <c r="V76" s="498" t="str">
        <f>IFERROR(IF('Overview - Section A'!$AN$5="Funding Request",IF('Reference Records'!$B$157&lt;&gt;"",VLOOKUP(N76,'Reference Records'!$B$157:$C$158,2,FALSE),VLOOKUP(N76,'Reference Records'!$A$170:$C$171,3,FALSE)),VLOOKUP(N76,'Reference Records'!$A$174:$C$176,3,FALSE)),"")</f>
        <v/>
      </c>
      <c r="W76" s="499" t="s">
        <v>529</v>
      </c>
      <c r="X76" s="499"/>
      <c r="Y76" s="498"/>
      <c r="Z76" s="498"/>
      <c r="AA76" s="216"/>
      <c r="AB76" s="161"/>
      <c r="AC76" s="51"/>
    </row>
    <row r="77" spans="1:29" ht="47.1" customHeight="1">
      <c r="A77" s="406">
        <v>69</v>
      </c>
      <c r="B77" s="489" t="str">
        <f>IFERROR(IF(D77="","",VLOOKUP(W77,'Reference Records'!$D$68:$F$81,3,FALSE)),"")</f>
        <v/>
      </c>
      <c r="C77" s="489" t="str">
        <f>IFERROR(IF(D77="","",VLOOKUP(X77,'Reference Records'!$B$84:$C$149,2,FALSE)),"")</f>
        <v/>
      </c>
      <c r="D77" s="490"/>
      <c r="E77" s="491" t="str">
        <f>IF('Overview - Section A'!$AN$5="Funding Request",IF(F77="Funding Request Place Holder","",F77),"")</f>
        <v/>
      </c>
      <c r="F77" s="492" t="str">
        <f>IFERROR(IF(Z77="","",VLOOKUP(Z77,'Overview - Section A'!$P$30:$Q$31,2,FALSE)),"")</f>
        <v/>
      </c>
      <c r="G77" s="493"/>
      <c r="H77" s="493"/>
      <c r="I77" s="493"/>
      <c r="J77" s="493"/>
      <c r="K77" s="493"/>
      <c r="L77" s="493"/>
      <c r="M77" s="491"/>
      <c r="N77" s="494" t="str">
        <f t="shared" si="2"/>
        <v/>
      </c>
      <c r="O77" s="495"/>
      <c r="P77" s="496"/>
      <c r="Q77" s="497"/>
      <c r="R77" s="472" t="str">
        <f>IFERROR(IF('Overview - Section A'!$AN$5="Funding Request",VLOOKUP(E77,'Overview - Section A'!$M$30:$P$31,4,FALSE),IF(Z77="","",Z77)),"")</f>
        <v/>
      </c>
      <c r="S77" s="472" t="b">
        <f t="shared" si="3"/>
        <v>0</v>
      </c>
      <c r="T77" s="472" t="s">
        <v>1038</v>
      </c>
      <c r="U77" s="472" t="str">
        <f t="array" ref="U77">IFERROR(IF(INDEX('Overview - Section A'!$AB$119:$AB$173,MATCH(LEFT(C77,255),LEFT('Overview - Section A'!$W$119:$W$173,255),0))=0,"",INDEX('Overview - Section A'!$AB$119:$AB$173,MATCH(LEFT(C77,255),LEFT('Overview - Section A'!$W$119:$W$173,255),0))),"")</f>
        <v>a1M36000004Z4jsEAC</v>
      </c>
      <c r="V77" s="498" t="str">
        <f>IFERROR(IF('Overview - Section A'!$AN$5="Funding Request",IF('Reference Records'!$B$157&lt;&gt;"",VLOOKUP(N77,'Reference Records'!$B$157:$C$158,2,FALSE),VLOOKUP(N77,'Reference Records'!$A$170:$C$171,3,FALSE)),VLOOKUP(N77,'Reference Records'!$A$174:$C$176,3,FALSE)),"")</f>
        <v/>
      </c>
      <c r="W77" s="499" t="s">
        <v>529</v>
      </c>
      <c r="X77" s="499"/>
      <c r="Y77" s="498"/>
      <c r="Z77" s="498"/>
      <c r="AA77" s="216"/>
      <c r="AB77" s="161"/>
      <c r="AC77" s="51"/>
    </row>
    <row r="78" spans="1:29" ht="47.1" customHeight="1">
      <c r="A78" s="406">
        <v>70</v>
      </c>
      <c r="B78" s="489" t="str">
        <f>IFERROR(IF(D78="","",VLOOKUP(W78,'Reference Records'!$D$68:$F$81,3,FALSE)),"")</f>
        <v/>
      </c>
      <c r="C78" s="489" t="str">
        <f>IFERROR(IF(D78="","",VLOOKUP(X78,'Reference Records'!$B$84:$C$149,2,FALSE)),"")</f>
        <v/>
      </c>
      <c r="D78" s="490"/>
      <c r="E78" s="491" t="str">
        <f>IF('Overview - Section A'!$AN$5="Funding Request",IF(F78="Funding Request Place Holder","",F78),"")</f>
        <v/>
      </c>
      <c r="F78" s="492" t="str">
        <f>IFERROR(IF(Z78="","",VLOOKUP(Z78,'Overview - Section A'!$P$30:$Q$31,2,FALSE)),"")</f>
        <v/>
      </c>
      <c r="G78" s="493"/>
      <c r="H78" s="493"/>
      <c r="I78" s="493"/>
      <c r="J78" s="493"/>
      <c r="K78" s="493"/>
      <c r="L78" s="493"/>
      <c r="M78" s="491"/>
      <c r="N78" s="494" t="str">
        <f t="shared" si="2"/>
        <v/>
      </c>
      <c r="O78" s="495"/>
      <c r="P78" s="496"/>
      <c r="Q78" s="497"/>
      <c r="R78" s="472" t="str">
        <f>IFERROR(IF('Overview - Section A'!$AN$5="Funding Request",VLOOKUP(E78,'Overview - Section A'!$M$30:$P$31,4,FALSE),IF(Z78="","",Z78)),"")</f>
        <v/>
      </c>
      <c r="S78" s="472" t="b">
        <f t="shared" si="3"/>
        <v>0</v>
      </c>
      <c r="T78" s="472" t="s">
        <v>1039</v>
      </c>
      <c r="U78" s="472" t="str">
        <f t="array" ref="U78">IFERROR(IF(INDEX('Overview - Section A'!$AB$119:$AB$173,MATCH(LEFT(C78,255),LEFT('Overview - Section A'!$W$119:$W$173,255),0))=0,"",INDEX('Overview - Section A'!$AB$119:$AB$173,MATCH(LEFT(C78,255),LEFT('Overview - Section A'!$W$119:$W$173,255),0))),"")</f>
        <v>a1M36000004Z4jsEAC</v>
      </c>
      <c r="V78" s="498" t="str">
        <f>IFERROR(IF('Overview - Section A'!$AN$5="Funding Request",IF('Reference Records'!$B$157&lt;&gt;"",VLOOKUP(N78,'Reference Records'!$B$157:$C$158,2,FALSE),VLOOKUP(N78,'Reference Records'!$A$170:$C$171,3,FALSE)),VLOOKUP(N78,'Reference Records'!$A$174:$C$176,3,FALSE)),"")</f>
        <v/>
      </c>
      <c r="W78" s="499" t="s">
        <v>529</v>
      </c>
      <c r="X78" s="499"/>
      <c r="Y78" s="498"/>
      <c r="Z78" s="498"/>
      <c r="AA78" s="216"/>
      <c r="AB78" s="161"/>
      <c r="AC78" s="51"/>
    </row>
    <row r="79" spans="1:29" ht="47.1" customHeight="1">
      <c r="A79" s="406">
        <v>71</v>
      </c>
      <c r="B79" s="489" t="str">
        <f>IFERROR(IF(D79="","",VLOOKUP(W79,'Reference Records'!$D$68:$F$81,3,FALSE)),"")</f>
        <v/>
      </c>
      <c r="C79" s="489" t="str">
        <f>IFERROR(IF(D79="","",VLOOKUP(X79,'Reference Records'!$B$84:$C$149,2,FALSE)),"")</f>
        <v/>
      </c>
      <c r="D79" s="490"/>
      <c r="E79" s="491" t="str">
        <f>IF('Overview - Section A'!$AN$5="Funding Request",IF(F79="Funding Request Place Holder","",F79),"")</f>
        <v/>
      </c>
      <c r="F79" s="492" t="str">
        <f>IFERROR(IF(Z79="","",VLOOKUP(Z79,'Overview - Section A'!$P$30:$Q$31,2,FALSE)),"")</f>
        <v/>
      </c>
      <c r="G79" s="493"/>
      <c r="H79" s="493"/>
      <c r="I79" s="493"/>
      <c r="J79" s="493"/>
      <c r="K79" s="493"/>
      <c r="L79" s="493"/>
      <c r="M79" s="491"/>
      <c r="N79" s="494" t="str">
        <f t="shared" si="2"/>
        <v/>
      </c>
      <c r="O79" s="495"/>
      <c r="P79" s="496"/>
      <c r="Q79" s="497"/>
      <c r="R79" s="472" t="str">
        <f>IFERROR(IF('Overview - Section A'!$AN$5="Funding Request",VLOOKUP(E79,'Overview - Section A'!$M$30:$P$31,4,FALSE),IF(Z79="","",Z79)),"")</f>
        <v/>
      </c>
      <c r="S79" s="472" t="b">
        <f t="shared" si="3"/>
        <v>0</v>
      </c>
      <c r="T79" s="472" t="s">
        <v>1040</v>
      </c>
      <c r="U79" s="472" t="str">
        <f t="array" ref="U79">IFERROR(IF(INDEX('Overview - Section A'!$AB$119:$AB$173,MATCH(LEFT(C79,255),LEFT('Overview - Section A'!$W$119:$W$173,255),0))=0,"",INDEX('Overview - Section A'!$AB$119:$AB$173,MATCH(LEFT(C79,255),LEFT('Overview - Section A'!$W$119:$W$173,255),0))),"")</f>
        <v>a1M36000004Z4jsEAC</v>
      </c>
      <c r="V79" s="498" t="str">
        <f>IFERROR(IF('Overview - Section A'!$AN$5="Funding Request",IF('Reference Records'!$B$157&lt;&gt;"",VLOOKUP(N79,'Reference Records'!$B$157:$C$158,2,FALSE),VLOOKUP(N79,'Reference Records'!$A$170:$C$171,3,FALSE)),VLOOKUP(N79,'Reference Records'!$A$174:$C$176,3,FALSE)),"")</f>
        <v/>
      </c>
      <c r="W79" s="499" t="s">
        <v>529</v>
      </c>
      <c r="X79" s="499"/>
      <c r="Y79" s="498"/>
      <c r="Z79" s="498"/>
      <c r="AA79" s="216"/>
      <c r="AB79" s="161"/>
      <c r="AC79" s="51"/>
    </row>
    <row r="80" spans="1:29" ht="47.1" customHeight="1">
      <c r="A80" s="406">
        <v>72</v>
      </c>
      <c r="B80" s="489" t="str">
        <f>IFERROR(IF(D80="","",VLOOKUP(W80,'Reference Records'!$D$68:$F$81,3,FALSE)),"")</f>
        <v/>
      </c>
      <c r="C80" s="489" t="str">
        <f>IFERROR(IF(D80="","",VLOOKUP(X80,'Reference Records'!$B$84:$C$149,2,FALSE)),"")</f>
        <v/>
      </c>
      <c r="D80" s="490"/>
      <c r="E80" s="491" t="str">
        <f>IF('Overview - Section A'!$AN$5="Funding Request",IF(F80="Funding Request Place Holder","",F80),"")</f>
        <v/>
      </c>
      <c r="F80" s="492" t="str">
        <f>IFERROR(IF(Z80="","",VLOOKUP(Z80,'Overview - Section A'!$P$30:$Q$31,2,FALSE)),"")</f>
        <v/>
      </c>
      <c r="G80" s="493"/>
      <c r="H80" s="493"/>
      <c r="I80" s="493"/>
      <c r="J80" s="493"/>
      <c r="K80" s="493"/>
      <c r="L80" s="493"/>
      <c r="M80" s="491"/>
      <c r="N80" s="494" t="str">
        <f t="shared" si="2"/>
        <v/>
      </c>
      <c r="O80" s="495"/>
      <c r="P80" s="496"/>
      <c r="Q80" s="497"/>
      <c r="R80" s="472" t="str">
        <f>IFERROR(IF('Overview - Section A'!$AN$5="Funding Request",VLOOKUP(E80,'Overview - Section A'!$M$30:$P$31,4,FALSE),IF(Z80="","",Z80)),"")</f>
        <v/>
      </c>
      <c r="S80" s="472" t="b">
        <f t="shared" si="3"/>
        <v>0</v>
      </c>
      <c r="T80" s="472" t="s">
        <v>1041</v>
      </c>
      <c r="U80" s="472" t="str">
        <f t="array" ref="U80">IFERROR(IF(INDEX('Overview - Section A'!$AB$119:$AB$173,MATCH(LEFT(C80,255),LEFT('Overview - Section A'!$W$119:$W$173,255),0))=0,"",INDEX('Overview - Section A'!$AB$119:$AB$173,MATCH(LEFT(C80,255),LEFT('Overview - Section A'!$W$119:$W$173,255),0))),"")</f>
        <v>a1M36000004Z4jsEAC</v>
      </c>
      <c r="V80" s="498" t="str">
        <f>IFERROR(IF('Overview - Section A'!$AN$5="Funding Request",IF('Reference Records'!$B$157&lt;&gt;"",VLOOKUP(N80,'Reference Records'!$B$157:$C$158,2,FALSE),VLOOKUP(N80,'Reference Records'!$A$170:$C$171,3,FALSE)),VLOOKUP(N80,'Reference Records'!$A$174:$C$176,3,FALSE)),"")</f>
        <v/>
      </c>
      <c r="W80" s="499" t="s">
        <v>529</v>
      </c>
      <c r="X80" s="499"/>
      <c r="Y80" s="498"/>
      <c r="Z80" s="498"/>
      <c r="AA80" s="216"/>
      <c r="AB80" s="161"/>
      <c r="AC80" s="51"/>
    </row>
    <row r="81" spans="1:40" ht="47.1" customHeight="1">
      <c r="A81" s="406">
        <v>73</v>
      </c>
      <c r="B81" s="489" t="str">
        <f>IFERROR(IF(D81="","",VLOOKUP(W81,'Reference Records'!$D$68:$F$81,3,FALSE)),"")</f>
        <v/>
      </c>
      <c r="C81" s="489" t="str">
        <f>IFERROR(IF(D81="","",VLOOKUP(X81,'Reference Records'!$B$84:$C$149,2,FALSE)),"")</f>
        <v/>
      </c>
      <c r="D81" s="490"/>
      <c r="E81" s="491" t="str">
        <f>IF('Overview - Section A'!$AN$5="Funding Request",IF(F81="Funding Request Place Holder","",F81),"")</f>
        <v/>
      </c>
      <c r="F81" s="492" t="str">
        <f>IFERROR(IF(Z81="","",VLOOKUP(Z81,'Overview - Section A'!$P$30:$Q$31,2,FALSE)),"")</f>
        <v/>
      </c>
      <c r="G81" s="493"/>
      <c r="H81" s="493"/>
      <c r="I81" s="493"/>
      <c r="J81" s="493"/>
      <c r="K81" s="493"/>
      <c r="L81" s="493"/>
      <c r="M81" s="491"/>
      <c r="N81" s="494" t="str">
        <f t="shared" si="2"/>
        <v/>
      </c>
      <c r="O81" s="495"/>
      <c r="P81" s="496"/>
      <c r="Q81" s="497"/>
      <c r="R81" s="472" t="str">
        <f>IFERROR(IF('Overview - Section A'!$AN$5="Funding Request",VLOOKUP(E81,'Overview - Section A'!$M$30:$P$31,4,FALSE),IF(Z81="","",Z81)),"")</f>
        <v/>
      </c>
      <c r="S81" s="472" t="b">
        <f t="shared" si="3"/>
        <v>0</v>
      </c>
      <c r="T81" s="472" t="s">
        <v>1042</v>
      </c>
      <c r="U81" s="472" t="str">
        <f t="array" ref="U81">IFERROR(IF(INDEX('Overview - Section A'!$AB$119:$AB$173,MATCH(LEFT(C81,255),LEFT('Overview - Section A'!$W$119:$W$173,255),0))=0,"",INDEX('Overview - Section A'!$AB$119:$AB$173,MATCH(LEFT(C81,255),LEFT('Overview - Section A'!$W$119:$W$173,255),0))),"")</f>
        <v>a1M36000004Z4jsEAC</v>
      </c>
      <c r="V81" s="498" t="str">
        <f>IFERROR(IF('Overview - Section A'!$AN$5="Funding Request",IF('Reference Records'!$B$157&lt;&gt;"",VLOOKUP(N81,'Reference Records'!$B$157:$C$158,2,FALSE),VLOOKUP(N81,'Reference Records'!$A$170:$C$171,3,FALSE)),VLOOKUP(N81,'Reference Records'!$A$174:$C$176,3,FALSE)),"")</f>
        <v/>
      </c>
      <c r="W81" s="499" t="s">
        <v>529</v>
      </c>
      <c r="X81" s="499"/>
      <c r="Y81" s="498"/>
      <c r="Z81" s="498"/>
      <c r="AA81" s="216"/>
      <c r="AB81" s="161"/>
      <c r="AC81" s="51"/>
    </row>
    <row r="82" spans="1:40" ht="47.1" customHeight="1">
      <c r="A82" s="406">
        <v>74</v>
      </c>
      <c r="B82" s="489" t="str">
        <f>IFERROR(IF(D82="","",VLOOKUP(W82,'Reference Records'!$D$68:$F$81,3,FALSE)),"")</f>
        <v/>
      </c>
      <c r="C82" s="489" t="str">
        <f>IFERROR(IF(D82="","",VLOOKUP(X82,'Reference Records'!$B$84:$C$149,2,FALSE)),"")</f>
        <v/>
      </c>
      <c r="D82" s="490"/>
      <c r="E82" s="491" t="str">
        <f>IF('Overview - Section A'!$AN$5="Funding Request",IF(F82="Funding Request Place Holder","",F82),"")</f>
        <v/>
      </c>
      <c r="F82" s="492" t="str">
        <f>IFERROR(IF(Z82="","",VLOOKUP(Z82,'Overview - Section A'!$P$30:$Q$31,2,FALSE)),"")</f>
        <v/>
      </c>
      <c r="G82" s="493"/>
      <c r="H82" s="493"/>
      <c r="I82" s="493"/>
      <c r="J82" s="493"/>
      <c r="K82" s="493"/>
      <c r="L82" s="493"/>
      <c r="M82" s="491"/>
      <c r="N82" s="494" t="str">
        <f t="shared" si="2"/>
        <v/>
      </c>
      <c r="O82" s="495"/>
      <c r="P82" s="496"/>
      <c r="Q82" s="497"/>
      <c r="R82" s="472" t="str">
        <f>IFERROR(IF('Overview - Section A'!$AN$5="Funding Request",VLOOKUP(E82,'Overview - Section A'!$M$30:$P$31,4,FALSE),IF(Z82="","",Z82)),"")</f>
        <v/>
      </c>
      <c r="S82" s="472" t="b">
        <f t="shared" si="3"/>
        <v>0</v>
      </c>
      <c r="T82" s="472" t="s">
        <v>1043</v>
      </c>
      <c r="U82" s="472" t="str">
        <f t="array" ref="U82">IFERROR(IF(INDEX('Overview - Section A'!$AB$119:$AB$173,MATCH(LEFT(C82,255),LEFT('Overview - Section A'!$W$119:$W$173,255),0))=0,"",INDEX('Overview - Section A'!$AB$119:$AB$173,MATCH(LEFT(C82,255),LEFT('Overview - Section A'!$W$119:$W$173,255),0))),"")</f>
        <v>a1M36000004Z4jsEAC</v>
      </c>
      <c r="V82" s="498" t="str">
        <f>IFERROR(IF('Overview - Section A'!$AN$5="Funding Request",IF('Reference Records'!$B$157&lt;&gt;"",VLOOKUP(N82,'Reference Records'!$B$157:$C$158,2,FALSE),VLOOKUP(N82,'Reference Records'!$A$170:$C$171,3,FALSE)),VLOOKUP(N82,'Reference Records'!$A$174:$C$176,3,FALSE)),"")</f>
        <v/>
      </c>
      <c r="W82" s="499" t="s">
        <v>529</v>
      </c>
      <c r="X82" s="499"/>
      <c r="Y82" s="498"/>
      <c r="Z82" s="498"/>
      <c r="AA82" s="216"/>
      <c r="AB82" s="161"/>
      <c r="AC82" s="51"/>
    </row>
    <row r="83" spans="1:40" ht="47.1" customHeight="1">
      <c r="A83" s="406">
        <v>75</v>
      </c>
      <c r="B83" s="489" t="str">
        <f>IFERROR(IF(D83="","",VLOOKUP(W83,'Reference Records'!$D$68:$F$81,3,FALSE)),"")</f>
        <v/>
      </c>
      <c r="C83" s="489" t="str">
        <f>IFERROR(IF(D83="","",VLOOKUP(X83,'Reference Records'!$B$84:$C$149,2,FALSE)),"")</f>
        <v/>
      </c>
      <c r="D83" s="490"/>
      <c r="E83" s="491" t="str">
        <f>IF('Overview - Section A'!$AN$5="Funding Request",IF(F83="Funding Request Place Holder","",F83),"")</f>
        <v/>
      </c>
      <c r="F83" s="492" t="str">
        <f>IFERROR(IF(Z83="","",VLOOKUP(Z83,'Overview - Section A'!$P$30:$Q$31,2,FALSE)),"")</f>
        <v/>
      </c>
      <c r="G83" s="493"/>
      <c r="H83" s="493"/>
      <c r="I83" s="493"/>
      <c r="J83" s="493"/>
      <c r="K83" s="493"/>
      <c r="L83" s="493"/>
      <c r="M83" s="491"/>
      <c r="N83" s="494" t="str">
        <f t="shared" si="2"/>
        <v/>
      </c>
      <c r="O83" s="495"/>
      <c r="P83" s="496"/>
      <c r="Q83" s="497"/>
      <c r="R83" s="472" t="str">
        <f>IFERROR(IF('Overview - Section A'!$AN$5="Funding Request",VLOOKUP(E83,'Overview - Section A'!$M$30:$P$31,4,FALSE),IF(Z83="","",Z83)),"")</f>
        <v/>
      </c>
      <c r="S83" s="472" t="b">
        <f t="shared" si="3"/>
        <v>0</v>
      </c>
      <c r="T83" s="472" t="s">
        <v>1044</v>
      </c>
      <c r="U83" s="472" t="str">
        <f t="array" ref="U83">IFERROR(IF(INDEX('Overview - Section A'!$AB$119:$AB$173,MATCH(LEFT(C83,255),LEFT('Overview - Section A'!$W$119:$W$173,255),0))=0,"",INDEX('Overview - Section A'!$AB$119:$AB$173,MATCH(LEFT(C83,255),LEFT('Overview - Section A'!$W$119:$W$173,255),0))),"")</f>
        <v>a1M36000004Z4jsEAC</v>
      </c>
      <c r="V83" s="498" t="str">
        <f>IFERROR(IF('Overview - Section A'!$AN$5="Funding Request",IF('Reference Records'!$B$157&lt;&gt;"",VLOOKUP(N83,'Reference Records'!$B$157:$C$158,2,FALSE),VLOOKUP(N83,'Reference Records'!$A$170:$C$171,3,FALSE)),VLOOKUP(N83,'Reference Records'!$A$174:$C$176,3,FALSE)),"")</f>
        <v/>
      </c>
      <c r="W83" s="499" t="s">
        <v>529</v>
      </c>
      <c r="X83" s="499"/>
      <c r="Y83" s="498"/>
      <c r="Z83" s="498"/>
      <c r="AA83" s="216"/>
      <c r="AB83" s="161"/>
      <c r="AC83" s="51"/>
    </row>
    <row r="84" spans="1:40" ht="47.1" customHeight="1">
      <c r="A84" s="406">
        <v>76</v>
      </c>
      <c r="B84" s="489" t="str">
        <f>IFERROR(IF(D84="","",VLOOKUP(W84,'Reference Records'!$D$68:$F$81,3,FALSE)),"")</f>
        <v/>
      </c>
      <c r="C84" s="489" t="str">
        <f>IFERROR(IF(D84="","",VLOOKUP(X84,'Reference Records'!$B$84:$C$149,2,FALSE)),"")</f>
        <v/>
      </c>
      <c r="D84" s="490"/>
      <c r="E84" s="491" t="str">
        <f>IF('Overview - Section A'!$AN$5="Funding Request",IF(F84="Funding Request Place Holder","",F84),"")</f>
        <v/>
      </c>
      <c r="F84" s="492" t="str">
        <f>IFERROR(IF(Z84="","",VLOOKUP(Z84,'Overview - Section A'!$P$30:$Q$31,2,FALSE)),"")</f>
        <v/>
      </c>
      <c r="G84" s="493"/>
      <c r="H84" s="493"/>
      <c r="I84" s="493"/>
      <c r="J84" s="493"/>
      <c r="K84" s="493"/>
      <c r="L84" s="493"/>
      <c r="M84" s="491"/>
      <c r="N84" s="494" t="str">
        <f t="shared" si="2"/>
        <v/>
      </c>
      <c r="O84" s="495"/>
      <c r="P84" s="496"/>
      <c r="Q84" s="497"/>
      <c r="R84" s="472" t="str">
        <f>IFERROR(IF('Overview - Section A'!$AN$5="Funding Request",VLOOKUP(E84,'Overview - Section A'!$M$30:$P$31,4,FALSE),IF(Z84="","",Z84)),"")</f>
        <v/>
      </c>
      <c r="S84" s="472" t="b">
        <f t="shared" si="3"/>
        <v>0</v>
      </c>
      <c r="T84" s="472" t="s">
        <v>1045</v>
      </c>
      <c r="U84" s="472" t="str">
        <f t="array" ref="U84">IFERROR(IF(INDEX('Overview - Section A'!$AB$119:$AB$173,MATCH(LEFT(C84,255),LEFT('Overview - Section A'!$W$119:$W$173,255),0))=0,"",INDEX('Overview - Section A'!$AB$119:$AB$173,MATCH(LEFT(C84,255),LEFT('Overview - Section A'!$W$119:$W$173,255),0))),"")</f>
        <v>a1M36000004Z4jsEAC</v>
      </c>
      <c r="V84" s="498" t="str">
        <f>IFERROR(IF('Overview - Section A'!$AN$5="Funding Request",IF('Reference Records'!$B$157&lt;&gt;"",VLOOKUP(N84,'Reference Records'!$B$157:$C$158,2,FALSE),VLOOKUP(N84,'Reference Records'!$A$170:$C$171,3,FALSE)),VLOOKUP(N84,'Reference Records'!$A$174:$C$176,3,FALSE)),"")</f>
        <v/>
      </c>
      <c r="W84" s="499" t="s">
        <v>529</v>
      </c>
      <c r="X84" s="499"/>
      <c r="Y84" s="498"/>
      <c r="Z84" s="498"/>
      <c r="AA84" s="216"/>
      <c r="AB84" s="161"/>
      <c r="AC84" s="51"/>
    </row>
    <row r="85" spans="1:40" ht="47.1" customHeight="1">
      <c r="A85" s="406">
        <v>77</v>
      </c>
      <c r="B85" s="489" t="str">
        <f>IFERROR(IF(D85="","",VLOOKUP(W85,'Reference Records'!$D$68:$F$81,3,FALSE)),"")</f>
        <v/>
      </c>
      <c r="C85" s="489" t="str">
        <f>IFERROR(IF(D85="","",VLOOKUP(X85,'Reference Records'!$B$84:$C$149,2,FALSE)),"")</f>
        <v/>
      </c>
      <c r="D85" s="490"/>
      <c r="E85" s="491" t="str">
        <f>IF('Overview - Section A'!$AN$5="Funding Request",IF(F85="Funding Request Place Holder","",F85),"")</f>
        <v/>
      </c>
      <c r="F85" s="492" t="str">
        <f>IFERROR(IF(Z85="","",VLOOKUP(Z85,'Overview - Section A'!$P$30:$Q$31,2,FALSE)),"")</f>
        <v/>
      </c>
      <c r="G85" s="493"/>
      <c r="H85" s="493"/>
      <c r="I85" s="493"/>
      <c r="J85" s="493"/>
      <c r="K85" s="493"/>
      <c r="L85" s="493"/>
      <c r="M85" s="491"/>
      <c r="N85" s="494" t="str">
        <f t="shared" si="2"/>
        <v/>
      </c>
      <c r="O85" s="495"/>
      <c r="P85" s="496"/>
      <c r="Q85" s="497"/>
      <c r="R85" s="472" t="str">
        <f>IFERROR(IF('Overview - Section A'!$AN$5="Funding Request",VLOOKUP(E85,'Overview - Section A'!$M$30:$P$31,4,FALSE),IF(Z85="","",Z85)),"")</f>
        <v/>
      </c>
      <c r="S85" s="472" t="b">
        <f t="shared" si="3"/>
        <v>0</v>
      </c>
      <c r="T85" s="472" t="s">
        <v>1046</v>
      </c>
      <c r="U85" s="472" t="str">
        <f t="array" ref="U85">IFERROR(IF(INDEX('Overview - Section A'!$AB$119:$AB$173,MATCH(LEFT(C85,255),LEFT('Overview - Section A'!$W$119:$W$173,255),0))=0,"",INDEX('Overview - Section A'!$AB$119:$AB$173,MATCH(LEFT(C85,255),LEFT('Overview - Section A'!$W$119:$W$173,255),0))),"")</f>
        <v>a1M36000004Z4jsEAC</v>
      </c>
      <c r="V85" s="498" t="str">
        <f>IFERROR(IF('Overview - Section A'!$AN$5="Funding Request",IF('Reference Records'!$B$157&lt;&gt;"",VLOOKUP(N85,'Reference Records'!$B$157:$C$158,2,FALSE),VLOOKUP(N85,'Reference Records'!$A$170:$C$171,3,FALSE)),VLOOKUP(N85,'Reference Records'!$A$174:$C$176,3,FALSE)),"")</f>
        <v/>
      </c>
      <c r="W85" s="499" t="s">
        <v>529</v>
      </c>
      <c r="X85" s="499"/>
      <c r="Y85" s="498"/>
      <c r="Z85" s="498"/>
      <c r="AA85" s="216"/>
      <c r="AB85" s="161"/>
      <c r="AC85" s="51"/>
    </row>
    <row r="86" spans="1:40" ht="47.1" customHeight="1">
      <c r="A86" s="406">
        <v>78</v>
      </c>
      <c r="B86" s="489" t="str">
        <f>IFERROR(IF(D86="","",VLOOKUP(W86,'Reference Records'!$D$68:$F$81,3,FALSE)),"")</f>
        <v/>
      </c>
      <c r="C86" s="489" t="str">
        <f>IFERROR(IF(D86="","",VLOOKUP(X86,'Reference Records'!$B$84:$C$149,2,FALSE)),"")</f>
        <v/>
      </c>
      <c r="D86" s="490"/>
      <c r="E86" s="491" t="str">
        <f>IF('Overview - Section A'!$AN$5="Funding Request",IF(F86="Funding Request Place Holder","",F86),"")</f>
        <v/>
      </c>
      <c r="F86" s="492" t="str">
        <f>IFERROR(IF(Z86="","",VLOOKUP(Z86,'Overview - Section A'!$P$30:$Q$31,2,FALSE)),"")</f>
        <v/>
      </c>
      <c r="G86" s="493"/>
      <c r="H86" s="493"/>
      <c r="I86" s="493"/>
      <c r="J86" s="493"/>
      <c r="K86" s="493"/>
      <c r="L86" s="493"/>
      <c r="M86" s="491"/>
      <c r="N86" s="494" t="str">
        <f t="shared" si="2"/>
        <v/>
      </c>
      <c r="O86" s="495"/>
      <c r="P86" s="496"/>
      <c r="Q86" s="497"/>
      <c r="R86" s="472" t="str">
        <f>IFERROR(IF('Overview - Section A'!$AN$5="Funding Request",VLOOKUP(E86,'Overview - Section A'!$M$30:$P$31,4,FALSE),IF(Z86="","",Z86)),"")</f>
        <v/>
      </c>
      <c r="S86" s="472" t="b">
        <f t="shared" si="3"/>
        <v>0</v>
      </c>
      <c r="T86" s="472" t="s">
        <v>1047</v>
      </c>
      <c r="U86" s="472" t="str">
        <f t="array" ref="U86">IFERROR(IF(INDEX('Overview - Section A'!$AB$119:$AB$173,MATCH(LEFT(C86,255),LEFT('Overview - Section A'!$W$119:$W$173,255),0))=0,"",INDEX('Overview - Section A'!$AB$119:$AB$173,MATCH(LEFT(C86,255),LEFT('Overview - Section A'!$W$119:$W$173,255),0))),"")</f>
        <v>a1M36000004Z4jsEAC</v>
      </c>
      <c r="V86" s="498" t="str">
        <f>IFERROR(IF('Overview - Section A'!$AN$5="Funding Request",IF('Reference Records'!$B$157&lt;&gt;"",VLOOKUP(N86,'Reference Records'!$B$157:$C$158,2,FALSE),VLOOKUP(N86,'Reference Records'!$A$170:$C$171,3,FALSE)),VLOOKUP(N86,'Reference Records'!$A$174:$C$176,3,FALSE)),"")</f>
        <v/>
      </c>
      <c r="W86" s="499" t="s">
        <v>529</v>
      </c>
      <c r="X86" s="499"/>
      <c r="Y86" s="498"/>
      <c r="Z86" s="498"/>
      <c r="AA86" s="216"/>
      <c r="AB86" s="161"/>
      <c r="AC86" s="51"/>
    </row>
    <row r="87" spans="1:40" ht="47.1" customHeight="1">
      <c r="A87" s="406">
        <v>79</v>
      </c>
      <c r="B87" s="489" t="str">
        <f>IFERROR(IF(D87="","",VLOOKUP(W87,'Reference Records'!$D$68:$F$81,3,FALSE)),"")</f>
        <v/>
      </c>
      <c r="C87" s="489" t="str">
        <f>IFERROR(IF(D87="","",VLOOKUP(X87,'Reference Records'!$B$84:$C$149,2,FALSE)),"")</f>
        <v/>
      </c>
      <c r="D87" s="490"/>
      <c r="E87" s="491" t="str">
        <f>IF('Overview - Section A'!$AN$5="Funding Request",IF(F87="Funding Request Place Holder","",F87),"")</f>
        <v/>
      </c>
      <c r="F87" s="492" t="str">
        <f>IFERROR(IF(Z87="","",VLOOKUP(Z87,'Overview - Section A'!$P$30:$Q$31,2,FALSE)),"")</f>
        <v/>
      </c>
      <c r="G87" s="493"/>
      <c r="H87" s="493"/>
      <c r="I87" s="493"/>
      <c r="J87" s="493"/>
      <c r="K87" s="493"/>
      <c r="L87" s="493"/>
      <c r="M87" s="491"/>
      <c r="N87" s="494" t="str">
        <f t="shared" si="2"/>
        <v/>
      </c>
      <c r="O87" s="495"/>
      <c r="P87" s="496"/>
      <c r="Q87" s="497"/>
      <c r="R87" s="472" t="str">
        <f>IFERROR(IF('Overview - Section A'!$AN$5="Funding Request",VLOOKUP(E87,'Overview - Section A'!$M$30:$P$31,4,FALSE),IF(Z87="","",Z87)),"")</f>
        <v/>
      </c>
      <c r="S87" s="472" t="b">
        <f t="shared" si="3"/>
        <v>0</v>
      </c>
      <c r="T87" s="472" t="s">
        <v>1048</v>
      </c>
      <c r="U87" s="472" t="str">
        <f t="array" ref="U87">IFERROR(IF(INDEX('Overview - Section A'!$AB$119:$AB$173,MATCH(LEFT(C87,255),LEFT('Overview - Section A'!$W$119:$W$173,255),0))=0,"",INDEX('Overview - Section A'!$AB$119:$AB$173,MATCH(LEFT(C87,255),LEFT('Overview - Section A'!$W$119:$W$173,255),0))),"")</f>
        <v>a1M36000004Z4jsEAC</v>
      </c>
      <c r="V87" s="498" t="str">
        <f>IFERROR(IF('Overview - Section A'!$AN$5="Funding Request",IF('Reference Records'!$B$157&lt;&gt;"",VLOOKUP(N87,'Reference Records'!$B$157:$C$158,2,FALSE),VLOOKUP(N87,'Reference Records'!$A$170:$C$171,3,FALSE)),VLOOKUP(N87,'Reference Records'!$A$174:$C$176,3,FALSE)),"")</f>
        <v/>
      </c>
      <c r="W87" s="499" t="s">
        <v>529</v>
      </c>
      <c r="X87" s="499"/>
      <c r="Y87" s="498"/>
      <c r="Z87" s="498"/>
      <c r="AA87" s="216"/>
      <c r="AB87" s="161"/>
      <c r="AC87" s="51"/>
    </row>
    <row r="88" spans="1:40" ht="47.1" customHeight="1">
      <c r="A88" s="406">
        <v>80</v>
      </c>
      <c r="B88" s="489" t="str">
        <f>IFERROR(IF(D88="","",VLOOKUP(W88,'Reference Records'!$D$68:$F$81,3,FALSE)),"")</f>
        <v/>
      </c>
      <c r="C88" s="489" t="str">
        <f>IFERROR(IF(D88="","",VLOOKUP(X88,'Reference Records'!$B$84:$C$149,2,FALSE)),"")</f>
        <v/>
      </c>
      <c r="D88" s="490"/>
      <c r="E88" s="491" t="str">
        <f>IF('Overview - Section A'!$AN$5="Funding Request",IF(F88="Funding Request Place Holder","",F88),"")</f>
        <v/>
      </c>
      <c r="F88" s="492" t="str">
        <f>IFERROR(IF(Z88="","",VLOOKUP(Z88,'Overview - Section A'!$P$30:$Q$31,2,FALSE)),"")</f>
        <v/>
      </c>
      <c r="G88" s="493"/>
      <c r="H88" s="493"/>
      <c r="I88" s="493"/>
      <c r="J88" s="493"/>
      <c r="K88" s="493"/>
      <c r="L88" s="493"/>
      <c r="M88" s="491"/>
      <c r="N88" s="494" t="str">
        <f t="shared" si="2"/>
        <v/>
      </c>
      <c r="O88" s="495"/>
      <c r="P88" s="496"/>
      <c r="Q88" s="497"/>
      <c r="R88" s="472" t="str">
        <f>IFERROR(IF('Overview - Section A'!$AN$5="Funding Request",VLOOKUP(E88,'Overview - Section A'!$M$30:$P$31,4,FALSE),IF(Z88="","",Z88)),"")</f>
        <v/>
      </c>
      <c r="S88" s="472" t="b">
        <f t="shared" si="3"/>
        <v>0</v>
      </c>
      <c r="T88" s="472" t="s">
        <v>1049</v>
      </c>
      <c r="U88" s="472" t="str">
        <f t="array" ref="U88">IFERROR(IF(INDEX('Overview - Section A'!$AB$119:$AB$173,MATCH(LEFT(C88,255),LEFT('Overview - Section A'!$W$119:$W$173,255),0))=0,"",INDEX('Overview - Section A'!$AB$119:$AB$173,MATCH(LEFT(C88,255),LEFT('Overview - Section A'!$W$119:$W$173,255),0))),"")</f>
        <v>a1M36000004Z4jsEAC</v>
      </c>
      <c r="V88" s="498" t="str">
        <f>IFERROR(IF('Overview - Section A'!$AN$5="Funding Request",IF('Reference Records'!$B$157&lt;&gt;"",VLOOKUP(N88,'Reference Records'!$B$157:$C$158,2,FALSE),VLOOKUP(N88,'Reference Records'!$A$170:$C$171,3,FALSE)),VLOOKUP(N88,'Reference Records'!$A$174:$C$176,3,FALSE)),"")</f>
        <v/>
      </c>
      <c r="W88" s="499" t="s">
        <v>529</v>
      </c>
      <c r="X88" s="499"/>
      <c r="Y88" s="498"/>
      <c r="Z88" s="498"/>
      <c r="AA88" s="216"/>
      <c r="AB88" s="161"/>
      <c r="AC88" s="51"/>
    </row>
    <row r="89" spans="1:40" ht="1.5" customHeight="1" thickBot="1">
      <c r="A89" s="65"/>
      <c r="B89" s="66"/>
      <c r="C89" s="66"/>
      <c r="D89" s="66"/>
      <c r="E89" s="66"/>
      <c r="F89" s="66"/>
      <c r="G89" s="66"/>
      <c r="H89" s="66"/>
      <c r="I89" s="66"/>
      <c r="J89" s="66"/>
      <c r="K89" s="66"/>
      <c r="L89" s="66"/>
      <c r="M89" s="66"/>
      <c r="N89" s="66"/>
      <c r="O89" s="66"/>
      <c r="P89" s="66"/>
      <c r="Q89" s="66"/>
      <c r="R89" s="66"/>
      <c r="S89" s="66"/>
      <c r="T89" s="66"/>
      <c r="U89" s="66"/>
      <c r="V89" s="61"/>
      <c r="AC89" s="61"/>
    </row>
    <row r="90" spans="1:40" ht="35.85" customHeight="1" thickBot="1">
      <c r="E90" s="68"/>
      <c r="F90" s="68"/>
      <c r="G90" s="68"/>
      <c r="H90" s="68"/>
      <c r="I90" s="68"/>
      <c r="J90" s="68"/>
      <c r="K90" s="68"/>
      <c r="L90" s="68"/>
      <c r="M90" s="68"/>
      <c r="N90" s="68"/>
      <c r="W90" s="49"/>
      <c r="X90" s="49"/>
      <c r="Y90" s="49"/>
      <c r="Z90" s="49"/>
      <c r="AA90" s="49"/>
      <c r="AB90" s="49"/>
      <c r="AC90" s="49"/>
    </row>
    <row r="91" spans="1:40" ht="45.75" customHeight="1" thickBot="1">
      <c r="A91" s="546" t="s">
        <v>172</v>
      </c>
      <c r="B91" s="547"/>
      <c r="C91" s="547"/>
      <c r="D91" s="547"/>
      <c r="E91" s="547"/>
      <c r="F91" s="129"/>
      <c r="G91" s="129"/>
      <c r="H91" s="129"/>
      <c r="I91" s="129"/>
      <c r="J91" s="129"/>
      <c r="K91" s="129"/>
      <c r="L91" s="129"/>
      <c r="M91" s="130"/>
      <c r="N91" s="68"/>
    </row>
    <row r="92" spans="1:40" ht="45.75" customHeight="1">
      <c r="A92" s="418" t="s">
        <v>129</v>
      </c>
      <c r="B92" s="418" t="s">
        <v>90</v>
      </c>
      <c r="C92" s="418" t="s">
        <v>183</v>
      </c>
      <c r="D92" s="418" t="s">
        <v>143</v>
      </c>
      <c r="E92" s="418" t="s">
        <v>134</v>
      </c>
      <c r="F92" s="422" t="s">
        <v>163</v>
      </c>
      <c r="G92" s="422" t="s">
        <v>62</v>
      </c>
      <c r="H92" s="422" t="s">
        <v>0</v>
      </c>
      <c r="I92" s="422" t="s">
        <v>97</v>
      </c>
      <c r="J92" s="422" t="s">
        <v>60</v>
      </c>
      <c r="K92" s="422" t="s">
        <v>98</v>
      </c>
      <c r="L92" s="500" t="s">
        <v>62</v>
      </c>
      <c r="M92" s="127"/>
      <c r="N92" s="68"/>
    </row>
    <row r="93" spans="1:40" ht="157.5" hidden="1">
      <c r="A93" s="406" t="s">
        <v>94</v>
      </c>
      <c r="B93" s="423" t="str">
        <f>IF(A93=A92,"",IF(VLOOKUP(A93,$A$8:$D$90,4,FALSE)=0,"",VLOOKUP(A93,$A$8:$D$90,4,FALSE)))</f>
        <v>[Key Activity]</v>
      </c>
      <c r="C93" s="424" t="str">
        <f ca="1">TEXT(IFERROR(INDEX('Overview - Section A'!$A$37:$A$44,MATCH(G93,'Overview - Section A'!$U$37:$U$44,0)),""),"d-mmm-yy") &amp;" to " &amp; TEXT(IFERROR(INDEX('Overview - Section A'!$E$37:$E$44,MATCH(G93,'Overview - Section A'!$U$37:$U$44,0)),""),"d-mmm-yy")</f>
        <v xml:space="preserve"> to </v>
      </c>
      <c r="D93" s="501" t="s">
        <v>95</v>
      </c>
      <c r="E93" s="501" t="s">
        <v>96</v>
      </c>
      <c r="F93" s="498" t="str">
        <f>IF(VLOOKUP(A93,$A$8:$D$90,4,FALSE)=0,"",VLOOKUP(A93,$A$8:$D$90,4,FALSE))</f>
        <v>[Key Activity]</v>
      </c>
      <c r="G93" s="502" t="s">
        <v>61</v>
      </c>
      <c r="H93" s="502" t="s">
        <v>47</v>
      </c>
      <c r="I93" s="503" t="b">
        <f>IFERROR(TRUE,FALSE)</f>
        <v>1</v>
      </c>
      <c r="J93" s="503" t="b">
        <f>IFERROR(IF(VLOOKUP(A93,$A$8:$D$90,4,FALSE)&lt;&gt;"",TRUE,FALSE),FALSE)</f>
        <v>1</v>
      </c>
      <c r="K93" s="503" t="str">
        <f>IFERROR(VLOOKUP(A93,$A$8:$T$90,20,FALSE),"")</f>
        <v>[Record ID]</v>
      </c>
      <c r="L93" s="504" t="s">
        <v>61</v>
      </c>
      <c r="M93" s="131"/>
      <c r="N93" s="68"/>
      <c r="AM93" s="5"/>
      <c r="AN93" s="5"/>
    </row>
    <row r="94" spans="1:40" ht="283.5">
      <c r="A94" s="406">
        <v>1</v>
      </c>
      <c r="B94" s="423" t="str">
        <f t="shared" ref="B94:B157" si="4">IF(A94=A93,"",IF(VLOOKUP(A94,$A$8:$D$90,4,FALSE)=0,"",VLOOKUP(A94,$A$8:$D$90,4,FALSE)))</f>
        <v/>
      </c>
      <c r="C94" s="424" t="str">
        <f ca="1">TEXT(IFERROR(INDEX('Overview - Section A'!$A$37:$A$44,MATCH(G94,'Overview - Section A'!$U$37:$U$44,0)),""),"d-mmm-yy") &amp;" to " &amp; TEXT(IFERROR(INDEX('Overview - Section A'!$E$37:$E$44,MATCH(G94,'Overview - Section A'!$U$37:$U$44,0)),""),"d-mmm-yy")</f>
        <v>1-Jan-18 to 31-Dec-18</v>
      </c>
      <c r="D94" s="501"/>
      <c r="E94" s="501"/>
      <c r="F94" s="498" t="str">
        <f t="shared" ref="F94:F157" si="5">IF(VLOOKUP(A94,$A$8:$D$90,4,FALSE)=0,"",VLOOKUP(A94,$A$8:$D$90,4,FALSE))</f>
        <v/>
      </c>
      <c r="G94" s="502" t="s">
        <v>402</v>
      </c>
      <c r="H94" s="502"/>
      <c r="I94" s="503" t="b">
        <f t="shared" ref="I94:I157" si="6">IFERROR(TRUE,FALSE)</f>
        <v>1</v>
      </c>
      <c r="J94" s="503" t="b">
        <f t="shared" ref="J94:J157" si="7">IFERROR(IF(VLOOKUP(A94,$A$8:$D$90,4,FALSE)&lt;&gt;"",TRUE,FALSE),FALSE)</f>
        <v>0</v>
      </c>
      <c r="K94" s="503" t="str">
        <f t="shared" ref="K94:K157" si="8">IFERROR(VLOOKUP(A94,$A$8:$T$90,20,FALSE),"")</f>
        <v>a1N36000002PakhEAC</v>
      </c>
      <c r="L94" s="504" t="s">
        <v>1050</v>
      </c>
      <c r="M94" s="131"/>
      <c r="N94" s="68"/>
      <c r="AM94" s="5"/>
      <c r="AN94" s="5"/>
    </row>
    <row r="95" spans="1:40" ht="283.5">
      <c r="A95" s="406">
        <v>1</v>
      </c>
      <c r="B95" s="423" t="str">
        <f t="shared" si="4"/>
        <v/>
      </c>
      <c r="C95" s="424" t="str">
        <f ca="1">TEXT(IFERROR(INDEX('Overview - Section A'!$A$37:$A$44,MATCH(G95,'Overview - Section A'!$U$37:$U$44,0)),""),"d-mmm-yy") &amp;" to " &amp; TEXT(IFERROR(INDEX('Overview - Section A'!$E$37:$E$44,MATCH(G95,'Overview - Section A'!$U$37:$U$44,0)),""),"d-mmm-yy")</f>
        <v>1-Jan-19 to 31-Dec-19</v>
      </c>
      <c r="D95" s="501"/>
      <c r="E95" s="501"/>
      <c r="F95" s="498" t="str">
        <f t="shared" si="5"/>
        <v/>
      </c>
      <c r="G95" s="502" t="s">
        <v>404</v>
      </c>
      <c r="H95" s="502"/>
      <c r="I95" s="503" t="b">
        <f t="shared" si="6"/>
        <v>1</v>
      </c>
      <c r="J95" s="503" t="b">
        <f t="shared" si="7"/>
        <v>0</v>
      </c>
      <c r="K95" s="503" t="str">
        <f t="shared" si="8"/>
        <v>a1N36000002PakhEAC</v>
      </c>
      <c r="L95" s="504" t="s">
        <v>1051</v>
      </c>
      <c r="M95" s="131"/>
      <c r="N95" s="68"/>
      <c r="AM95" s="5"/>
      <c r="AN95" s="5"/>
    </row>
    <row r="96" spans="1:40" ht="283.5">
      <c r="A96" s="406">
        <v>1</v>
      </c>
      <c r="B96" s="423" t="str">
        <f t="shared" si="4"/>
        <v/>
      </c>
      <c r="C96" s="424" t="str">
        <f ca="1">TEXT(IFERROR(INDEX('Overview - Section A'!$A$37:$A$44,MATCH(G96,'Overview - Section A'!$U$37:$U$44,0)),""),"d-mmm-yy") &amp;" to " &amp; TEXT(IFERROR(INDEX('Overview - Section A'!$E$37:$E$44,MATCH(G96,'Overview - Section A'!$U$37:$U$44,0)),""),"d-mmm-yy")</f>
        <v>1-Jan-20 to 31-Dec-20</v>
      </c>
      <c r="D96" s="501"/>
      <c r="E96" s="501"/>
      <c r="F96" s="498" t="str">
        <f t="shared" si="5"/>
        <v/>
      </c>
      <c r="G96" s="502" t="s">
        <v>406</v>
      </c>
      <c r="H96" s="502"/>
      <c r="I96" s="503" t="b">
        <f t="shared" si="6"/>
        <v>1</v>
      </c>
      <c r="J96" s="503" t="b">
        <f t="shared" si="7"/>
        <v>0</v>
      </c>
      <c r="K96" s="503" t="str">
        <f t="shared" si="8"/>
        <v>a1N36000002PakhEAC</v>
      </c>
      <c r="L96" s="504" t="s">
        <v>1052</v>
      </c>
      <c r="M96" s="131"/>
      <c r="N96" s="68"/>
      <c r="AM96" s="5"/>
      <c r="AN96" s="5"/>
    </row>
    <row r="97" spans="1:40" ht="283.5">
      <c r="A97" s="406">
        <v>1</v>
      </c>
      <c r="B97" s="423" t="str">
        <f t="shared" si="4"/>
        <v/>
      </c>
      <c r="C97" s="424" t="str">
        <f ca="1">TEXT(IFERROR(INDEX('Overview - Section A'!$A$37:$A$44,MATCH(G97,'Overview - Section A'!$U$37:$U$44,0)),""),"d-mmm-yy") &amp;" to " &amp; TEXT(IFERROR(INDEX('Overview - Section A'!$E$37:$E$44,MATCH(G97,'Overview - Section A'!$U$37:$U$44,0)),""),"d-mmm-yy")</f>
        <v>1-Jan-21 to 31-Dec-21</v>
      </c>
      <c r="D97" s="501"/>
      <c r="E97" s="501"/>
      <c r="F97" s="498" t="str">
        <f t="shared" si="5"/>
        <v/>
      </c>
      <c r="G97" s="502" t="s">
        <v>408</v>
      </c>
      <c r="H97" s="502"/>
      <c r="I97" s="503" t="b">
        <f t="shared" si="6"/>
        <v>1</v>
      </c>
      <c r="J97" s="503" t="b">
        <f t="shared" si="7"/>
        <v>0</v>
      </c>
      <c r="K97" s="503" t="str">
        <f t="shared" si="8"/>
        <v>a1N36000002PakhEAC</v>
      </c>
      <c r="L97" s="504" t="s">
        <v>1053</v>
      </c>
      <c r="M97" s="131"/>
      <c r="N97" s="68"/>
      <c r="AM97" s="5"/>
      <c r="AN97" s="5"/>
    </row>
    <row r="98" spans="1:40" ht="283.5">
      <c r="A98" s="406">
        <v>1</v>
      </c>
      <c r="B98" s="423" t="str">
        <f t="shared" si="4"/>
        <v/>
      </c>
      <c r="C98" s="424" t="str">
        <f ca="1">TEXT(IFERROR(INDEX('Overview - Section A'!$A$37:$A$44,MATCH(G98,'Overview - Section A'!$U$37:$U$44,0)),""),"d-mmm-yy") &amp;" to " &amp; TEXT(IFERROR(INDEX('Overview - Section A'!$E$37:$E$44,MATCH(G98,'Overview - Section A'!$U$37:$U$44,0)),""),"d-mmm-yy")</f>
        <v>1-Jan-22 to 31-Dec-22</v>
      </c>
      <c r="D98" s="501"/>
      <c r="E98" s="501"/>
      <c r="F98" s="498" t="str">
        <f t="shared" si="5"/>
        <v/>
      </c>
      <c r="G98" s="502" t="s">
        <v>410</v>
      </c>
      <c r="H98" s="502"/>
      <c r="I98" s="503" t="b">
        <f t="shared" si="6"/>
        <v>1</v>
      </c>
      <c r="J98" s="503" t="b">
        <f t="shared" si="7"/>
        <v>0</v>
      </c>
      <c r="K98" s="503" t="str">
        <f t="shared" si="8"/>
        <v>a1N36000002PakhEAC</v>
      </c>
      <c r="L98" s="504" t="s">
        <v>1054</v>
      </c>
      <c r="M98" s="131"/>
      <c r="N98" s="68"/>
      <c r="AM98" s="5"/>
      <c r="AN98" s="5"/>
    </row>
    <row r="99" spans="1:40" ht="283.5">
      <c r="A99" s="406">
        <v>1</v>
      </c>
      <c r="B99" s="423" t="str">
        <f t="shared" si="4"/>
        <v/>
      </c>
      <c r="C99" s="424" t="str">
        <f ca="1">TEXT(IFERROR(INDEX('Overview - Section A'!$A$37:$A$44,MATCH(G99,'Overview - Section A'!$U$37:$U$44,0)),""),"d-mmm-yy") &amp;" to " &amp; TEXT(IFERROR(INDEX('Overview - Section A'!$E$37:$E$44,MATCH(G99,'Overview - Section A'!$U$37:$U$44,0)),""),"d-mmm-yy")</f>
        <v>1-Jan-23 to 31-Dec-23</v>
      </c>
      <c r="D99" s="501"/>
      <c r="E99" s="501"/>
      <c r="F99" s="498" t="str">
        <f t="shared" si="5"/>
        <v/>
      </c>
      <c r="G99" s="502" t="s">
        <v>412</v>
      </c>
      <c r="H99" s="502"/>
      <c r="I99" s="503" t="b">
        <f t="shared" si="6"/>
        <v>1</v>
      </c>
      <c r="J99" s="503" t="b">
        <f t="shared" si="7"/>
        <v>0</v>
      </c>
      <c r="K99" s="503" t="str">
        <f t="shared" si="8"/>
        <v>a1N36000002PakhEAC</v>
      </c>
      <c r="L99" s="504" t="s">
        <v>1055</v>
      </c>
      <c r="M99" s="131"/>
      <c r="N99" s="68"/>
      <c r="AM99" s="5"/>
      <c r="AN99" s="5"/>
    </row>
    <row r="100" spans="1:40" ht="283.5">
      <c r="A100" s="406">
        <v>2</v>
      </c>
      <c r="B100" s="423" t="str">
        <f t="shared" si="4"/>
        <v/>
      </c>
      <c r="C100" s="424" t="str">
        <f ca="1">TEXT(IFERROR(INDEX('Overview - Section A'!$A$37:$A$44,MATCH(G100,'Overview - Section A'!$U$37:$U$44,0)),""),"d-mmm-yy") &amp;" to " &amp; TEXT(IFERROR(INDEX('Overview - Section A'!$E$37:$E$44,MATCH(G100,'Overview - Section A'!$U$37:$U$44,0)),""),"d-mmm-yy")</f>
        <v>1-Jan-18 to 31-Dec-18</v>
      </c>
      <c r="D100" s="501"/>
      <c r="E100" s="501"/>
      <c r="F100" s="498" t="str">
        <f t="shared" si="5"/>
        <v/>
      </c>
      <c r="G100" s="502" t="s">
        <v>402</v>
      </c>
      <c r="H100" s="502"/>
      <c r="I100" s="503" t="b">
        <f t="shared" si="6"/>
        <v>1</v>
      </c>
      <c r="J100" s="503" t="b">
        <f t="shared" si="7"/>
        <v>0</v>
      </c>
      <c r="K100" s="503" t="str">
        <f t="shared" si="8"/>
        <v>a1N36000002PakiEAC</v>
      </c>
      <c r="L100" s="504" t="s">
        <v>1056</v>
      </c>
      <c r="M100" s="131"/>
      <c r="N100" s="68"/>
      <c r="AM100" s="5"/>
      <c r="AN100" s="5"/>
    </row>
    <row r="101" spans="1:40" ht="283.5">
      <c r="A101" s="406">
        <v>2</v>
      </c>
      <c r="B101" s="423" t="str">
        <f t="shared" si="4"/>
        <v/>
      </c>
      <c r="C101" s="424" t="str">
        <f ca="1">TEXT(IFERROR(INDEX('Overview - Section A'!$A$37:$A$44,MATCH(G101,'Overview - Section A'!$U$37:$U$44,0)),""),"d-mmm-yy") &amp;" to " &amp; TEXT(IFERROR(INDEX('Overview - Section A'!$E$37:$E$44,MATCH(G101,'Overview - Section A'!$U$37:$U$44,0)),""),"d-mmm-yy")</f>
        <v>1-Jan-19 to 31-Dec-19</v>
      </c>
      <c r="D101" s="501"/>
      <c r="E101" s="501"/>
      <c r="F101" s="498" t="str">
        <f t="shared" si="5"/>
        <v/>
      </c>
      <c r="G101" s="502" t="s">
        <v>404</v>
      </c>
      <c r="H101" s="502"/>
      <c r="I101" s="503" t="b">
        <f t="shared" si="6"/>
        <v>1</v>
      </c>
      <c r="J101" s="503" t="b">
        <f t="shared" si="7"/>
        <v>0</v>
      </c>
      <c r="K101" s="503" t="str">
        <f t="shared" si="8"/>
        <v>a1N36000002PakiEAC</v>
      </c>
      <c r="L101" s="504" t="s">
        <v>1057</v>
      </c>
      <c r="M101" s="131"/>
      <c r="N101" s="68"/>
      <c r="AM101" s="5"/>
      <c r="AN101" s="5"/>
    </row>
    <row r="102" spans="1:40" ht="283.5">
      <c r="A102" s="406">
        <v>2</v>
      </c>
      <c r="B102" s="423" t="str">
        <f t="shared" si="4"/>
        <v/>
      </c>
      <c r="C102" s="424" t="str">
        <f ca="1">TEXT(IFERROR(INDEX('Overview - Section A'!$A$37:$A$44,MATCH(G102,'Overview - Section A'!$U$37:$U$44,0)),""),"d-mmm-yy") &amp;" to " &amp; TEXT(IFERROR(INDEX('Overview - Section A'!$E$37:$E$44,MATCH(G102,'Overview - Section A'!$U$37:$U$44,0)),""),"d-mmm-yy")</f>
        <v>1-Jan-20 to 31-Dec-20</v>
      </c>
      <c r="D102" s="501"/>
      <c r="E102" s="501"/>
      <c r="F102" s="498" t="str">
        <f t="shared" si="5"/>
        <v/>
      </c>
      <c r="G102" s="502" t="s">
        <v>406</v>
      </c>
      <c r="H102" s="502"/>
      <c r="I102" s="503" t="b">
        <f t="shared" si="6"/>
        <v>1</v>
      </c>
      <c r="J102" s="503" t="b">
        <f t="shared" si="7"/>
        <v>0</v>
      </c>
      <c r="K102" s="503" t="str">
        <f t="shared" si="8"/>
        <v>a1N36000002PakiEAC</v>
      </c>
      <c r="L102" s="504" t="s">
        <v>1058</v>
      </c>
      <c r="M102" s="131"/>
      <c r="N102" s="68"/>
      <c r="AM102" s="5"/>
      <c r="AN102" s="5"/>
    </row>
    <row r="103" spans="1:40" ht="283.5">
      <c r="A103" s="406">
        <v>2</v>
      </c>
      <c r="B103" s="423" t="str">
        <f t="shared" si="4"/>
        <v/>
      </c>
      <c r="C103" s="424" t="str">
        <f ca="1">TEXT(IFERROR(INDEX('Overview - Section A'!$A$37:$A$44,MATCH(G103,'Overview - Section A'!$U$37:$U$44,0)),""),"d-mmm-yy") &amp;" to " &amp; TEXT(IFERROR(INDEX('Overview - Section A'!$E$37:$E$44,MATCH(G103,'Overview - Section A'!$U$37:$U$44,0)),""),"d-mmm-yy")</f>
        <v>1-Jan-21 to 31-Dec-21</v>
      </c>
      <c r="D103" s="501"/>
      <c r="E103" s="501"/>
      <c r="F103" s="498" t="str">
        <f t="shared" si="5"/>
        <v/>
      </c>
      <c r="G103" s="502" t="s">
        <v>408</v>
      </c>
      <c r="H103" s="502"/>
      <c r="I103" s="503" t="b">
        <f t="shared" si="6"/>
        <v>1</v>
      </c>
      <c r="J103" s="503" t="b">
        <f t="shared" si="7"/>
        <v>0</v>
      </c>
      <c r="K103" s="503" t="str">
        <f t="shared" si="8"/>
        <v>a1N36000002PakiEAC</v>
      </c>
      <c r="L103" s="504" t="s">
        <v>1059</v>
      </c>
      <c r="M103" s="131"/>
      <c r="N103" s="68"/>
      <c r="AM103" s="5"/>
      <c r="AN103" s="5"/>
    </row>
    <row r="104" spans="1:40" ht="283.5">
      <c r="A104" s="406">
        <v>2</v>
      </c>
      <c r="B104" s="423" t="str">
        <f t="shared" si="4"/>
        <v/>
      </c>
      <c r="C104" s="424" t="str">
        <f ca="1">TEXT(IFERROR(INDEX('Overview - Section A'!$A$37:$A$44,MATCH(G104,'Overview - Section A'!$U$37:$U$44,0)),""),"d-mmm-yy") &amp;" to " &amp; TEXT(IFERROR(INDEX('Overview - Section A'!$E$37:$E$44,MATCH(G104,'Overview - Section A'!$U$37:$U$44,0)),""),"d-mmm-yy")</f>
        <v>1-Jan-22 to 31-Dec-22</v>
      </c>
      <c r="D104" s="501"/>
      <c r="E104" s="501"/>
      <c r="F104" s="498" t="str">
        <f t="shared" si="5"/>
        <v/>
      </c>
      <c r="G104" s="502" t="s">
        <v>410</v>
      </c>
      <c r="H104" s="502"/>
      <c r="I104" s="503" t="b">
        <f t="shared" si="6"/>
        <v>1</v>
      </c>
      <c r="J104" s="503" t="b">
        <f t="shared" si="7"/>
        <v>0</v>
      </c>
      <c r="K104" s="503" t="str">
        <f t="shared" si="8"/>
        <v>a1N36000002PakiEAC</v>
      </c>
      <c r="L104" s="504" t="s">
        <v>1060</v>
      </c>
      <c r="M104" s="131"/>
      <c r="N104" s="68"/>
      <c r="AM104" s="5"/>
      <c r="AN104" s="5"/>
    </row>
    <row r="105" spans="1:40" ht="283.5">
      <c r="A105" s="406">
        <v>2</v>
      </c>
      <c r="B105" s="423" t="str">
        <f t="shared" si="4"/>
        <v/>
      </c>
      <c r="C105" s="424" t="str">
        <f ca="1">TEXT(IFERROR(INDEX('Overview - Section A'!$A$37:$A$44,MATCH(G105,'Overview - Section A'!$U$37:$U$44,0)),""),"d-mmm-yy") &amp;" to " &amp; TEXT(IFERROR(INDEX('Overview - Section A'!$E$37:$E$44,MATCH(G105,'Overview - Section A'!$U$37:$U$44,0)),""),"d-mmm-yy")</f>
        <v>1-Jan-23 to 31-Dec-23</v>
      </c>
      <c r="D105" s="501"/>
      <c r="E105" s="501"/>
      <c r="F105" s="498" t="str">
        <f t="shared" si="5"/>
        <v/>
      </c>
      <c r="G105" s="502" t="s">
        <v>412</v>
      </c>
      <c r="H105" s="502"/>
      <c r="I105" s="503" t="b">
        <f t="shared" si="6"/>
        <v>1</v>
      </c>
      <c r="J105" s="503" t="b">
        <f t="shared" si="7"/>
        <v>0</v>
      </c>
      <c r="K105" s="503" t="str">
        <f t="shared" si="8"/>
        <v>a1N36000002PakiEAC</v>
      </c>
      <c r="L105" s="504" t="s">
        <v>1061</v>
      </c>
      <c r="M105" s="131"/>
      <c r="N105" s="68"/>
      <c r="AM105" s="5"/>
      <c r="AN105" s="5"/>
    </row>
    <row r="106" spans="1:40" ht="283.5">
      <c r="A106" s="406">
        <v>3</v>
      </c>
      <c r="B106" s="423" t="str">
        <f t="shared" si="4"/>
        <v/>
      </c>
      <c r="C106" s="424" t="str">
        <f ca="1">TEXT(IFERROR(INDEX('Overview - Section A'!$A$37:$A$44,MATCH(G106,'Overview - Section A'!$U$37:$U$44,0)),""),"d-mmm-yy") &amp;" to " &amp; TEXT(IFERROR(INDEX('Overview - Section A'!$E$37:$E$44,MATCH(G106,'Overview - Section A'!$U$37:$U$44,0)),""),"d-mmm-yy")</f>
        <v>1-Jan-18 to 31-Dec-18</v>
      </c>
      <c r="D106" s="501"/>
      <c r="E106" s="501"/>
      <c r="F106" s="498" t="str">
        <f t="shared" si="5"/>
        <v/>
      </c>
      <c r="G106" s="502" t="s">
        <v>402</v>
      </c>
      <c r="H106" s="502"/>
      <c r="I106" s="503" t="b">
        <f t="shared" si="6"/>
        <v>1</v>
      </c>
      <c r="J106" s="503" t="b">
        <f t="shared" si="7"/>
        <v>0</v>
      </c>
      <c r="K106" s="503" t="str">
        <f t="shared" si="8"/>
        <v>a1N36000002PakjEAC</v>
      </c>
      <c r="L106" s="504" t="s">
        <v>1062</v>
      </c>
      <c r="M106" s="131"/>
      <c r="N106" s="68"/>
      <c r="AM106" s="5"/>
      <c r="AN106" s="5"/>
    </row>
    <row r="107" spans="1:40" ht="283.5">
      <c r="A107" s="406">
        <v>3</v>
      </c>
      <c r="B107" s="423" t="str">
        <f t="shared" si="4"/>
        <v/>
      </c>
      <c r="C107" s="424" t="str">
        <f ca="1">TEXT(IFERROR(INDEX('Overview - Section A'!$A$37:$A$44,MATCH(G107,'Overview - Section A'!$U$37:$U$44,0)),""),"d-mmm-yy") &amp;" to " &amp; TEXT(IFERROR(INDEX('Overview - Section A'!$E$37:$E$44,MATCH(G107,'Overview - Section A'!$U$37:$U$44,0)),""),"d-mmm-yy")</f>
        <v>1-Jan-19 to 31-Dec-19</v>
      </c>
      <c r="D107" s="501"/>
      <c r="E107" s="501"/>
      <c r="F107" s="498" t="str">
        <f t="shared" si="5"/>
        <v/>
      </c>
      <c r="G107" s="502" t="s">
        <v>404</v>
      </c>
      <c r="H107" s="502"/>
      <c r="I107" s="503" t="b">
        <f t="shared" si="6"/>
        <v>1</v>
      </c>
      <c r="J107" s="503" t="b">
        <f t="shared" si="7"/>
        <v>0</v>
      </c>
      <c r="K107" s="503" t="str">
        <f t="shared" si="8"/>
        <v>a1N36000002PakjEAC</v>
      </c>
      <c r="L107" s="504" t="s">
        <v>1063</v>
      </c>
      <c r="M107" s="131"/>
      <c r="N107" s="68"/>
      <c r="AM107" s="5"/>
      <c r="AN107" s="5"/>
    </row>
    <row r="108" spans="1:40" ht="283.5">
      <c r="A108" s="406">
        <v>3</v>
      </c>
      <c r="B108" s="423" t="str">
        <f t="shared" si="4"/>
        <v/>
      </c>
      <c r="C108" s="424" t="str">
        <f ca="1">TEXT(IFERROR(INDEX('Overview - Section A'!$A$37:$A$44,MATCH(G108,'Overview - Section A'!$U$37:$U$44,0)),""),"d-mmm-yy") &amp;" to " &amp; TEXT(IFERROR(INDEX('Overview - Section A'!$E$37:$E$44,MATCH(G108,'Overview - Section A'!$U$37:$U$44,0)),""),"d-mmm-yy")</f>
        <v>1-Jan-20 to 31-Dec-20</v>
      </c>
      <c r="D108" s="501"/>
      <c r="E108" s="501"/>
      <c r="F108" s="498" t="str">
        <f t="shared" si="5"/>
        <v/>
      </c>
      <c r="G108" s="502" t="s">
        <v>406</v>
      </c>
      <c r="H108" s="502"/>
      <c r="I108" s="503" t="b">
        <f t="shared" si="6"/>
        <v>1</v>
      </c>
      <c r="J108" s="503" t="b">
        <f t="shared" si="7"/>
        <v>0</v>
      </c>
      <c r="K108" s="503" t="str">
        <f t="shared" si="8"/>
        <v>a1N36000002PakjEAC</v>
      </c>
      <c r="L108" s="504" t="s">
        <v>1064</v>
      </c>
      <c r="M108" s="131"/>
      <c r="N108" s="68"/>
      <c r="AM108" s="5"/>
      <c r="AN108" s="5"/>
    </row>
    <row r="109" spans="1:40" ht="283.5">
      <c r="A109" s="406">
        <v>3</v>
      </c>
      <c r="B109" s="423" t="str">
        <f t="shared" si="4"/>
        <v/>
      </c>
      <c r="C109" s="424" t="str">
        <f ca="1">TEXT(IFERROR(INDEX('Overview - Section A'!$A$37:$A$44,MATCH(G109,'Overview - Section A'!$U$37:$U$44,0)),""),"d-mmm-yy") &amp;" to " &amp; TEXT(IFERROR(INDEX('Overview - Section A'!$E$37:$E$44,MATCH(G109,'Overview - Section A'!$U$37:$U$44,0)),""),"d-mmm-yy")</f>
        <v>1-Jan-21 to 31-Dec-21</v>
      </c>
      <c r="D109" s="501"/>
      <c r="E109" s="501"/>
      <c r="F109" s="498" t="str">
        <f t="shared" si="5"/>
        <v/>
      </c>
      <c r="G109" s="502" t="s">
        <v>408</v>
      </c>
      <c r="H109" s="502"/>
      <c r="I109" s="503" t="b">
        <f t="shared" si="6"/>
        <v>1</v>
      </c>
      <c r="J109" s="503" t="b">
        <f t="shared" si="7"/>
        <v>0</v>
      </c>
      <c r="K109" s="503" t="str">
        <f t="shared" si="8"/>
        <v>a1N36000002PakjEAC</v>
      </c>
      <c r="L109" s="504" t="s">
        <v>1065</v>
      </c>
      <c r="M109" s="131"/>
      <c r="N109" s="68"/>
      <c r="AM109" s="5"/>
      <c r="AN109" s="5"/>
    </row>
    <row r="110" spans="1:40" ht="283.5">
      <c r="A110" s="406">
        <v>3</v>
      </c>
      <c r="B110" s="423" t="str">
        <f t="shared" si="4"/>
        <v/>
      </c>
      <c r="C110" s="424" t="str">
        <f ca="1">TEXT(IFERROR(INDEX('Overview - Section A'!$A$37:$A$44,MATCH(G110,'Overview - Section A'!$U$37:$U$44,0)),""),"d-mmm-yy") &amp;" to " &amp; TEXT(IFERROR(INDEX('Overview - Section A'!$E$37:$E$44,MATCH(G110,'Overview - Section A'!$U$37:$U$44,0)),""),"d-mmm-yy")</f>
        <v>1-Jan-22 to 31-Dec-22</v>
      </c>
      <c r="D110" s="501"/>
      <c r="E110" s="501"/>
      <c r="F110" s="498" t="str">
        <f t="shared" si="5"/>
        <v/>
      </c>
      <c r="G110" s="502" t="s">
        <v>410</v>
      </c>
      <c r="H110" s="502"/>
      <c r="I110" s="503" t="b">
        <f t="shared" si="6"/>
        <v>1</v>
      </c>
      <c r="J110" s="503" t="b">
        <f t="shared" si="7"/>
        <v>0</v>
      </c>
      <c r="K110" s="503" t="str">
        <f t="shared" si="8"/>
        <v>a1N36000002PakjEAC</v>
      </c>
      <c r="L110" s="504" t="s">
        <v>1066</v>
      </c>
      <c r="M110" s="131"/>
      <c r="N110" s="68"/>
      <c r="AM110" s="5"/>
      <c r="AN110" s="5"/>
    </row>
    <row r="111" spans="1:40" ht="283.5">
      <c r="A111" s="406">
        <v>3</v>
      </c>
      <c r="B111" s="423" t="str">
        <f t="shared" si="4"/>
        <v/>
      </c>
      <c r="C111" s="424" t="str">
        <f ca="1">TEXT(IFERROR(INDEX('Overview - Section A'!$A$37:$A$44,MATCH(G111,'Overview - Section A'!$U$37:$U$44,0)),""),"d-mmm-yy") &amp;" to " &amp; TEXT(IFERROR(INDEX('Overview - Section A'!$E$37:$E$44,MATCH(G111,'Overview - Section A'!$U$37:$U$44,0)),""),"d-mmm-yy")</f>
        <v>1-Jan-23 to 31-Dec-23</v>
      </c>
      <c r="D111" s="501"/>
      <c r="E111" s="501"/>
      <c r="F111" s="498" t="str">
        <f t="shared" si="5"/>
        <v/>
      </c>
      <c r="G111" s="502" t="s">
        <v>412</v>
      </c>
      <c r="H111" s="502"/>
      <c r="I111" s="503" t="b">
        <f t="shared" si="6"/>
        <v>1</v>
      </c>
      <c r="J111" s="503" t="b">
        <f t="shared" si="7"/>
        <v>0</v>
      </c>
      <c r="K111" s="503" t="str">
        <f t="shared" si="8"/>
        <v>a1N36000002PakjEAC</v>
      </c>
      <c r="L111" s="504" t="s">
        <v>1067</v>
      </c>
      <c r="M111" s="131"/>
      <c r="N111" s="68"/>
      <c r="AM111" s="5"/>
      <c r="AN111" s="5"/>
    </row>
    <row r="112" spans="1:40" ht="283.5">
      <c r="A112" s="406">
        <v>4</v>
      </c>
      <c r="B112" s="423" t="str">
        <f t="shared" si="4"/>
        <v/>
      </c>
      <c r="C112" s="424" t="str">
        <f ca="1">TEXT(IFERROR(INDEX('Overview - Section A'!$A$37:$A$44,MATCH(G112,'Overview - Section A'!$U$37:$U$44,0)),""),"d-mmm-yy") &amp;" to " &amp; TEXT(IFERROR(INDEX('Overview - Section A'!$E$37:$E$44,MATCH(G112,'Overview - Section A'!$U$37:$U$44,0)),""),"d-mmm-yy")</f>
        <v>1-Jan-18 to 31-Dec-18</v>
      </c>
      <c r="D112" s="501"/>
      <c r="E112" s="501"/>
      <c r="F112" s="498" t="str">
        <f t="shared" si="5"/>
        <v/>
      </c>
      <c r="G112" s="502" t="s">
        <v>402</v>
      </c>
      <c r="H112" s="502"/>
      <c r="I112" s="503" t="b">
        <f t="shared" si="6"/>
        <v>1</v>
      </c>
      <c r="J112" s="503" t="b">
        <f t="shared" si="7"/>
        <v>0</v>
      </c>
      <c r="K112" s="503" t="str">
        <f t="shared" si="8"/>
        <v>a1N36000002PakkEAC</v>
      </c>
      <c r="L112" s="504" t="s">
        <v>1068</v>
      </c>
      <c r="M112" s="131"/>
      <c r="N112" s="68"/>
      <c r="AM112" s="5"/>
      <c r="AN112" s="5"/>
    </row>
    <row r="113" spans="1:40" ht="283.5">
      <c r="A113" s="406">
        <v>4</v>
      </c>
      <c r="B113" s="423" t="str">
        <f t="shared" si="4"/>
        <v/>
      </c>
      <c r="C113" s="424" t="str">
        <f ca="1">TEXT(IFERROR(INDEX('Overview - Section A'!$A$37:$A$44,MATCH(G113,'Overview - Section A'!$U$37:$U$44,0)),""),"d-mmm-yy") &amp;" to " &amp; TEXT(IFERROR(INDEX('Overview - Section A'!$E$37:$E$44,MATCH(G113,'Overview - Section A'!$U$37:$U$44,0)),""),"d-mmm-yy")</f>
        <v>1-Jan-19 to 31-Dec-19</v>
      </c>
      <c r="D113" s="501"/>
      <c r="E113" s="501"/>
      <c r="F113" s="498" t="str">
        <f t="shared" si="5"/>
        <v/>
      </c>
      <c r="G113" s="502" t="s">
        <v>404</v>
      </c>
      <c r="H113" s="502"/>
      <c r="I113" s="503" t="b">
        <f t="shared" si="6"/>
        <v>1</v>
      </c>
      <c r="J113" s="503" t="b">
        <f t="shared" si="7"/>
        <v>0</v>
      </c>
      <c r="K113" s="503" t="str">
        <f t="shared" si="8"/>
        <v>a1N36000002PakkEAC</v>
      </c>
      <c r="L113" s="504" t="s">
        <v>1069</v>
      </c>
      <c r="M113" s="131"/>
      <c r="N113" s="68"/>
      <c r="AM113" s="5"/>
      <c r="AN113" s="5"/>
    </row>
    <row r="114" spans="1:40" ht="283.5">
      <c r="A114" s="406">
        <v>4</v>
      </c>
      <c r="B114" s="423" t="str">
        <f t="shared" si="4"/>
        <v/>
      </c>
      <c r="C114" s="424" t="str">
        <f ca="1">TEXT(IFERROR(INDEX('Overview - Section A'!$A$37:$A$44,MATCH(G114,'Overview - Section A'!$U$37:$U$44,0)),""),"d-mmm-yy") &amp;" to " &amp; TEXT(IFERROR(INDEX('Overview - Section A'!$E$37:$E$44,MATCH(G114,'Overview - Section A'!$U$37:$U$44,0)),""),"d-mmm-yy")</f>
        <v>1-Jan-20 to 31-Dec-20</v>
      </c>
      <c r="D114" s="501"/>
      <c r="E114" s="501"/>
      <c r="F114" s="498" t="str">
        <f t="shared" si="5"/>
        <v/>
      </c>
      <c r="G114" s="502" t="s">
        <v>406</v>
      </c>
      <c r="H114" s="502"/>
      <c r="I114" s="503" t="b">
        <f t="shared" si="6"/>
        <v>1</v>
      </c>
      <c r="J114" s="503" t="b">
        <f t="shared" si="7"/>
        <v>0</v>
      </c>
      <c r="K114" s="503" t="str">
        <f t="shared" si="8"/>
        <v>a1N36000002PakkEAC</v>
      </c>
      <c r="L114" s="504" t="s">
        <v>1070</v>
      </c>
      <c r="M114" s="131"/>
      <c r="N114" s="68"/>
      <c r="AM114" s="5"/>
      <c r="AN114" s="5"/>
    </row>
    <row r="115" spans="1:40" ht="283.5">
      <c r="A115" s="406">
        <v>4</v>
      </c>
      <c r="B115" s="423" t="str">
        <f t="shared" si="4"/>
        <v/>
      </c>
      <c r="C115" s="424" t="str">
        <f ca="1">TEXT(IFERROR(INDEX('Overview - Section A'!$A$37:$A$44,MATCH(G115,'Overview - Section A'!$U$37:$U$44,0)),""),"d-mmm-yy") &amp;" to " &amp; TEXT(IFERROR(INDEX('Overview - Section A'!$E$37:$E$44,MATCH(G115,'Overview - Section A'!$U$37:$U$44,0)),""),"d-mmm-yy")</f>
        <v>1-Jan-21 to 31-Dec-21</v>
      </c>
      <c r="D115" s="501"/>
      <c r="E115" s="501"/>
      <c r="F115" s="498" t="str">
        <f t="shared" si="5"/>
        <v/>
      </c>
      <c r="G115" s="502" t="s">
        <v>408</v>
      </c>
      <c r="H115" s="502"/>
      <c r="I115" s="503" t="b">
        <f t="shared" si="6"/>
        <v>1</v>
      </c>
      <c r="J115" s="503" t="b">
        <f t="shared" si="7"/>
        <v>0</v>
      </c>
      <c r="K115" s="503" t="str">
        <f t="shared" si="8"/>
        <v>a1N36000002PakkEAC</v>
      </c>
      <c r="L115" s="504" t="s">
        <v>1071</v>
      </c>
      <c r="M115" s="131"/>
      <c r="N115" s="68"/>
      <c r="AM115" s="5"/>
      <c r="AN115" s="5"/>
    </row>
    <row r="116" spans="1:40" ht="283.5">
      <c r="A116" s="406">
        <v>4</v>
      </c>
      <c r="B116" s="423" t="str">
        <f t="shared" si="4"/>
        <v/>
      </c>
      <c r="C116" s="424" t="str">
        <f ca="1">TEXT(IFERROR(INDEX('Overview - Section A'!$A$37:$A$44,MATCH(G116,'Overview - Section A'!$U$37:$U$44,0)),""),"d-mmm-yy") &amp;" to " &amp; TEXT(IFERROR(INDEX('Overview - Section A'!$E$37:$E$44,MATCH(G116,'Overview - Section A'!$U$37:$U$44,0)),""),"d-mmm-yy")</f>
        <v>1-Jan-22 to 31-Dec-22</v>
      </c>
      <c r="D116" s="501"/>
      <c r="E116" s="501"/>
      <c r="F116" s="498" t="str">
        <f t="shared" si="5"/>
        <v/>
      </c>
      <c r="G116" s="502" t="s">
        <v>410</v>
      </c>
      <c r="H116" s="502"/>
      <c r="I116" s="503" t="b">
        <f t="shared" si="6"/>
        <v>1</v>
      </c>
      <c r="J116" s="503" t="b">
        <f t="shared" si="7"/>
        <v>0</v>
      </c>
      <c r="K116" s="503" t="str">
        <f t="shared" si="8"/>
        <v>a1N36000002PakkEAC</v>
      </c>
      <c r="L116" s="504" t="s">
        <v>1072</v>
      </c>
      <c r="M116" s="131"/>
      <c r="N116" s="68"/>
      <c r="AM116" s="5"/>
      <c r="AN116" s="5"/>
    </row>
    <row r="117" spans="1:40" ht="283.5">
      <c r="A117" s="406">
        <v>4</v>
      </c>
      <c r="B117" s="423" t="str">
        <f t="shared" si="4"/>
        <v/>
      </c>
      <c r="C117" s="424" t="str">
        <f ca="1">TEXT(IFERROR(INDEX('Overview - Section A'!$A$37:$A$44,MATCH(G117,'Overview - Section A'!$U$37:$U$44,0)),""),"d-mmm-yy") &amp;" to " &amp; TEXT(IFERROR(INDEX('Overview - Section A'!$E$37:$E$44,MATCH(G117,'Overview - Section A'!$U$37:$U$44,0)),""),"d-mmm-yy")</f>
        <v>1-Jan-23 to 31-Dec-23</v>
      </c>
      <c r="D117" s="501"/>
      <c r="E117" s="501"/>
      <c r="F117" s="498" t="str">
        <f t="shared" si="5"/>
        <v/>
      </c>
      <c r="G117" s="502" t="s">
        <v>412</v>
      </c>
      <c r="H117" s="502"/>
      <c r="I117" s="503" t="b">
        <f t="shared" si="6"/>
        <v>1</v>
      </c>
      <c r="J117" s="503" t="b">
        <f t="shared" si="7"/>
        <v>0</v>
      </c>
      <c r="K117" s="503" t="str">
        <f t="shared" si="8"/>
        <v>a1N36000002PakkEAC</v>
      </c>
      <c r="L117" s="504" t="s">
        <v>1073</v>
      </c>
      <c r="M117" s="131"/>
      <c r="N117" s="68"/>
      <c r="AM117" s="5"/>
      <c r="AN117" s="5"/>
    </row>
    <row r="118" spans="1:40" ht="283.5">
      <c r="A118" s="406">
        <v>5</v>
      </c>
      <c r="B118" s="423" t="str">
        <f t="shared" si="4"/>
        <v/>
      </c>
      <c r="C118" s="424" t="str">
        <f ca="1">TEXT(IFERROR(INDEX('Overview - Section A'!$A$37:$A$44,MATCH(G118,'Overview - Section A'!$U$37:$U$44,0)),""),"d-mmm-yy") &amp;" to " &amp; TEXT(IFERROR(INDEX('Overview - Section A'!$E$37:$E$44,MATCH(G118,'Overview - Section A'!$U$37:$U$44,0)),""),"d-mmm-yy")</f>
        <v>1-Jan-18 to 31-Dec-18</v>
      </c>
      <c r="D118" s="501"/>
      <c r="E118" s="501"/>
      <c r="F118" s="498" t="str">
        <f t="shared" si="5"/>
        <v/>
      </c>
      <c r="G118" s="502" t="s">
        <v>402</v>
      </c>
      <c r="H118" s="502"/>
      <c r="I118" s="503" t="b">
        <f t="shared" si="6"/>
        <v>1</v>
      </c>
      <c r="J118" s="503" t="b">
        <f t="shared" si="7"/>
        <v>0</v>
      </c>
      <c r="K118" s="503" t="str">
        <f t="shared" si="8"/>
        <v>a1N36000002PaklEAC</v>
      </c>
      <c r="L118" s="504" t="s">
        <v>1074</v>
      </c>
      <c r="M118" s="131"/>
      <c r="N118" s="68"/>
      <c r="AM118" s="5"/>
      <c r="AN118" s="5"/>
    </row>
    <row r="119" spans="1:40" ht="283.5">
      <c r="A119" s="406">
        <v>5</v>
      </c>
      <c r="B119" s="423" t="str">
        <f t="shared" si="4"/>
        <v/>
      </c>
      <c r="C119" s="424" t="str">
        <f ca="1">TEXT(IFERROR(INDEX('Overview - Section A'!$A$37:$A$44,MATCH(G119,'Overview - Section A'!$U$37:$U$44,0)),""),"d-mmm-yy") &amp;" to " &amp; TEXT(IFERROR(INDEX('Overview - Section A'!$E$37:$E$44,MATCH(G119,'Overview - Section A'!$U$37:$U$44,0)),""),"d-mmm-yy")</f>
        <v>1-Jan-19 to 31-Dec-19</v>
      </c>
      <c r="D119" s="501"/>
      <c r="E119" s="501"/>
      <c r="F119" s="498" t="str">
        <f t="shared" si="5"/>
        <v/>
      </c>
      <c r="G119" s="502" t="s">
        <v>404</v>
      </c>
      <c r="H119" s="502"/>
      <c r="I119" s="503" t="b">
        <f t="shared" si="6"/>
        <v>1</v>
      </c>
      <c r="J119" s="503" t="b">
        <f t="shared" si="7"/>
        <v>0</v>
      </c>
      <c r="K119" s="503" t="str">
        <f t="shared" si="8"/>
        <v>a1N36000002PaklEAC</v>
      </c>
      <c r="L119" s="504" t="s">
        <v>1075</v>
      </c>
      <c r="M119" s="131"/>
      <c r="N119" s="68"/>
      <c r="AM119" s="5"/>
      <c r="AN119" s="5"/>
    </row>
    <row r="120" spans="1:40" ht="283.5">
      <c r="A120" s="406">
        <v>5</v>
      </c>
      <c r="B120" s="423" t="str">
        <f t="shared" si="4"/>
        <v/>
      </c>
      <c r="C120" s="424" t="str">
        <f ca="1">TEXT(IFERROR(INDEX('Overview - Section A'!$A$37:$A$44,MATCH(G120,'Overview - Section A'!$U$37:$U$44,0)),""),"d-mmm-yy") &amp;" to " &amp; TEXT(IFERROR(INDEX('Overview - Section A'!$E$37:$E$44,MATCH(G120,'Overview - Section A'!$U$37:$U$44,0)),""),"d-mmm-yy")</f>
        <v>1-Jan-20 to 31-Dec-20</v>
      </c>
      <c r="D120" s="501"/>
      <c r="E120" s="501"/>
      <c r="F120" s="498" t="str">
        <f t="shared" si="5"/>
        <v/>
      </c>
      <c r="G120" s="502" t="s">
        <v>406</v>
      </c>
      <c r="H120" s="502"/>
      <c r="I120" s="503" t="b">
        <f t="shared" si="6"/>
        <v>1</v>
      </c>
      <c r="J120" s="503" t="b">
        <f t="shared" si="7"/>
        <v>0</v>
      </c>
      <c r="K120" s="503" t="str">
        <f t="shared" si="8"/>
        <v>a1N36000002PaklEAC</v>
      </c>
      <c r="L120" s="504" t="s">
        <v>1076</v>
      </c>
      <c r="M120" s="131"/>
      <c r="N120" s="68"/>
      <c r="AM120" s="5"/>
      <c r="AN120" s="5"/>
    </row>
    <row r="121" spans="1:40" ht="283.5">
      <c r="A121" s="406">
        <v>5</v>
      </c>
      <c r="B121" s="423" t="str">
        <f t="shared" si="4"/>
        <v/>
      </c>
      <c r="C121" s="424" t="str">
        <f ca="1">TEXT(IFERROR(INDEX('Overview - Section A'!$A$37:$A$44,MATCH(G121,'Overview - Section A'!$U$37:$U$44,0)),""),"d-mmm-yy") &amp;" to " &amp; TEXT(IFERROR(INDEX('Overview - Section A'!$E$37:$E$44,MATCH(G121,'Overview - Section A'!$U$37:$U$44,0)),""),"d-mmm-yy")</f>
        <v>1-Jan-21 to 31-Dec-21</v>
      </c>
      <c r="D121" s="501"/>
      <c r="E121" s="501"/>
      <c r="F121" s="498" t="str">
        <f t="shared" si="5"/>
        <v/>
      </c>
      <c r="G121" s="502" t="s">
        <v>408</v>
      </c>
      <c r="H121" s="502"/>
      <c r="I121" s="503" t="b">
        <f t="shared" si="6"/>
        <v>1</v>
      </c>
      <c r="J121" s="503" t="b">
        <f t="shared" si="7"/>
        <v>0</v>
      </c>
      <c r="K121" s="503" t="str">
        <f t="shared" si="8"/>
        <v>a1N36000002PaklEAC</v>
      </c>
      <c r="L121" s="504" t="s">
        <v>1077</v>
      </c>
      <c r="M121" s="131"/>
      <c r="N121" s="68"/>
      <c r="AM121" s="5"/>
      <c r="AN121" s="5"/>
    </row>
    <row r="122" spans="1:40" ht="283.5">
      <c r="A122" s="406">
        <v>5</v>
      </c>
      <c r="B122" s="423" t="str">
        <f t="shared" si="4"/>
        <v/>
      </c>
      <c r="C122" s="424" t="str">
        <f ca="1">TEXT(IFERROR(INDEX('Overview - Section A'!$A$37:$A$44,MATCH(G122,'Overview - Section A'!$U$37:$U$44,0)),""),"d-mmm-yy") &amp;" to " &amp; TEXT(IFERROR(INDEX('Overview - Section A'!$E$37:$E$44,MATCH(G122,'Overview - Section A'!$U$37:$U$44,0)),""),"d-mmm-yy")</f>
        <v>1-Jan-22 to 31-Dec-22</v>
      </c>
      <c r="D122" s="501"/>
      <c r="E122" s="501"/>
      <c r="F122" s="498" t="str">
        <f t="shared" si="5"/>
        <v/>
      </c>
      <c r="G122" s="502" t="s">
        <v>410</v>
      </c>
      <c r="H122" s="502"/>
      <c r="I122" s="503" t="b">
        <f t="shared" si="6"/>
        <v>1</v>
      </c>
      <c r="J122" s="503" t="b">
        <f t="shared" si="7"/>
        <v>0</v>
      </c>
      <c r="K122" s="503" t="str">
        <f t="shared" si="8"/>
        <v>a1N36000002PaklEAC</v>
      </c>
      <c r="L122" s="504" t="s">
        <v>1078</v>
      </c>
      <c r="M122" s="131"/>
      <c r="N122" s="68"/>
      <c r="AM122" s="5"/>
      <c r="AN122" s="5"/>
    </row>
    <row r="123" spans="1:40" ht="283.5">
      <c r="A123" s="406">
        <v>5</v>
      </c>
      <c r="B123" s="423" t="str">
        <f t="shared" si="4"/>
        <v/>
      </c>
      <c r="C123" s="424" t="str">
        <f ca="1">TEXT(IFERROR(INDEX('Overview - Section A'!$A$37:$A$44,MATCH(G123,'Overview - Section A'!$U$37:$U$44,0)),""),"d-mmm-yy") &amp;" to " &amp; TEXT(IFERROR(INDEX('Overview - Section A'!$E$37:$E$44,MATCH(G123,'Overview - Section A'!$U$37:$U$44,0)),""),"d-mmm-yy")</f>
        <v>1-Jan-23 to 31-Dec-23</v>
      </c>
      <c r="D123" s="501"/>
      <c r="E123" s="501"/>
      <c r="F123" s="498" t="str">
        <f t="shared" si="5"/>
        <v/>
      </c>
      <c r="G123" s="502" t="s">
        <v>412</v>
      </c>
      <c r="H123" s="502"/>
      <c r="I123" s="503" t="b">
        <f t="shared" si="6"/>
        <v>1</v>
      </c>
      <c r="J123" s="503" t="b">
        <f t="shared" si="7"/>
        <v>0</v>
      </c>
      <c r="K123" s="503" t="str">
        <f t="shared" si="8"/>
        <v>a1N36000002PaklEAC</v>
      </c>
      <c r="L123" s="504" t="s">
        <v>1079</v>
      </c>
      <c r="M123" s="131"/>
      <c r="N123" s="68"/>
      <c r="AM123" s="5"/>
      <c r="AN123" s="5"/>
    </row>
    <row r="124" spans="1:40" ht="283.5">
      <c r="A124" s="406">
        <v>6</v>
      </c>
      <c r="B124" s="423" t="str">
        <f t="shared" si="4"/>
        <v/>
      </c>
      <c r="C124" s="424" t="str">
        <f ca="1">TEXT(IFERROR(INDEX('Overview - Section A'!$A$37:$A$44,MATCH(G124,'Overview - Section A'!$U$37:$U$44,0)),""),"d-mmm-yy") &amp;" to " &amp; TEXT(IFERROR(INDEX('Overview - Section A'!$E$37:$E$44,MATCH(G124,'Overview - Section A'!$U$37:$U$44,0)),""),"d-mmm-yy")</f>
        <v>1-Jan-18 to 31-Dec-18</v>
      </c>
      <c r="D124" s="501"/>
      <c r="E124" s="501"/>
      <c r="F124" s="498" t="str">
        <f t="shared" si="5"/>
        <v/>
      </c>
      <c r="G124" s="502" t="s">
        <v>402</v>
      </c>
      <c r="H124" s="502"/>
      <c r="I124" s="503" t="b">
        <f t="shared" si="6"/>
        <v>1</v>
      </c>
      <c r="J124" s="503" t="b">
        <f t="shared" si="7"/>
        <v>0</v>
      </c>
      <c r="K124" s="503" t="str">
        <f t="shared" si="8"/>
        <v>a1N36000002PakmEAC</v>
      </c>
      <c r="L124" s="504" t="s">
        <v>1080</v>
      </c>
      <c r="M124" s="131"/>
      <c r="N124" s="68"/>
      <c r="AM124" s="5"/>
      <c r="AN124" s="5"/>
    </row>
    <row r="125" spans="1:40" ht="283.5">
      <c r="A125" s="406">
        <v>6</v>
      </c>
      <c r="B125" s="423" t="str">
        <f t="shared" si="4"/>
        <v/>
      </c>
      <c r="C125" s="424" t="str">
        <f ca="1">TEXT(IFERROR(INDEX('Overview - Section A'!$A$37:$A$44,MATCH(G125,'Overview - Section A'!$U$37:$U$44,0)),""),"d-mmm-yy") &amp;" to " &amp; TEXT(IFERROR(INDEX('Overview - Section A'!$E$37:$E$44,MATCH(G125,'Overview - Section A'!$U$37:$U$44,0)),""),"d-mmm-yy")</f>
        <v>1-Jan-19 to 31-Dec-19</v>
      </c>
      <c r="D125" s="501"/>
      <c r="E125" s="501"/>
      <c r="F125" s="498" t="str">
        <f t="shared" si="5"/>
        <v/>
      </c>
      <c r="G125" s="502" t="s">
        <v>404</v>
      </c>
      <c r="H125" s="502"/>
      <c r="I125" s="503" t="b">
        <f t="shared" si="6"/>
        <v>1</v>
      </c>
      <c r="J125" s="503" t="b">
        <f t="shared" si="7"/>
        <v>0</v>
      </c>
      <c r="K125" s="503" t="str">
        <f t="shared" si="8"/>
        <v>a1N36000002PakmEAC</v>
      </c>
      <c r="L125" s="504" t="s">
        <v>1081</v>
      </c>
      <c r="M125" s="131"/>
      <c r="N125" s="68"/>
      <c r="AM125" s="5"/>
      <c r="AN125" s="5"/>
    </row>
    <row r="126" spans="1:40" ht="283.5">
      <c r="A126" s="406">
        <v>6</v>
      </c>
      <c r="B126" s="423" t="str">
        <f t="shared" si="4"/>
        <v/>
      </c>
      <c r="C126" s="424" t="str">
        <f ca="1">TEXT(IFERROR(INDEX('Overview - Section A'!$A$37:$A$44,MATCH(G126,'Overview - Section A'!$U$37:$U$44,0)),""),"d-mmm-yy") &amp;" to " &amp; TEXT(IFERROR(INDEX('Overview - Section A'!$E$37:$E$44,MATCH(G126,'Overview - Section A'!$U$37:$U$44,0)),""),"d-mmm-yy")</f>
        <v>1-Jan-20 to 31-Dec-20</v>
      </c>
      <c r="D126" s="501"/>
      <c r="E126" s="501"/>
      <c r="F126" s="498" t="str">
        <f t="shared" si="5"/>
        <v/>
      </c>
      <c r="G126" s="502" t="s">
        <v>406</v>
      </c>
      <c r="H126" s="502"/>
      <c r="I126" s="503" t="b">
        <f t="shared" si="6"/>
        <v>1</v>
      </c>
      <c r="J126" s="503" t="b">
        <f t="shared" si="7"/>
        <v>0</v>
      </c>
      <c r="K126" s="503" t="str">
        <f t="shared" si="8"/>
        <v>a1N36000002PakmEAC</v>
      </c>
      <c r="L126" s="504" t="s">
        <v>1082</v>
      </c>
      <c r="M126" s="131"/>
      <c r="N126" s="68"/>
      <c r="AM126" s="5"/>
      <c r="AN126" s="5"/>
    </row>
    <row r="127" spans="1:40" ht="283.5">
      <c r="A127" s="406">
        <v>6</v>
      </c>
      <c r="B127" s="423" t="str">
        <f t="shared" si="4"/>
        <v/>
      </c>
      <c r="C127" s="424" t="str">
        <f ca="1">TEXT(IFERROR(INDEX('Overview - Section A'!$A$37:$A$44,MATCH(G127,'Overview - Section A'!$U$37:$U$44,0)),""),"d-mmm-yy") &amp;" to " &amp; TEXT(IFERROR(INDEX('Overview - Section A'!$E$37:$E$44,MATCH(G127,'Overview - Section A'!$U$37:$U$44,0)),""),"d-mmm-yy")</f>
        <v>1-Jan-21 to 31-Dec-21</v>
      </c>
      <c r="D127" s="501"/>
      <c r="E127" s="501"/>
      <c r="F127" s="498" t="str">
        <f t="shared" si="5"/>
        <v/>
      </c>
      <c r="G127" s="502" t="s">
        <v>408</v>
      </c>
      <c r="H127" s="502"/>
      <c r="I127" s="503" t="b">
        <f t="shared" si="6"/>
        <v>1</v>
      </c>
      <c r="J127" s="503" t="b">
        <f t="shared" si="7"/>
        <v>0</v>
      </c>
      <c r="K127" s="503" t="str">
        <f t="shared" si="8"/>
        <v>a1N36000002PakmEAC</v>
      </c>
      <c r="L127" s="504" t="s">
        <v>1083</v>
      </c>
      <c r="M127" s="131"/>
      <c r="N127" s="68"/>
      <c r="AM127" s="5"/>
      <c r="AN127" s="5"/>
    </row>
    <row r="128" spans="1:40" ht="283.5">
      <c r="A128" s="406">
        <v>6</v>
      </c>
      <c r="B128" s="423" t="str">
        <f t="shared" si="4"/>
        <v/>
      </c>
      <c r="C128" s="424" t="str">
        <f ca="1">TEXT(IFERROR(INDEX('Overview - Section A'!$A$37:$A$44,MATCH(G128,'Overview - Section A'!$U$37:$U$44,0)),""),"d-mmm-yy") &amp;" to " &amp; TEXT(IFERROR(INDEX('Overview - Section A'!$E$37:$E$44,MATCH(G128,'Overview - Section A'!$U$37:$U$44,0)),""),"d-mmm-yy")</f>
        <v>1-Jan-22 to 31-Dec-22</v>
      </c>
      <c r="D128" s="501"/>
      <c r="E128" s="501"/>
      <c r="F128" s="498" t="str">
        <f t="shared" si="5"/>
        <v/>
      </c>
      <c r="G128" s="502" t="s">
        <v>410</v>
      </c>
      <c r="H128" s="502"/>
      <c r="I128" s="503" t="b">
        <f t="shared" si="6"/>
        <v>1</v>
      </c>
      <c r="J128" s="503" t="b">
        <f t="shared" si="7"/>
        <v>0</v>
      </c>
      <c r="K128" s="503" t="str">
        <f t="shared" si="8"/>
        <v>a1N36000002PakmEAC</v>
      </c>
      <c r="L128" s="504" t="s">
        <v>1084</v>
      </c>
      <c r="M128" s="131"/>
      <c r="N128" s="68"/>
      <c r="AM128" s="5"/>
      <c r="AN128" s="5"/>
    </row>
    <row r="129" spans="1:40" ht="283.5">
      <c r="A129" s="406">
        <v>6</v>
      </c>
      <c r="B129" s="423" t="str">
        <f t="shared" si="4"/>
        <v/>
      </c>
      <c r="C129" s="424" t="str">
        <f ca="1">TEXT(IFERROR(INDEX('Overview - Section A'!$A$37:$A$44,MATCH(G129,'Overview - Section A'!$U$37:$U$44,0)),""),"d-mmm-yy") &amp;" to " &amp; TEXT(IFERROR(INDEX('Overview - Section A'!$E$37:$E$44,MATCH(G129,'Overview - Section A'!$U$37:$U$44,0)),""),"d-mmm-yy")</f>
        <v>1-Jan-23 to 31-Dec-23</v>
      </c>
      <c r="D129" s="501"/>
      <c r="E129" s="501"/>
      <c r="F129" s="498" t="str">
        <f t="shared" si="5"/>
        <v/>
      </c>
      <c r="G129" s="502" t="s">
        <v>412</v>
      </c>
      <c r="H129" s="502"/>
      <c r="I129" s="503" t="b">
        <f t="shared" si="6"/>
        <v>1</v>
      </c>
      <c r="J129" s="503" t="b">
        <f t="shared" si="7"/>
        <v>0</v>
      </c>
      <c r="K129" s="503" t="str">
        <f t="shared" si="8"/>
        <v>a1N36000002PakmEAC</v>
      </c>
      <c r="L129" s="504" t="s">
        <v>1085</v>
      </c>
      <c r="M129" s="131"/>
      <c r="N129" s="68"/>
      <c r="AM129" s="5"/>
      <c r="AN129" s="5"/>
    </row>
    <row r="130" spans="1:40" ht="283.5">
      <c r="A130" s="406">
        <v>7</v>
      </c>
      <c r="B130" s="423" t="str">
        <f t="shared" si="4"/>
        <v/>
      </c>
      <c r="C130" s="424" t="str">
        <f ca="1">TEXT(IFERROR(INDEX('Overview - Section A'!$A$37:$A$44,MATCH(G130,'Overview - Section A'!$U$37:$U$44,0)),""),"d-mmm-yy") &amp;" to " &amp; TEXT(IFERROR(INDEX('Overview - Section A'!$E$37:$E$44,MATCH(G130,'Overview - Section A'!$U$37:$U$44,0)),""),"d-mmm-yy")</f>
        <v>1-Jan-18 to 31-Dec-18</v>
      </c>
      <c r="D130" s="501"/>
      <c r="E130" s="501"/>
      <c r="F130" s="498" t="str">
        <f t="shared" si="5"/>
        <v/>
      </c>
      <c r="G130" s="502" t="s">
        <v>402</v>
      </c>
      <c r="H130" s="502"/>
      <c r="I130" s="503" t="b">
        <f t="shared" si="6"/>
        <v>1</v>
      </c>
      <c r="J130" s="503" t="b">
        <f t="shared" si="7"/>
        <v>0</v>
      </c>
      <c r="K130" s="503" t="str">
        <f t="shared" si="8"/>
        <v>a1N36000002PaknEAC</v>
      </c>
      <c r="L130" s="504" t="s">
        <v>1086</v>
      </c>
      <c r="M130" s="131"/>
      <c r="N130" s="68"/>
      <c r="AM130" s="5"/>
      <c r="AN130" s="5"/>
    </row>
    <row r="131" spans="1:40" ht="283.5">
      <c r="A131" s="406">
        <v>7</v>
      </c>
      <c r="B131" s="423" t="str">
        <f t="shared" si="4"/>
        <v/>
      </c>
      <c r="C131" s="424" t="str">
        <f ca="1">TEXT(IFERROR(INDEX('Overview - Section A'!$A$37:$A$44,MATCH(G131,'Overview - Section A'!$U$37:$U$44,0)),""),"d-mmm-yy") &amp;" to " &amp; TEXT(IFERROR(INDEX('Overview - Section A'!$E$37:$E$44,MATCH(G131,'Overview - Section A'!$U$37:$U$44,0)),""),"d-mmm-yy")</f>
        <v>1-Jan-19 to 31-Dec-19</v>
      </c>
      <c r="D131" s="501"/>
      <c r="E131" s="501"/>
      <c r="F131" s="498" t="str">
        <f t="shared" si="5"/>
        <v/>
      </c>
      <c r="G131" s="502" t="s">
        <v>404</v>
      </c>
      <c r="H131" s="502"/>
      <c r="I131" s="503" t="b">
        <f t="shared" si="6"/>
        <v>1</v>
      </c>
      <c r="J131" s="503" t="b">
        <f t="shared" si="7"/>
        <v>0</v>
      </c>
      <c r="K131" s="503" t="str">
        <f t="shared" si="8"/>
        <v>a1N36000002PaknEAC</v>
      </c>
      <c r="L131" s="504" t="s">
        <v>1087</v>
      </c>
      <c r="M131" s="131"/>
      <c r="N131" s="68"/>
      <c r="AM131" s="5"/>
      <c r="AN131" s="5"/>
    </row>
    <row r="132" spans="1:40" ht="283.5">
      <c r="A132" s="406">
        <v>7</v>
      </c>
      <c r="B132" s="423" t="str">
        <f t="shared" si="4"/>
        <v/>
      </c>
      <c r="C132" s="424" t="str">
        <f ca="1">TEXT(IFERROR(INDEX('Overview - Section A'!$A$37:$A$44,MATCH(G132,'Overview - Section A'!$U$37:$U$44,0)),""),"d-mmm-yy") &amp;" to " &amp; TEXT(IFERROR(INDEX('Overview - Section A'!$E$37:$E$44,MATCH(G132,'Overview - Section A'!$U$37:$U$44,0)),""),"d-mmm-yy")</f>
        <v>1-Jan-20 to 31-Dec-20</v>
      </c>
      <c r="D132" s="501"/>
      <c r="E132" s="501"/>
      <c r="F132" s="498" t="str">
        <f t="shared" si="5"/>
        <v/>
      </c>
      <c r="G132" s="502" t="s">
        <v>406</v>
      </c>
      <c r="H132" s="502"/>
      <c r="I132" s="503" t="b">
        <f t="shared" si="6"/>
        <v>1</v>
      </c>
      <c r="J132" s="503" t="b">
        <f t="shared" si="7"/>
        <v>0</v>
      </c>
      <c r="K132" s="503" t="str">
        <f t="shared" si="8"/>
        <v>a1N36000002PaknEAC</v>
      </c>
      <c r="L132" s="504" t="s">
        <v>1088</v>
      </c>
      <c r="M132" s="131"/>
      <c r="N132" s="68"/>
      <c r="AM132" s="5"/>
      <c r="AN132" s="5"/>
    </row>
    <row r="133" spans="1:40" ht="283.5">
      <c r="A133" s="406">
        <v>7</v>
      </c>
      <c r="B133" s="423" t="str">
        <f t="shared" si="4"/>
        <v/>
      </c>
      <c r="C133" s="424" t="str">
        <f ca="1">TEXT(IFERROR(INDEX('Overview - Section A'!$A$37:$A$44,MATCH(G133,'Overview - Section A'!$U$37:$U$44,0)),""),"d-mmm-yy") &amp;" to " &amp; TEXT(IFERROR(INDEX('Overview - Section A'!$E$37:$E$44,MATCH(G133,'Overview - Section A'!$U$37:$U$44,0)),""),"d-mmm-yy")</f>
        <v>1-Jan-21 to 31-Dec-21</v>
      </c>
      <c r="D133" s="501"/>
      <c r="E133" s="501"/>
      <c r="F133" s="498" t="str">
        <f t="shared" si="5"/>
        <v/>
      </c>
      <c r="G133" s="502" t="s">
        <v>408</v>
      </c>
      <c r="H133" s="502"/>
      <c r="I133" s="503" t="b">
        <f t="shared" si="6"/>
        <v>1</v>
      </c>
      <c r="J133" s="503" t="b">
        <f t="shared" si="7"/>
        <v>0</v>
      </c>
      <c r="K133" s="503" t="str">
        <f t="shared" si="8"/>
        <v>a1N36000002PaknEAC</v>
      </c>
      <c r="L133" s="504" t="s">
        <v>1089</v>
      </c>
      <c r="M133" s="131"/>
      <c r="N133" s="68"/>
      <c r="AM133" s="5"/>
      <c r="AN133" s="5"/>
    </row>
    <row r="134" spans="1:40" ht="283.5">
      <c r="A134" s="406">
        <v>7</v>
      </c>
      <c r="B134" s="423" t="str">
        <f t="shared" si="4"/>
        <v/>
      </c>
      <c r="C134" s="424" t="str">
        <f ca="1">TEXT(IFERROR(INDEX('Overview - Section A'!$A$37:$A$44,MATCH(G134,'Overview - Section A'!$U$37:$U$44,0)),""),"d-mmm-yy") &amp;" to " &amp; TEXT(IFERROR(INDEX('Overview - Section A'!$E$37:$E$44,MATCH(G134,'Overview - Section A'!$U$37:$U$44,0)),""),"d-mmm-yy")</f>
        <v>1-Jan-22 to 31-Dec-22</v>
      </c>
      <c r="D134" s="501"/>
      <c r="E134" s="501"/>
      <c r="F134" s="498" t="str">
        <f t="shared" si="5"/>
        <v/>
      </c>
      <c r="G134" s="502" t="s">
        <v>410</v>
      </c>
      <c r="H134" s="502"/>
      <c r="I134" s="503" t="b">
        <f t="shared" si="6"/>
        <v>1</v>
      </c>
      <c r="J134" s="503" t="b">
        <f t="shared" si="7"/>
        <v>0</v>
      </c>
      <c r="K134" s="503" t="str">
        <f t="shared" si="8"/>
        <v>a1N36000002PaknEAC</v>
      </c>
      <c r="L134" s="504" t="s">
        <v>1090</v>
      </c>
      <c r="M134" s="131"/>
      <c r="N134" s="68"/>
      <c r="AM134" s="5"/>
      <c r="AN134" s="5"/>
    </row>
    <row r="135" spans="1:40" ht="283.5">
      <c r="A135" s="406">
        <v>7</v>
      </c>
      <c r="B135" s="423" t="str">
        <f t="shared" si="4"/>
        <v/>
      </c>
      <c r="C135" s="424" t="str">
        <f ca="1">TEXT(IFERROR(INDEX('Overview - Section A'!$A$37:$A$44,MATCH(G135,'Overview - Section A'!$U$37:$U$44,0)),""),"d-mmm-yy") &amp;" to " &amp; TEXT(IFERROR(INDEX('Overview - Section A'!$E$37:$E$44,MATCH(G135,'Overview - Section A'!$U$37:$U$44,0)),""),"d-mmm-yy")</f>
        <v>1-Jan-23 to 31-Dec-23</v>
      </c>
      <c r="D135" s="501"/>
      <c r="E135" s="501"/>
      <c r="F135" s="498" t="str">
        <f t="shared" si="5"/>
        <v/>
      </c>
      <c r="G135" s="502" t="s">
        <v>412</v>
      </c>
      <c r="H135" s="502"/>
      <c r="I135" s="503" t="b">
        <f t="shared" si="6"/>
        <v>1</v>
      </c>
      <c r="J135" s="503" t="b">
        <f t="shared" si="7"/>
        <v>0</v>
      </c>
      <c r="K135" s="503" t="str">
        <f t="shared" si="8"/>
        <v>a1N36000002PaknEAC</v>
      </c>
      <c r="L135" s="504" t="s">
        <v>1091</v>
      </c>
      <c r="M135" s="131"/>
      <c r="N135" s="68"/>
      <c r="AM135" s="5"/>
      <c r="AN135" s="5"/>
    </row>
    <row r="136" spans="1:40" ht="283.5">
      <c r="A136" s="406">
        <v>8</v>
      </c>
      <c r="B136" s="423" t="str">
        <f t="shared" si="4"/>
        <v/>
      </c>
      <c r="C136" s="424" t="str">
        <f ca="1">TEXT(IFERROR(INDEX('Overview - Section A'!$A$37:$A$44,MATCH(G136,'Overview - Section A'!$U$37:$U$44,0)),""),"d-mmm-yy") &amp;" to " &amp; TEXT(IFERROR(INDEX('Overview - Section A'!$E$37:$E$44,MATCH(G136,'Overview - Section A'!$U$37:$U$44,0)),""),"d-mmm-yy")</f>
        <v>1-Jan-18 to 31-Dec-18</v>
      </c>
      <c r="D136" s="501"/>
      <c r="E136" s="501"/>
      <c r="F136" s="498" t="str">
        <f t="shared" si="5"/>
        <v/>
      </c>
      <c r="G136" s="502" t="s">
        <v>402</v>
      </c>
      <c r="H136" s="502"/>
      <c r="I136" s="503" t="b">
        <f t="shared" si="6"/>
        <v>1</v>
      </c>
      <c r="J136" s="503" t="b">
        <f t="shared" si="7"/>
        <v>0</v>
      </c>
      <c r="K136" s="503" t="str">
        <f t="shared" si="8"/>
        <v>a1N36000002PakoEAC</v>
      </c>
      <c r="L136" s="504" t="s">
        <v>1092</v>
      </c>
      <c r="M136" s="131"/>
      <c r="N136" s="68"/>
      <c r="AM136" s="5"/>
      <c r="AN136" s="5"/>
    </row>
    <row r="137" spans="1:40" ht="283.5">
      <c r="A137" s="406">
        <v>8</v>
      </c>
      <c r="B137" s="423" t="str">
        <f t="shared" si="4"/>
        <v/>
      </c>
      <c r="C137" s="424" t="str">
        <f ca="1">TEXT(IFERROR(INDEX('Overview - Section A'!$A$37:$A$44,MATCH(G137,'Overview - Section A'!$U$37:$U$44,0)),""),"d-mmm-yy") &amp;" to " &amp; TEXT(IFERROR(INDEX('Overview - Section A'!$E$37:$E$44,MATCH(G137,'Overview - Section A'!$U$37:$U$44,0)),""),"d-mmm-yy")</f>
        <v>1-Jan-19 to 31-Dec-19</v>
      </c>
      <c r="D137" s="501"/>
      <c r="E137" s="501"/>
      <c r="F137" s="498" t="str">
        <f t="shared" si="5"/>
        <v/>
      </c>
      <c r="G137" s="502" t="s">
        <v>404</v>
      </c>
      <c r="H137" s="502"/>
      <c r="I137" s="503" t="b">
        <f t="shared" si="6"/>
        <v>1</v>
      </c>
      <c r="J137" s="503" t="b">
        <f t="shared" si="7"/>
        <v>0</v>
      </c>
      <c r="K137" s="503" t="str">
        <f t="shared" si="8"/>
        <v>a1N36000002PakoEAC</v>
      </c>
      <c r="L137" s="504" t="s">
        <v>1093</v>
      </c>
      <c r="M137" s="131"/>
      <c r="N137" s="68"/>
      <c r="AM137" s="5"/>
      <c r="AN137" s="5"/>
    </row>
    <row r="138" spans="1:40" ht="283.5">
      <c r="A138" s="406">
        <v>8</v>
      </c>
      <c r="B138" s="423" t="str">
        <f t="shared" si="4"/>
        <v/>
      </c>
      <c r="C138" s="424" t="str">
        <f ca="1">TEXT(IFERROR(INDEX('Overview - Section A'!$A$37:$A$44,MATCH(G138,'Overview - Section A'!$U$37:$U$44,0)),""),"d-mmm-yy") &amp;" to " &amp; TEXT(IFERROR(INDEX('Overview - Section A'!$E$37:$E$44,MATCH(G138,'Overview - Section A'!$U$37:$U$44,0)),""),"d-mmm-yy")</f>
        <v>1-Jan-20 to 31-Dec-20</v>
      </c>
      <c r="D138" s="501"/>
      <c r="E138" s="501"/>
      <c r="F138" s="498" t="str">
        <f t="shared" si="5"/>
        <v/>
      </c>
      <c r="G138" s="502" t="s">
        <v>406</v>
      </c>
      <c r="H138" s="502"/>
      <c r="I138" s="503" t="b">
        <f t="shared" si="6"/>
        <v>1</v>
      </c>
      <c r="J138" s="503" t="b">
        <f t="shared" si="7"/>
        <v>0</v>
      </c>
      <c r="K138" s="503" t="str">
        <f t="shared" si="8"/>
        <v>a1N36000002PakoEAC</v>
      </c>
      <c r="L138" s="504" t="s">
        <v>1094</v>
      </c>
      <c r="M138" s="131"/>
      <c r="N138" s="68"/>
      <c r="AM138" s="5"/>
      <c r="AN138" s="5"/>
    </row>
    <row r="139" spans="1:40" ht="283.5">
      <c r="A139" s="406">
        <v>8</v>
      </c>
      <c r="B139" s="423" t="str">
        <f t="shared" si="4"/>
        <v/>
      </c>
      <c r="C139" s="424" t="str">
        <f ca="1">TEXT(IFERROR(INDEX('Overview - Section A'!$A$37:$A$44,MATCH(G139,'Overview - Section A'!$U$37:$U$44,0)),""),"d-mmm-yy") &amp;" to " &amp; TEXT(IFERROR(INDEX('Overview - Section A'!$E$37:$E$44,MATCH(G139,'Overview - Section A'!$U$37:$U$44,0)),""),"d-mmm-yy")</f>
        <v>1-Jan-21 to 31-Dec-21</v>
      </c>
      <c r="D139" s="501"/>
      <c r="E139" s="501"/>
      <c r="F139" s="498" t="str">
        <f t="shared" si="5"/>
        <v/>
      </c>
      <c r="G139" s="502" t="s">
        <v>408</v>
      </c>
      <c r="H139" s="502"/>
      <c r="I139" s="503" t="b">
        <f t="shared" si="6"/>
        <v>1</v>
      </c>
      <c r="J139" s="503" t="b">
        <f t="shared" si="7"/>
        <v>0</v>
      </c>
      <c r="K139" s="503" t="str">
        <f t="shared" si="8"/>
        <v>a1N36000002PakoEAC</v>
      </c>
      <c r="L139" s="504" t="s">
        <v>1095</v>
      </c>
      <c r="M139" s="131"/>
      <c r="N139" s="68"/>
      <c r="AM139" s="5"/>
      <c r="AN139" s="5"/>
    </row>
    <row r="140" spans="1:40" ht="283.5">
      <c r="A140" s="406">
        <v>8</v>
      </c>
      <c r="B140" s="423" t="str">
        <f t="shared" si="4"/>
        <v/>
      </c>
      <c r="C140" s="424" t="str">
        <f ca="1">TEXT(IFERROR(INDEX('Overview - Section A'!$A$37:$A$44,MATCH(G140,'Overview - Section A'!$U$37:$U$44,0)),""),"d-mmm-yy") &amp;" to " &amp; TEXT(IFERROR(INDEX('Overview - Section A'!$E$37:$E$44,MATCH(G140,'Overview - Section A'!$U$37:$U$44,0)),""),"d-mmm-yy")</f>
        <v>1-Jan-22 to 31-Dec-22</v>
      </c>
      <c r="D140" s="501"/>
      <c r="E140" s="501"/>
      <c r="F140" s="498" t="str">
        <f t="shared" si="5"/>
        <v/>
      </c>
      <c r="G140" s="502" t="s">
        <v>410</v>
      </c>
      <c r="H140" s="502"/>
      <c r="I140" s="503" t="b">
        <f t="shared" si="6"/>
        <v>1</v>
      </c>
      <c r="J140" s="503" t="b">
        <f t="shared" si="7"/>
        <v>0</v>
      </c>
      <c r="K140" s="503" t="str">
        <f t="shared" si="8"/>
        <v>a1N36000002PakoEAC</v>
      </c>
      <c r="L140" s="504" t="s">
        <v>1096</v>
      </c>
      <c r="M140" s="131"/>
      <c r="N140" s="68"/>
      <c r="AM140" s="5"/>
      <c r="AN140" s="5"/>
    </row>
    <row r="141" spans="1:40" ht="283.5">
      <c r="A141" s="406">
        <v>8</v>
      </c>
      <c r="B141" s="423" t="str">
        <f t="shared" si="4"/>
        <v/>
      </c>
      <c r="C141" s="424" t="str">
        <f ca="1">TEXT(IFERROR(INDEX('Overview - Section A'!$A$37:$A$44,MATCH(G141,'Overview - Section A'!$U$37:$U$44,0)),""),"d-mmm-yy") &amp;" to " &amp; TEXT(IFERROR(INDEX('Overview - Section A'!$E$37:$E$44,MATCH(G141,'Overview - Section A'!$U$37:$U$44,0)),""),"d-mmm-yy")</f>
        <v>1-Jan-23 to 31-Dec-23</v>
      </c>
      <c r="D141" s="501"/>
      <c r="E141" s="501"/>
      <c r="F141" s="498" t="str">
        <f t="shared" si="5"/>
        <v/>
      </c>
      <c r="G141" s="502" t="s">
        <v>412</v>
      </c>
      <c r="H141" s="502"/>
      <c r="I141" s="503" t="b">
        <f t="shared" si="6"/>
        <v>1</v>
      </c>
      <c r="J141" s="503" t="b">
        <f t="shared" si="7"/>
        <v>0</v>
      </c>
      <c r="K141" s="503" t="str">
        <f t="shared" si="8"/>
        <v>a1N36000002PakoEAC</v>
      </c>
      <c r="L141" s="504" t="s">
        <v>1097</v>
      </c>
      <c r="M141" s="131"/>
      <c r="N141" s="68"/>
      <c r="AM141" s="5"/>
      <c r="AN141" s="5"/>
    </row>
    <row r="142" spans="1:40" ht="283.5">
      <c r="A142" s="406">
        <v>9</v>
      </c>
      <c r="B142" s="423" t="str">
        <f t="shared" si="4"/>
        <v/>
      </c>
      <c r="C142" s="424" t="str">
        <f ca="1">TEXT(IFERROR(INDEX('Overview - Section A'!$A$37:$A$44,MATCH(G142,'Overview - Section A'!$U$37:$U$44,0)),""),"d-mmm-yy") &amp;" to " &amp; TEXT(IFERROR(INDEX('Overview - Section A'!$E$37:$E$44,MATCH(G142,'Overview - Section A'!$U$37:$U$44,0)),""),"d-mmm-yy")</f>
        <v>1-Jan-18 to 31-Dec-18</v>
      </c>
      <c r="D142" s="501"/>
      <c r="E142" s="501"/>
      <c r="F142" s="498" t="str">
        <f t="shared" si="5"/>
        <v/>
      </c>
      <c r="G142" s="502" t="s">
        <v>402</v>
      </c>
      <c r="H142" s="502"/>
      <c r="I142" s="503" t="b">
        <f t="shared" si="6"/>
        <v>1</v>
      </c>
      <c r="J142" s="503" t="b">
        <f t="shared" si="7"/>
        <v>0</v>
      </c>
      <c r="K142" s="503" t="str">
        <f t="shared" si="8"/>
        <v>a1N36000002PakpEAC</v>
      </c>
      <c r="L142" s="504" t="s">
        <v>1098</v>
      </c>
      <c r="M142" s="131"/>
      <c r="N142" s="68"/>
      <c r="AM142" s="5"/>
      <c r="AN142" s="5"/>
    </row>
    <row r="143" spans="1:40" ht="283.5">
      <c r="A143" s="406">
        <v>9</v>
      </c>
      <c r="B143" s="423" t="str">
        <f t="shared" si="4"/>
        <v/>
      </c>
      <c r="C143" s="424" t="str">
        <f ca="1">TEXT(IFERROR(INDEX('Overview - Section A'!$A$37:$A$44,MATCH(G143,'Overview - Section A'!$U$37:$U$44,0)),""),"d-mmm-yy") &amp;" to " &amp; TEXT(IFERROR(INDEX('Overview - Section A'!$E$37:$E$44,MATCH(G143,'Overview - Section A'!$U$37:$U$44,0)),""),"d-mmm-yy")</f>
        <v>1-Jan-19 to 31-Dec-19</v>
      </c>
      <c r="D143" s="501"/>
      <c r="E143" s="501"/>
      <c r="F143" s="498" t="str">
        <f t="shared" si="5"/>
        <v/>
      </c>
      <c r="G143" s="502" t="s">
        <v>404</v>
      </c>
      <c r="H143" s="502"/>
      <c r="I143" s="503" t="b">
        <f t="shared" si="6"/>
        <v>1</v>
      </c>
      <c r="J143" s="503" t="b">
        <f t="shared" si="7"/>
        <v>0</v>
      </c>
      <c r="K143" s="503" t="str">
        <f t="shared" si="8"/>
        <v>a1N36000002PakpEAC</v>
      </c>
      <c r="L143" s="504" t="s">
        <v>1099</v>
      </c>
      <c r="M143" s="131"/>
      <c r="N143" s="68"/>
      <c r="AM143" s="5"/>
      <c r="AN143" s="5"/>
    </row>
    <row r="144" spans="1:40" ht="283.5">
      <c r="A144" s="406">
        <v>9</v>
      </c>
      <c r="B144" s="423" t="str">
        <f t="shared" si="4"/>
        <v/>
      </c>
      <c r="C144" s="424" t="str">
        <f ca="1">TEXT(IFERROR(INDEX('Overview - Section A'!$A$37:$A$44,MATCH(G144,'Overview - Section A'!$U$37:$U$44,0)),""),"d-mmm-yy") &amp;" to " &amp; TEXT(IFERROR(INDEX('Overview - Section A'!$E$37:$E$44,MATCH(G144,'Overview - Section A'!$U$37:$U$44,0)),""),"d-mmm-yy")</f>
        <v>1-Jan-20 to 31-Dec-20</v>
      </c>
      <c r="D144" s="501"/>
      <c r="E144" s="501"/>
      <c r="F144" s="498" t="str">
        <f t="shared" si="5"/>
        <v/>
      </c>
      <c r="G144" s="502" t="s">
        <v>406</v>
      </c>
      <c r="H144" s="502"/>
      <c r="I144" s="503" t="b">
        <f t="shared" si="6"/>
        <v>1</v>
      </c>
      <c r="J144" s="503" t="b">
        <f t="shared" si="7"/>
        <v>0</v>
      </c>
      <c r="K144" s="503" t="str">
        <f t="shared" si="8"/>
        <v>a1N36000002PakpEAC</v>
      </c>
      <c r="L144" s="504" t="s">
        <v>1100</v>
      </c>
      <c r="M144" s="131"/>
      <c r="N144" s="68"/>
      <c r="AM144" s="5"/>
      <c r="AN144" s="5"/>
    </row>
    <row r="145" spans="1:40" ht="283.5">
      <c r="A145" s="406">
        <v>9</v>
      </c>
      <c r="B145" s="423" t="str">
        <f t="shared" si="4"/>
        <v/>
      </c>
      <c r="C145" s="424" t="str">
        <f ca="1">TEXT(IFERROR(INDEX('Overview - Section A'!$A$37:$A$44,MATCH(G145,'Overview - Section A'!$U$37:$U$44,0)),""),"d-mmm-yy") &amp;" to " &amp; TEXT(IFERROR(INDEX('Overview - Section A'!$E$37:$E$44,MATCH(G145,'Overview - Section A'!$U$37:$U$44,0)),""),"d-mmm-yy")</f>
        <v>1-Jan-21 to 31-Dec-21</v>
      </c>
      <c r="D145" s="501"/>
      <c r="E145" s="501"/>
      <c r="F145" s="498" t="str">
        <f t="shared" si="5"/>
        <v/>
      </c>
      <c r="G145" s="502" t="s">
        <v>408</v>
      </c>
      <c r="H145" s="502"/>
      <c r="I145" s="503" t="b">
        <f t="shared" si="6"/>
        <v>1</v>
      </c>
      <c r="J145" s="503" t="b">
        <f t="shared" si="7"/>
        <v>0</v>
      </c>
      <c r="K145" s="503" t="str">
        <f t="shared" si="8"/>
        <v>a1N36000002PakpEAC</v>
      </c>
      <c r="L145" s="504" t="s">
        <v>1101</v>
      </c>
      <c r="M145" s="131"/>
      <c r="N145" s="68"/>
      <c r="AM145" s="5"/>
      <c r="AN145" s="5"/>
    </row>
    <row r="146" spans="1:40" ht="283.5">
      <c r="A146" s="406">
        <v>9</v>
      </c>
      <c r="B146" s="423" t="str">
        <f t="shared" si="4"/>
        <v/>
      </c>
      <c r="C146" s="424" t="str">
        <f ca="1">TEXT(IFERROR(INDEX('Overview - Section A'!$A$37:$A$44,MATCH(G146,'Overview - Section A'!$U$37:$U$44,0)),""),"d-mmm-yy") &amp;" to " &amp; TEXT(IFERROR(INDEX('Overview - Section A'!$E$37:$E$44,MATCH(G146,'Overview - Section A'!$U$37:$U$44,0)),""),"d-mmm-yy")</f>
        <v>1-Jan-22 to 31-Dec-22</v>
      </c>
      <c r="D146" s="501"/>
      <c r="E146" s="501"/>
      <c r="F146" s="498" t="str">
        <f t="shared" si="5"/>
        <v/>
      </c>
      <c r="G146" s="502" t="s">
        <v>410</v>
      </c>
      <c r="H146" s="502"/>
      <c r="I146" s="503" t="b">
        <f t="shared" si="6"/>
        <v>1</v>
      </c>
      <c r="J146" s="503" t="b">
        <f t="shared" si="7"/>
        <v>0</v>
      </c>
      <c r="K146" s="503" t="str">
        <f t="shared" si="8"/>
        <v>a1N36000002PakpEAC</v>
      </c>
      <c r="L146" s="504" t="s">
        <v>1102</v>
      </c>
      <c r="M146" s="131"/>
      <c r="N146" s="68"/>
      <c r="AM146" s="5"/>
      <c r="AN146" s="5"/>
    </row>
    <row r="147" spans="1:40" ht="283.5">
      <c r="A147" s="406">
        <v>9</v>
      </c>
      <c r="B147" s="423" t="str">
        <f t="shared" si="4"/>
        <v/>
      </c>
      <c r="C147" s="424" t="str">
        <f ca="1">TEXT(IFERROR(INDEX('Overview - Section A'!$A$37:$A$44,MATCH(G147,'Overview - Section A'!$U$37:$U$44,0)),""),"d-mmm-yy") &amp;" to " &amp; TEXT(IFERROR(INDEX('Overview - Section A'!$E$37:$E$44,MATCH(G147,'Overview - Section A'!$U$37:$U$44,0)),""),"d-mmm-yy")</f>
        <v>1-Jan-23 to 31-Dec-23</v>
      </c>
      <c r="D147" s="501"/>
      <c r="E147" s="501"/>
      <c r="F147" s="498" t="str">
        <f t="shared" si="5"/>
        <v/>
      </c>
      <c r="G147" s="502" t="s">
        <v>412</v>
      </c>
      <c r="H147" s="502"/>
      <c r="I147" s="503" t="b">
        <f t="shared" si="6"/>
        <v>1</v>
      </c>
      <c r="J147" s="503" t="b">
        <f t="shared" si="7"/>
        <v>0</v>
      </c>
      <c r="K147" s="503" t="str">
        <f t="shared" si="8"/>
        <v>a1N36000002PakpEAC</v>
      </c>
      <c r="L147" s="504" t="s">
        <v>1103</v>
      </c>
      <c r="M147" s="131"/>
      <c r="N147" s="68"/>
      <c r="AM147" s="5"/>
      <c r="AN147" s="5"/>
    </row>
    <row r="148" spans="1:40" ht="283.5">
      <c r="A148" s="406">
        <v>10</v>
      </c>
      <c r="B148" s="423" t="str">
        <f t="shared" si="4"/>
        <v/>
      </c>
      <c r="C148" s="424" t="str">
        <f ca="1">TEXT(IFERROR(INDEX('Overview - Section A'!$A$37:$A$44,MATCH(G148,'Overview - Section A'!$U$37:$U$44,0)),""),"d-mmm-yy") &amp;" to " &amp; TEXT(IFERROR(INDEX('Overview - Section A'!$E$37:$E$44,MATCH(G148,'Overview - Section A'!$U$37:$U$44,0)),""),"d-mmm-yy")</f>
        <v>1-Jan-18 to 31-Dec-18</v>
      </c>
      <c r="D148" s="501"/>
      <c r="E148" s="501"/>
      <c r="F148" s="498" t="str">
        <f t="shared" si="5"/>
        <v/>
      </c>
      <c r="G148" s="502" t="s">
        <v>402</v>
      </c>
      <c r="H148" s="502"/>
      <c r="I148" s="503" t="b">
        <f t="shared" si="6"/>
        <v>1</v>
      </c>
      <c r="J148" s="503" t="b">
        <f t="shared" si="7"/>
        <v>0</v>
      </c>
      <c r="K148" s="503" t="str">
        <f t="shared" si="8"/>
        <v>a1N36000002PakqEAC</v>
      </c>
      <c r="L148" s="504" t="s">
        <v>1104</v>
      </c>
      <c r="M148" s="131"/>
      <c r="N148" s="68"/>
      <c r="AM148" s="5"/>
      <c r="AN148" s="5"/>
    </row>
    <row r="149" spans="1:40" ht="283.5">
      <c r="A149" s="406">
        <v>10</v>
      </c>
      <c r="B149" s="423" t="str">
        <f t="shared" si="4"/>
        <v/>
      </c>
      <c r="C149" s="424" t="str">
        <f ca="1">TEXT(IFERROR(INDEX('Overview - Section A'!$A$37:$A$44,MATCH(G149,'Overview - Section A'!$U$37:$U$44,0)),""),"d-mmm-yy") &amp;" to " &amp; TEXT(IFERROR(INDEX('Overview - Section A'!$E$37:$E$44,MATCH(G149,'Overview - Section A'!$U$37:$U$44,0)),""),"d-mmm-yy")</f>
        <v>1-Jan-19 to 31-Dec-19</v>
      </c>
      <c r="D149" s="501"/>
      <c r="E149" s="501"/>
      <c r="F149" s="498" t="str">
        <f t="shared" si="5"/>
        <v/>
      </c>
      <c r="G149" s="502" t="s">
        <v>404</v>
      </c>
      <c r="H149" s="502"/>
      <c r="I149" s="503" t="b">
        <f t="shared" si="6"/>
        <v>1</v>
      </c>
      <c r="J149" s="503" t="b">
        <f t="shared" si="7"/>
        <v>0</v>
      </c>
      <c r="K149" s="503" t="str">
        <f t="shared" si="8"/>
        <v>a1N36000002PakqEAC</v>
      </c>
      <c r="L149" s="504" t="s">
        <v>1105</v>
      </c>
      <c r="M149" s="131"/>
      <c r="N149" s="68"/>
      <c r="AM149" s="5"/>
      <c r="AN149" s="5"/>
    </row>
    <row r="150" spans="1:40" ht="283.5">
      <c r="A150" s="406">
        <v>10</v>
      </c>
      <c r="B150" s="423" t="str">
        <f t="shared" si="4"/>
        <v/>
      </c>
      <c r="C150" s="424" t="str">
        <f ca="1">TEXT(IFERROR(INDEX('Overview - Section A'!$A$37:$A$44,MATCH(G150,'Overview - Section A'!$U$37:$U$44,0)),""),"d-mmm-yy") &amp;" to " &amp; TEXT(IFERROR(INDEX('Overview - Section A'!$E$37:$E$44,MATCH(G150,'Overview - Section A'!$U$37:$U$44,0)),""),"d-mmm-yy")</f>
        <v>1-Jan-20 to 31-Dec-20</v>
      </c>
      <c r="D150" s="501"/>
      <c r="E150" s="501"/>
      <c r="F150" s="498" t="str">
        <f t="shared" si="5"/>
        <v/>
      </c>
      <c r="G150" s="502" t="s">
        <v>406</v>
      </c>
      <c r="H150" s="502"/>
      <c r="I150" s="503" t="b">
        <f t="shared" si="6"/>
        <v>1</v>
      </c>
      <c r="J150" s="503" t="b">
        <f t="shared" si="7"/>
        <v>0</v>
      </c>
      <c r="K150" s="503" t="str">
        <f t="shared" si="8"/>
        <v>a1N36000002PakqEAC</v>
      </c>
      <c r="L150" s="504" t="s">
        <v>1106</v>
      </c>
      <c r="M150" s="131"/>
      <c r="N150" s="68"/>
      <c r="AM150" s="5"/>
      <c r="AN150" s="5"/>
    </row>
    <row r="151" spans="1:40" ht="283.5">
      <c r="A151" s="406">
        <v>10</v>
      </c>
      <c r="B151" s="423" t="str">
        <f t="shared" si="4"/>
        <v/>
      </c>
      <c r="C151" s="424" t="str">
        <f ca="1">TEXT(IFERROR(INDEX('Overview - Section A'!$A$37:$A$44,MATCH(G151,'Overview - Section A'!$U$37:$U$44,0)),""),"d-mmm-yy") &amp;" to " &amp; TEXT(IFERROR(INDEX('Overview - Section A'!$E$37:$E$44,MATCH(G151,'Overview - Section A'!$U$37:$U$44,0)),""),"d-mmm-yy")</f>
        <v>1-Jan-21 to 31-Dec-21</v>
      </c>
      <c r="D151" s="501"/>
      <c r="E151" s="501"/>
      <c r="F151" s="498" t="str">
        <f t="shared" si="5"/>
        <v/>
      </c>
      <c r="G151" s="502" t="s">
        <v>408</v>
      </c>
      <c r="H151" s="502"/>
      <c r="I151" s="503" t="b">
        <f t="shared" si="6"/>
        <v>1</v>
      </c>
      <c r="J151" s="503" t="b">
        <f t="shared" si="7"/>
        <v>0</v>
      </c>
      <c r="K151" s="503" t="str">
        <f t="shared" si="8"/>
        <v>a1N36000002PakqEAC</v>
      </c>
      <c r="L151" s="504" t="s">
        <v>1107</v>
      </c>
      <c r="M151" s="131"/>
      <c r="N151" s="68"/>
      <c r="AM151" s="5"/>
      <c r="AN151" s="5"/>
    </row>
    <row r="152" spans="1:40" ht="283.5">
      <c r="A152" s="406">
        <v>10</v>
      </c>
      <c r="B152" s="423" t="str">
        <f t="shared" si="4"/>
        <v/>
      </c>
      <c r="C152" s="424" t="str">
        <f ca="1">TEXT(IFERROR(INDEX('Overview - Section A'!$A$37:$A$44,MATCH(G152,'Overview - Section A'!$U$37:$U$44,0)),""),"d-mmm-yy") &amp;" to " &amp; TEXT(IFERROR(INDEX('Overview - Section A'!$E$37:$E$44,MATCH(G152,'Overview - Section A'!$U$37:$U$44,0)),""),"d-mmm-yy")</f>
        <v>1-Jan-22 to 31-Dec-22</v>
      </c>
      <c r="D152" s="501"/>
      <c r="E152" s="501"/>
      <c r="F152" s="498" t="str">
        <f t="shared" si="5"/>
        <v/>
      </c>
      <c r="G152" s="502" t="s">
        <v>410</v>
      </c>
      <c r="H152" s="502"/>
      <c r="I152" s="503" t="b">
        <f t="shared" si="6"/>
        <v>1</v>
      </c>
      <c r="J152" s="503" t="b">
        <f t="shared" si="7"/>
        <v>0</v>
      </c>
      <c r="K152" s="503" t="str">
        <f t="shared" si="8"/>
        <v>a1N36000002PakqEAC</v>
      </c>
      <c r="L152" s="504" t="s">
        <v>1108</v>
      </c>
      <c r="M152" s="131"/>
      <c r="N152" s="68"/>
      <c r="AM152" s="5"/>
      <c r="AN152" s="5"/>
    </row>
    <row r="153" spans="1:40" ht="283.5">
      <c r="A153" s="406">
        <v>10</v>
      </c>
      <c r="B153" s="423" t="str">
        <f t="shared" si="4"/>
        <v/>
      </c>
      <c r="C153" s="424" t="str">
        <f ca="1">TEXT(IFERROR(INDEX('Overview - Section A'!$A$37:$A$44,MATCH(G153,'Overview - Section A'!$U$37:$U$44,0)),""),"d-mmm-yy") &amp;" to " &amp; TEXT(IFERROR(INDEX('Overview - Section A'!$E$37:$E$44,MATCH(G153,'Overview - Section A'!$U$37:$U$44,0)),""),"d-mmm-yy")</f>
        <v>1-Jan-23 to 31-Dec-23</v>
      </c>
      <c r="D153" s="501"/>
      <c r="E153" s="501"/>
      <c r="F153" s="498" t="str">
        <f t="shared" si="5"/>
        <v/>
      </c>
      <c r="G153" s="502" t="s">
        <v>412</v>
      </c>
      <c r="H153" s="502"/>
      <c r="I153" s="503" t="b">
        <f t="shared" si="6"/>
        <v>1</v>
      </c>
      <c r="J153" s="503" t="b">
        <f t="shared" si="7"/>
        <v>0</v>
      </c>
      <c r="K153" s="503" t="str">
        <f t="shared" si="8"/>
        <v>a1N36000002PakqEAC</v>
      </c>
      <c r="L153" s="504" t="s">
        <v>1109</v>
      </c>
      <c r="M153" s="131"/>
      <c r="N153" s="68"/>
      <c r="AM153" s="5"/>
      <c r="AN153" s="5"/>
    </row>
    <row r="154" spans="1:40" ht="283.5">
      <c r="A154" s="406">
        <v>11</v>
      </c>
      <c r="B154" s="423" t="str">
        <f t="shared" si="4"/>
        <v/>
      </c>
      <c r="C154" s="424" t="str">
        <f ca="1">TEXT(IFERROR(INDEX('Overview - Section A'!$A$37:$A$44,MATCH(G154,'Overview - Section A'!$U$37:$U$44,0)),""),"d-mmm-yy") &amp;" to " &amp; TEXT(IFERROR(INDEX('Overview - Section A'!$E$37:$E$44,MATCH(G154,'Overview - Section A'!$U$37:$U$44,0)),""),"d-mmm-yy")</f>
        <v>1-Jan-18 to 31-Dec-18</v>
      </c>
      <c r="D154" s="501"/>
      <c r="E154" s="501"/>
      <c r="F154" s="498" t="str">
        <f t="shared" si="5"/>
        <v/>
      </c>
      <c r="G154" s="502" t="s">
        <v>402</v>
      </c>
      <c r="H154" s="502"/>
      <c r="I154" s="503" t="b">
        <f t="shared" si="6"/>
        <v>1</v>
      </c>
      <c r="J154" s="503" t="b">
        <f t="shared" si="7"/>
        <v>0</v>
      </c>
      <c r="K154" s="503" t="str">
        <f t="shared" si="8"/>
        <v>a1N36000002PakrEAC</v>
      </c>
      <c r="L154" s="504" t="s">
        <v>1110</v>
      </c>
      <c r="M154" s="131"/>
      <c r="N154" s="68"/>
      <c r="AM154" s="5"/>
      <c r="AN154" s="5"/>
    </row>
    <row r="155" spans="1:40" ht="283.5">
      <c r="A155" s="406">
        <v>11</v>
      </c>
      <c r="B155" s="423" t="str">
        <f t="shared" si="4"/>
        <v/>
      </c>
      <c r="C155" s="424" t="str">
        <f ca="1">TEXT(IFERROR(INDEX('Overview - Section A'!$A$37:$A$44,MATCH(G155,'Overview - Section A'!$U$37:$U$44,0)),""),"d-mmm-yy") &amp;" to " &amp; TEXT(IFERROR(INDEX('Overview - Section A'!$E$37:$E$44,MATCH(G155,'Overview - Section A'!$U$37:$U$44,0)),""),"d-mmm-yy")</f>
        <v>1-Jan-19 to 31-Dec-19</v>
      </c>
      <c r="D155" s="501"/>
      <c r="E155" s="501"/>
      <c r="F155" s="498" t="str">
        <f t="shared" si="5"/>
        <v/>
      </c>
      <c r="G155" s="502" t="s">
        <v>404</v>
      </c>
      <c r="H155" s="502"/>
      <c r="I155" s="503" t="b">
        <f t="shared" si="6"/>
        <v>1</v>
      </c>
      <c r="J155" s="503" t="b">
        <f t="shared" si="7"/>
        <v>0</v>
      </c>
      <c r="K155" s="503" t="str">
        <f t="shared" si="8"/>
        <v>a1N36000002PakrEAC</v>
      </c>
      <c r="L155" s="504" t="s">
        <v>1111</v>
      </c>
      <c r="M155" s="131"/>
      <c r="N155" s="68"/>
      <c r="AM155" s="5"/>
      <c r="AN155" s="5"/>
    </row>
    <row r="156" spans="1:40" ht="283.5">
      <c r="A156" s="406">
        <v>11</v>
      </c>
      <c r="B156" s="423" t="str">
        <f t="shared" si="4"/>
        <v/>
      </c>
      <c r="C156" s="424" t="str">
        <f ca="1">TEXT(IFERROR(INDEX('Overview - Section A'!$A$37:$A$44,MATCH(G156,'Overview - Section A'!$U$37:$U$44,0)),""),"d-mmm-yy") &amp;" to " &amp; TEXT(IFERROR(INDEX('Overview - Section A'!$E$37:$E$44,MATCH(G156,'Overview - Section A'!$U$37:$U$44,0)),""),"d-mmm-yy")</f>
        <v>1-Jan-20 to 31-Dec-20</v>
      </c>
      <c r="D156" s="501"/>
      <c r="E156" s="501"/>
      <c r="F156" s="498" t="str">
        <f t="shared" si="5"/>
        <v/>
      </c>
      <c r="G156" s="502" t="s">
        <v>406</v>
      </c>
      <c r="H156" s="502"/>
      <c r="I156" s="503" t="b">
        <f t="shared" si="6"/>
        <v>1</v>
      </c>
      <c r="J156" s="503" t="b">
        <f t="shared" si="7"/>
        <v>0</v>
      </c>
      <c r="K156" s="503" t="str">
        <f t="shared" si="8"/>
        <v>a1N36000002PakrEAC</v>
      </c>
      <c r="L156" s="504" t="s">
        <v>1112</v>
      </c>
      <c r="M156" s="131"/>
      <c r="N156" s="68"/>
      <c r="AM156" s="5"/>
      <c r="AN156" s="5"/>
    </row>
    <row r="157" spans="1:40" ht="283.5">
      <c r="A157" s="406">
        <v>11</v>
      </c>
      <c r="B157" s="423" t="str">
        <f t="shared" si="4"/>
        <v/>
      </c>
      <c r="C157" s="424" t="str">
        <f ca="1">TEXT(IFERROR(INDEX('Overview - Section A'!$A$37:$A$44,MATCH(G157,'Overview - Section A'!$U$37:$U$44,0)),""),"d-mmm-yy") &amp;" to " &amp; TEXT(IFERROR(INDEX('Overview - Section A'!$E$37:$E$44,MATCH(G157,'Overview - Section A'!$U$37:$U$44,0)),""),"d-mmm-yy")</f>
        <v>1-Jan-21 to 31-Dec-21</v>
      </c>
      <c r="D157" s="501"/>
      <c r="E157" s="501"/>
      <c r="F157" s="498" t="str">
        <f t="shared" si="5"/>
        <v/>
      </c>
      <c r="G157" s="502" t="s">
        <v>408</v>
      </c>
      <c r="H157" s="502"/>
      <c r="I157" s="503" t="b">
        <f t="shared" si="6"/>
        <v>1</v>
      </c>
      <c r="J157" s="503" t="b">
        <f t="shared" si="7"/>
        <v>0</v>
      </c>
      <c r="K157" s="503" t="str">
        <f t="shared" si="8"/>
        <v>a1N36000002PakrEAC</v>
      </c>
      <c r="L157" s="504" t="s">
        <v>1113</v>
      </c>
      <c r="M157" s="131"/>
      <c r="N157" s="68"/>
      <c r="AM157" s="5"/>
      <c r="AN157" s="5"/>
    </row>
    <row r="158" spans="1:40" ht="283.5">
      <c r="A158" s="406">
        <v>11</v>
      </c>
      <c r="B158" s="423" t="str">
        <f t="shared" ref="B158:B221" si="9">IF(A158=A157,"",IF(VLOOKUP(A158,$A$8:$D$90,4,FALSE)=0,"",VLOOKUP(A158,$A$8:$D$90,4,FALSE)))</f>
        <v/>
      </c>
      <c r="C158" s="424" t="str">
        <f ca="1">TEXT(IFERROR(INDEX('Overview - Section A'!$A$37:$A$44,MATCH(G158,'Overview - Section A'!$U$37:$U$44,0)),""),"d-mmm-yy") &amp;" to " &amp; TEXT(IFERROR(INDEX('Overview - Section A'!$E$37:$E$44,MATCH(G158,'Overview - Section A'!$U$37:$U$44,0)),""),"d-mmm-yy")</f>
        <v>1-Jan-22 to 31-Dec-22</v>
      </c>
      <c r="D158" s="501"/>
      <c r="E158" s="501"/>
      <c r="F158" s="498" t="str">
        <f t="shared" ref="F158:F221" si="10">IF(VLOOKUP(A158,$A$8:$D$90,4,FALSE)=0,"",VLOOKUP(A158,$A$8:$D$90,4,FALSE))</f>
        <v/>
      </c>
      <c r="G158" s="502" t="s">
        <v>410</v>
      </c>
      <c r="H158" s="502"/>
      <c r="I158" s="503" t="b">
        <f t="shared" ref="I158:I221" si="11">IFERROR(TRUE,FALSE)</f>
        <v>1</v>
      </c>
      <c r="J158" s="503" t="b">
        <f t="shared" ref="J158:J221" si="12">IFERROR(IF(VLOOKUP(A158,$A$8:$D$90,4,FALSE)&lt;&gt;"",TRUE,FALSE),FALSE)</f>
        <v>0</v>
      </c>
      <c r="K158" s="503" t="str">
        <f t="shared" ref="K158:K221" si="13">IFERROR(VLOOKUP(A158,$A$8:$T$90,20,FALSE),"")</f>
        <v>a1N36000002PakrEAC</v>
      </c>
      <c r="L158" s="504" t="s">
        <v>1114</v>
      </c>
      <c r="M158" s="131"/>
      <c r="N158" s="68"/>
      <c r="AM158" s="5"/>
      <c r="AN158" s="5"/>
    </row>
    <row r="159" spans="1:40" ht="283.5">
      <c r="A159" s="406">
        <v>11</v>
      </c>
      <c r="B159" s="423" t="str">
        <f t="shared" si="9"/>
        <v/>
      </c>
      <c r="C159" s="424" t="str">
        <f ca="1">TEXT(IFERROR(INDEX('Overview - Section A'!$A$37:$A$44,MATCH(G159,'Overview - Section A'!$U$37:$U$44,0)),""),"d-mmm-yy") &amp;" to " &amp; TEXT(IFERROR(INDEX('Overview - Section A'!$E$37:$E$44,MATCH(G159,'Overview - Section A'!$U$37:$U$44,0)),""),"d-mmm-yy")</f>
        <v>1-Jan-23 to 31-Dec-23</v>
      </c>
      <c r="D159" s="501"/>
      <c r="E159" s="501"/>
      <c r="F159" s="498" t="str">
        <f t="shared" si="10"/>
        <v/>
      </c>
      <c r="G159" s="502" t="s">
        <v>412</v>
      </c>
      <c r="H159" s="502"/>
      <c r="I159" s="503" t="b">
        <f t="shared" si="11"/>
        <v>1</v>
      </c>
      <c r="J159" s="503" t="b">
        <f t="shared" si="12"/>
        <v>0</v>
      </c>
      <c r="K159" s="503" t="str">
        <f t="shared" si="13"/>
        <v>a1N36000002PakrEAC</v>
      </c>
      <c r="L159" s="504" t="s">
        <v>1115</v>
      </c>
      <c r="M159" s="131"/>
      <c r="N159" s="68"/>
      <c r="AM159" s="5"/>
      <c r="AN159" s="5"/>
    </row>
    <row r="160" spans="1:40" ht="283.5">
      <c r="A160" s="406">
        <v>12</v>
      </c>
      <c r="B160" s="423" t="str">
        <f t="shared" si="9"/>
        <v/>
      </c>
      <c r="C160" s="424" t="str">
        <f ca="1">TEXT(IFERROR(INDEX('Overview - Section A'!$A$37:$A$44,MATCH(G160,'Overview - Section A'!$U$37:$U$44,0)),""),"d-mmm-yy") &amp;" to " &amp; TEXT(IFERROR(INDEX('Overview - Section A'!$E$37:$E$44,MATCH(G160,'Overview - Section A'!$U$37:$U$44,0)),""),"d-mmm-yy")</f>
        <v>1-Jan-18 to 31-Dec-18</v>
      </c>
      <c r="D160" s="501"/>
      <c r="E160" s="501"/>
      <c r="F160" s="498" t="str">
        <f t="shared" si="10"/>
        <v/>
      </c>
      <c r="G160" s="502" t="s">
        <v>402</v>
      </c>
      <c r="H160" s="502"/>
      <c r="I160" s="503" t="b">
        <f t="shared" si="11"/>
        <v>1</v>
      </c>
      <c r="J160" s="503" t="b">
        <f t="shared" si="12"/>
        <v>0</v>
      </c>
      <c r="K160" s="503" t="str">
        <f t="shared" si="13"/>
        <v>a1N36000002PaksEAC</v>
      </c>
      <c r="L160" s="504" t="s">
        <v>1116</v>
      </c>
      <c r="M160" s="131"/>
      <c r="N160" s="68"/>
      <c r="AM160" s="5"/>
      <c r="AN160" s="5"/>
    </row>
    <row r="161" spans="1:40" ht="283.5">
      <c r="A161" s="406">
        <v>12</v>
      </c>
      <c r="B161" s="423" t="str">
        <f t="shared" si="9"/>
        <v/>
      </c>
      <c r="C161" s="424" t="str">
        <f ca="1">TEXT(IFERROR(INDEX('Overview - Section A'!$A$37:$A$44,MATCH(G161,'Overview - Section A'!$U$37:$U$44,0)),""),"d-mmm-yy") &amp;" to " &amp; TEXT(IFERROR(INDEX('Overview - Section A'!$E$37:$E$44,MATCH(G161,'Overview - Section A'!$U$37:$U$44,0)),""),"d-mmm-yy")</f>
        <v>1-Jan-19 to 31-Dec-19</v>
      </c>
      <c r="D161" s="501"/>
      <c r="E161" s="501"/>
      <c r="F161" s="498" t="str">
        <f t="shared" si="10"/>
        <v/>
      </c>
      <c r="G161" s="502" t="s">
        <v>404</v>
      </c>
      <c r="H161" s="502"/>
      <c r="I161" s="503" t="b">
        <f t="shared" si="11"/>
        <v>1</v>
      </c>
      <c r="J161" s="503" t="b">
        <f t="shared" si="12"/>
        <v>0</v>
      </c>
      <c r="K161" s="503" t="str">
        <f t="shared" si="13"/>
        <v>a1N36000002PaksEAC</v>
      </c>
      <c r="L161" s="504" t="s">
        <v>1117</v>
      </c>
      <c r="M161" s="131"/>
      <c r="N161" s="68"/>
      <c r="AM161" s="5"/>
      <c r="AN161" s="5"/>
    </row>
    <row r="162" spans="1:40" ht="283.5">
      <c r="A162" s="406">
        <v>12</v>
      </c>
      <c r="B162" s="423" t="str">
        <f t="shared" si="9"/>
        <v/>
      </c>
      <c r="C162" s="424" t="str">
        <f ca="1">TEXT(IFERROR(INDEX('Overview - Section A'!$A$37:$A$44,MATCH(G162,'Overview - Section A'!$U$37:$U$44,0)),""),"d-mmm-yy") &amp;" to " &amp; TEXT(IFERROR(INDEX('Overview - Section A'!$E$37:$E$44,MATCH(G162,'Overview - Section A'!$U$37:$U$44,0)),""),"d-mmm-yy")</f>
        <v>1-Jan-20 to 31-Dec-20</v>
      </c>
      <c r="D162" s="501"/>
      <c r="E162" s="501"/>
      <c r="F162" s="498" t="str">
        <f t="shared" si="10"/>
        <v/>
      </c>
      <c r="G162" s="502" t="s">
        <v>406</v>
      </c>
      <c r="H162" s="502"/>
      <c r="I162" s="503" t="b">
        <f t="shared" si="11"/>
        <v>1</v>
      </c>
      <c r="J162" s="503" t="b">
        <f t="shared" si="12"/>
        <v>0</v>
      </c>
      <c r="K162" s="503" t="str">
        <f t="shared" si="13"/>
        <v>a1N36000002PaksEAC</v>
      </c>
      <c r="L162" s="504" t="s">
        <v>1118</v>
      </c>
      <c r="M162" s="131"/>
      <c r="N162" s="68"/>
      <c r="AM162" s="5"/>
      <c r="AN162" s="5"/>
    </row>
    <row r="163" spans="1:40" ht="283.5">
      <c r="A163" s="406">
        <v>12</v>
      </c>
      <c r="B163" s="423" t="str">
        <f t="shared" si="9"/>
        <v/>
      </c>
      <c r="C163" s="424" t="str">
        <f ca="1">TEXT(IFERROR(INDEX('Overview - Section A'!$A$37:$A$44,MATCH(G163,'Overview - Section A'!$U$37:$U$44,0)),""),"d-mmm-yy") &amp;" to " &amp; TEXT(IFERROR(INDEX('Overview - Section A'!$E$37:$E$44,MATCH(G163,'Overview - Section A'!$U$37:$U$44,0)),""),"d-mmm-yy")</f>
        <v>1-Jan-21 to 31-Dec-21</v>
      </c>
      <c r="D163" s="501"/>
      <c r="E163" s="501"/>
      <c r="F163" s="498" t="str">
        <f t="shared" si="10"/>
        <v/>
      </c>
      <c r="G163" s="502" t="s">
        <v>408</v>
      </c>
      <c r="H163" s="502"/>
      <c r="I163" s="503" t="b">
        <f t="shared" si="11"/>
        <v>1</v>
      </c>
      <c r="J163" s="503" t="b">
        <f t="shared" si="12"/>
        <v>0</v>
      </c>
      <c r="K163" s="503" t="str">
        <f t="shared" si="13"/>
        <v>a1N36000002PaksEAC</v>
      </c>
      <c r="L163" s="504" t="s">
        <v>1119</v>
      </c>
      <c r="M163" s="131"/>
      <c r="N163" s="68"/>
      <c r="AM163" s="5"/>
      <c r="AN163" s="5"/>
    </row>
    <row r="164" spans="1:40" ht="283.5">
      <c r="A164" s="406">
        <v>12</v>
      </c>
      <c r="B164" s="423" t="str">
        <f t="shared" si="9"/>
        <v/>
      </c>
      <c r="C164" s="424" t="str">
        <f ca="1">TEXT(IFERROR(INDEX('Overview - Section A'!$A$37:$A$44,MATCH(G164,'Overview - Section A'!$U$37:$U$44,0)),""),"d-mmm-yy") &amp;" to " &amp; TEXT(IFERROR(INDEX('Overview - Section A'!$E$37:$E$44,MATCH(G164,'Overview - Section A'!$U$37:$U$44,0)),""),"d-mmm-yy")</f>
        <v>1-Jan-22 to 31-Dec-22</v>
      </c>
      <c r="D164" s="501"/>
      <c r="E164" s="501"/>
      <c r="F164" s="498" t="str">
        <f t="shared" si="10"/>
        <v/>
      </c>
      <c r="G164" s="502" t="s">
        <v>410</v>
      </c>
      <c r="H164" s="502"/>
      <c r="I164" s="503" t="b">
        <f t="shared" si="11"/>
        <v>1</v>
      </c>
      <c r="J164" s="503" t="b">
        <f t="shared" si="12"/>
        <v>0</v>
      </c>
      <c r="K164" s="503" t="str">
        <f t="shared" si="13"/>
        <v>a1N36000002PaksEAC</v>
      </c>
      <c r="L164" s="504" t="s">
        <v>1120</v>
      </c>
      <c r="M164" s="131"/>
      <c r="N164" s="68"/>
      <c r="AM164" s="5"/>
      <c r="AN164" s="5"/>
    </row>
    <row r="165" spans="1:40" ht="283.5">
      <c r="A165" s="406">
        <v>12</v>
      </c>
      <c r="B165" s="423" t="str">
        <f t="shared" si="9"/>
        <v/>
      </c>
      <c r="C165" s="424" t="str">
        <f ca="1">TEXT(IFERROR(INDEX('Overview - Section A'!$A$37:$A$44,MATCH(G165,'Overview - Section A'!$U$37:$U$44,0)),""),"d-mmm-yy") &amp;" to " &amp; TEXT(IFERROR(INDEX('Overview - Section A'!$E$37:$E$44,MATCH(G165,'Overview - Section A'!$U$37:$U$44,0)),""),"d-mmm-yy")</f>
        <v>1-Jan-23 to 31-Dec-23</v>
      </c>
      <c r="D165" s="501"/>
      <c r="E165" s="501"/>
      <c r="F165" s="498" t="str">
        <f t="shared" si="10"/>
        <v/>
      </c>
      <c r="G165" s="502" t="s">
        <v>412</v>
      </c>
      <c r="H165" s="502"/>
      <c r="I165" s="503" t="b">
        <f t="shared" si="11"/>
        <v>1</v>
      </c>
      <c r="J165" s="503" t="b">
        <f t="shared" si="12"/>
        <v>0</v>
      </c>
      <c r="K165" s="503" t="str">
        <f t="shared" si="13"/>
        <v>a1N36000002PaksEAC</v>
      </c>
      <c r="L165" s="504" t="s">
        <v>1121</v>
      </c>
      <c r="M165" s="131"/>
      <c r="N165" s="68"/>
      <c r="AM165" s="5"/>
      <c r="AN165" s="5"/>
    </row>
    <row r="166" spans="1:40" ht="283.5">
      <c r="A166" s="406">
        <v>13</v>
      </c>
      <c r="B166" s="423" t="str">
        <f t="shared" si="9"/>
        <v/>
      </c>
      <c r="C166" s="424" t="str">
        <f ca="1">TEXT(IFERROR(INDEX('Overview - Section A'!$A$37:$A$44,MATCH(G166,'Overview - Section A'!$U$37:$U$44,0)),""),"d-mmm-yy") &amp;" to " &amp; TEXT(IFERROR(INDEX('Overview - Section A'!$E$37:$E$44,MATCH(G166,'Overview - Section A'!$U$37:$U$44,0)),""),"d-mmm-yy")</f>
        <v>1-Jan-18 to 31-Dec-18</v>
      </c>
      <c r="D166" s="501"/>
      <c r="E166" s="501"/>
      <c r="F166" s="498" t="str">
        <f t="shared" si="10"/>
        <v/>
      </c>
      <c r="G166" s="502" t="s">
        <v>402</v>
      </c>
      <c r="H166" s="502"/>
      <c r="I166" s="503" t="b">
        <f t="shared" si="11"/>
        <v>1</v>
      </c>
      <c r="J166" s="503" t="b">
        <f t="shared" si="12"/>
        <v>0</v>
      </c>
      <c r="K166" s="503" t="str">
        <f t="shared" si="13"/>
        <v>a1N36000002PaktEAC</v>
      </c>
      <c r="L166" s="504" t="s">
        <v>1122</v>
      </c>
      <c r="M166" s="131"/>
      <c r="N166" s="68"/>
      <c r="AM166" s="5"/>
      <c r="AN166" s="5"/>
    </row>
    <row r="167" spans="1:40" ht="283.5">
      <c r="A167" s="406">
        <v>13</v>
      </c>
      <c r="B167" s="423" t="str">
        <f t="shared" si="9"/>
        <v/>
      </c>
      <c r="C167" s="424" t="str">
        <f ca="1">TEXT(IFERROR(INDEX('Overview - Section A'!$A$37:$A$44,MATCH(G167,'Overview - Section A'!$U$37:$U$44,0)),""),"d-mmm-yy") &amp;" to " &amp; TEXT(IFERROR(INDEX('Overview - Section A'!$E$37:$E$44,MATCH(G167,'Overview - Section A'!$U$37:$U$44,0)),""),"d-mmm-yy")</f>
        <v>1-Jan-19 to 31-Dec-19</v>
      </c>
      <c r="D167" s="501"/>
      <c r="E167" s="501"/>
      <c r="F167" s="498" t="str">
        <f t="shared" si="10"/>
        <v/>
      </c>
      <c r="G167" s="502" t="s">
        <v>404</v>
      </c>
      <c r="H167" s="502"/>
      <c r="I167" s="503" t="b">
        <f t="shared" si="11"/>
        <v>1</v>
      </c>
      <c r="J167" s="503" t="b">
        <f t="shared" si="12"/>
        <v>0</v>
      </c>
      <c r="K167" s="503" t="str">
        <f t="shared" si="13"/>
        <v>a1N36000002PaktEAC</v>
      </c>
      <c r="L167" s="504" t="s">
        <v>1123</v>
      </c>
      <c r="M167" s="131"/>
      <c r="N167" s="68"/>
      <c r="AM167" s="5"/>
      <c r="AN167" s="5"/>
    </row>
    <row r="168" spans="1:40" ht="283.5">
      <c r="A168" s="406">
        <v>13</v>
      </c>
      <c r="B168" s="423" t="str">
        <f t="shared" si="9"/>
        <v/>
      </c>
      <c r="C168" s="424" t="str">
        <f ca="1">TEXT(IFERROR(INDEX('Overview - Section A'!$A$37:$A$44,MATCH(G168,'Overview - Section A'!$U$37:$U$44,0)),""),"d-mmm-yy") &amp;" to " &amp; TEXT(IFERROR(INDEX('Overview - Section A'!$E$37:$E$44,MATCH(G168,'Overview - Section A'!$U$37:$U$44,0)),""),"d-mmm-yy")</f>
        <v>1-Jan-20 to 31-Dec-20</v>
      </c>
      <c r="D168" s="501"/>
      <c r="E168" s="501"/>
      <c r="F168" s="498" t="str">
        <f t="shared" si="10"/>
        <v/>
      </c>
      <c r="G168" s="502" t="s">
        <v>406</v>
      </c>
      <c r="H168" s="502"/>
      <c r="I168" s="503" t="b">
        <f t="shared" si="11"/>
        <v>1</v>
      </c>
      <c r="J168" s="503" t="b">
        <f t="shared" si="12"/>
        <v>0</v>
      </c>
      <c r="K168" s="503" t="str">
        <f t="shared" si="13"/>
        <v>a1N36000002PaktEAC</v>
      </c>
      <c r="L168" s="504" t="s">
        <v>1124</v>
      </c>
      <c r="M168" s="131"/>
      <c r="N168" s="68"/>
      <c r="AM168" s="5"/>
      <c r="AN168" s="5"/>
    </row>
    <row r="169" spans="1:40" ht="283.5">
      <c r="A169" s="406">
        <v>13</v>
      </c>
      <c r="B169" s="423" t="str">
        <f t="shared" si="9"/>
        <v/>
      </c>
      <c r="C169" s="424" t="str">
        <f ca="1">TEXT(IFERROR(INDEX('Overview - Section A'!$A$37:$A$44,MATCH(G169,'Overview - Section A'!$U$37:$U$44,0)),""),"d-mmm-yy") &amp;" to " &amp; TEXT(IFERROR(INDEX('Overview - Section A'!$E$37:$E$44,MATCH(G169,'Overview - Section A'!$U$37:$U$44,0)),""),"d-mmm-yy")</f>
        <v>1-Jan-21 to 31-Dec-21</v>
      </c>
      <c r="D169" s="501"/>
      <c r="E169" s="501"/>
      <c r="F169" s="498" t="str">
        <f t="shared" si="10"/>
        <v/>
      </c>
      <c r="G169" s="502" t="s">
        <v>408</v>
      </c>
      <c r="H169" s="502"/>
      <c r="I169" s="503" t="b">
        <f t="shared" si="11"/>
        <v>1</v>
      </c>
      <c r="J169" s="503" t="b">
        <f t="shared" si="12"/>
        <v>0</v>
      </c>
      <c r="K169" s="503" t="str">
        <f t="shared" si="13"/>
        <v>a1N36000002PaktEAC</v>
      </c>
      <c r="L169" s="504" t="s">
        <v>1125</v>
      </c>
      <c r="M169" s="131"/>
      <c r="N169" s="68"/>
      <c r="AM169" s="5"/>
      <c r="AN169" s="5"/>
    </row>
    <row r="170" spans="1:40" ht="283.5">
      <c r="A170" s="406">
        <v>13</v>
      </c>
      <c r="B170" s="423" t="str">
        <f t="shared" si="9"/>
        <v/>
      </c>
      <c r="C170" s="424" t="str">
        <f ca="1">TEXT(IFERROR(INDEX('Overview - Section A'!$A$37:$A$44,MATCH(G170,'Overview - Section A'!$U$37:$U$44,0)),""),"d-mmm-yy") &amp;" to " &amp; TEXT(IFERROR(INDEX('Overview - Section A'!$E$37:$E$44,MATCH(G170,'Overview - Section A'!$U$37:$U$44,0)),""),"d-mmm-yy")</f>
        <v>1-Jan-22 to 31-Dec-22</v>
      </c>
      <c r="D170" s="501"/>
      <c r="E170" s="501"/>
      <c r="F170" s="498" t="str">
        <f t="shared" si="10"/>
        <v/>
      </c>
      <c r="G170" s="502" t="s">
        <v>410</v>
      </c>
      <c r="H170" s="502"/>
      <c r="I170" s="503" t="b">
        <f t="shared" si="11"/>
        <v>1</v>
      </c>
      <c r="J170" s="503" t="b">
        <f t="shared" si="12"/>
        <v>0</v>
      </c>
      <c r="K170" s="503" t="str">
        <f t="shared" si="13"/>
        <v>a1N36000002PaktEAC</v>
      </c>
      <c r="L170" s="504" t="s">
        <v>1126</v>
      </c>
      <c r="M170" s="131"/>
      <c r="N170" s="68"/>
      <c r="AM170" s="5"/>
      <c r="AN170" s="5"/>
    </row>
    <row r="171" spans="1:40" ht="283.5">
      <c r="A171" s="406">
        <v>13</v>
      </c>
      <c r="B171" s="423" t="str">
        <f t="shared" si="9"/>
        <v/>
      </c>
      <c r="C171" s="424" t="str">
        <f ca="1">TEXT(IFERROR(INDEX('Overview - Section A'!$A$37:$A$44,MATCH(G171,'Overview - Section A'!$U$37:$U$44,0)),""),"d-mmm-yy") &amp;" to " &amp; TEXT(IFERROR(INDEX('Overview - Section A'!$E$37:$E$44,MATCH(G171,'Overview - Section A'!$U$37:$U$44,0)),""),"d-mmm-yy")</f>
        <v>1-Jan-23 to 31-Dec-23</v>
      </c>
      <c r="D171" s="501"/>
      <c r="E171" s="501"/>
      <c r="F171" s="498" t="str">
        <f t="shared" si="10"/>
        <v/>
      </c>
      <c r="G171" s="502" t="s">
        <v>412</v>
      </c>
      <c r="H171" s="502"/>
      <c r="I171" s="503" t="b">
        <f t="shared" si="11"/>
        <v>1</v>
      </c>
      <c r="J171" s="503" t="b">
        <f t="shared" si="12"/>
        <v>0</v>
      </c>
      <c r="K171" s="503" t="str">
        <f t="shared" si="13"/>
        <v>a1N36000002PaktEAC</v>
      </c>
      <c r="L171" s="504" t="s">
        <v>1127</v>
      </c>
      <c r="M171" s="131"/>
      <c r="N171" s="68"/>
      <c r="AM171" s="5"/>
      <c r="AN171" s="5"/>
    </row>
    <row r="172" spans="1:40" ht="283.5">
      <c r="A172" s="406">
        <v>14</v>
      </c>
      <c r="B172" s="423" t="str">
        <f t="shared" si="9"/>
        <v/>
      </c>
      <c r="C172" s="424" t="str">
        <f ca="1">TEXT(IFERROR(INDEX('Overview - Section A'!$A$37:$A$44,MATCH(G172,'Overview - Section A'!$U$37:$U$44,0)),""),"d-mmm-yy") &amp;" to " &amp; TEXT(IFERROR(INDEX('Overview - Section A'!$E$37:$E$44,MATCH(G172,'Overview - Section A'!$U$37:$U$44,0)),""),"d-mmm-yy")</f>
        <v>1-Jan-18 to 31-Dec-18</v>
      </c>
      <c r="D172" s="501"/>
      <c r="E172" s="501"/>
      <c r="F172" s="498" t="str">
        <f t="shared" si="10"/>
        <v/>
      </c>
      <c r="G172" s="502" t="s">
        <v>402</v>
      </c>
      <c r="H172" s="502"/>
      <c r="I172" s="503" t="b">
        <f t="shared" si="11"/>
        <v>1</v>
      </c>
      <c r="J172" s="503" t="b">
        <f t="shared" si="12"/>
        <v>0</v>
      </c>
      <c r="K172" s="503" t="str">
        <f t="shared" si="13"/>
        <v>a1N36000002PakuEAC</v>
      </c>
      <c r="L172" s="504" t="s">
        <v>1128</v>
      </c>
      <c r="M172" s="131"/>
      <c r="N172" s="68"/>
      <c r="AM172" s="5"/>
      <c r="AN172" s="5"/>
    </row>
    <row r="173" spans="1:40" ht="283.5">
      <c r="A173" s="406">
        <v>14</v>
      </c>
      <c r="B173" s="423" t="str">
        <f t="shared" si="9"/>
        <v/>
      </c>
      <c r="C173" s="424" t="str">
        <f ca="1">TEXT(IFERROR(INDEX('Overview - Section A'!$A$37:$A$44,MATCH(G173,'Overview - Section A'!$U$37:$U$44,0)),""),"d-mmm-yy") &amp;" to " &amp; TEXT(IFERROR(INDEX('Overview - Section A'!$E$37:$E$44,MATCH(G173,'Overview - Section A'!$U$37:$U$44,0)),""),"d-mmm-yy")</f>
        <v>1-Jan-19 to 31-Dec-19</v>
      </c>
      <c r="D173" s="501"/>
      <c r="E173" s="501"/>
      <c r="F173" s="498" t="str">
        <f t="shared" si="10"/>
        <v/>
      </c>
      <c r="G173" s="502" t="s">
        <v>404</v>
      </c>
      <c r="H173" s="502"/>
      <c r="I173" s="503" t="b">
        <f t="shared" si="11"/>
        <v>1</v>
      </c>
      <c r="J173" s="503" t="b">
        <f t="shared" si="12"/>
        <v>0</v>
      </c>
      <c r="K173" s="503" t="str">
        <f t="shared" si="13"/>
        <v>a1N36000002PakuEAC</v>
      </c>
      <c r="L173" s="504" t="s">
        <v>1129</v>
      </c>
      <c r="M173" s="131"/>
      <c r="N173" s="68"/>
      <c r="AM173" s="5"/>
      <c r="AN173" s="5"/>
    </row>
    <row r="174" spans="1:40" ht="283.5">
      <c r="A174" s="406">
        <v>14</v>
      </c>
      <c r="B174" s="423" t="str">
        <f t="shared" si="9"/>
        <v/>
      </c>
      <c r="C174" s="424" t="str">
        <f ca="1">TEXT(IFERROR(INDEX('Overview - Section A'!$A$37:$A$44,MATCH(G174,'Overview - Section A'!$U$37:$U$44,0)),""),"d-mmm-yy") &amp;" to " &amp; TEXT(IFERROR(INDEX('Overview - Section A'!$E$37:$E$44,MATCH(G174,'Overview - Section A'!$U$37:$U$44,0)),""),"d-mmm-yy")</f>
        <v>1-Jan-20 to 31-Dec-20</v>
      </c>
      <c r="D174" s="501"/>
      <c r="E174" s="501"/>
      <c r="F174" s="498" t="str">
        <f t="shared" si="10"/>
        <v/>
      </c>
      <c r="G174" s="502" t="s">
        <v>406</v>
      </c>
      <c r="H174" s="502"/>
      <c r="I174" s="503" t="b">
        <f t="shared" si="11"/>
        <v>1</v>
      </c>
      <c r="J174" s="503" t="b">
        <f t="shared" si="12"/>
        <v>0</v>
      </c>
      <c r="K174" s="503" t="str">
        <f t="shared" si="13"/>
        <v>a1N36000002PakuEAC</v>
      </c>
      <c r="L174" s="504" t="s">
        <v>1130</v>
      </c>
      <c r="M174" s="131"/>
      <c r="N174" s="68"/>
      <c r="AM174" s="5"/>
      <c r="AN174" s="5"/>
    </row>
    <row r="175" spans="1:40" ht="283.5">
      <c r="A175" s="406">
        <v>14</v>
      </c>
      <c r="B175" s="423" t="str">
        <f t="shared" si="9"/>
        <v/>
      </c>
      <c r="C175" s="424" t="str">
        <f ca="1">TEXT(IFERROR(INDEX('Overview - Section A'!$A$37:$A$44,MATCH(G175,'Overview - Section A'!$U$37:$U$44,0)),""),"d-mmm-yy") &amp;" to " &amp; TEXT(IFERROR(INDEX('Overview - Section A'!$E$37:$E$44,MATCH(G175,'Overview - Section A'!$U$37:$U$44,0)),""),"d-mmm-yy")</f>
        <v>1-Jan-21 to 31-Dec-21</v>
      </c>
      <c r="D175" s="501"/>
      <c r="E175" s="501"/>
      <c r="F175" s="498" t="str">
        <f t="shared" si="10"/>
        <v/>
      </c>
      <c r="G175" s="502" t="s">
        <v>408</v>
      </c>
      <c r="H175" s="502"/>
      <c r="I175" s="503" t="b">
        <f t="shared" si="11"/>
        <v>1</v>
      </c>
      <c r="J175" s="503" t="b">
        <f t="shared" si="12"/>
        <v>0</v>
      </c>
      <c r="K175" s="503" t="str">
        <f t="shared" si="13"/>
        <v>a1N36000002PakuEAC</v>
      </c>
      <c r="L175" s="504" t="s">
        <v>1131</v>
      </c>
      <c r="M175" s="131"/>
      <c r="N175" s="68"/>
      <c r="AM175" s="5"/>
      <c r="AN175" s="5"/>
    </row>
    <row r="176" spans="1:40" ht="283.5">
      <c r="A176" s="406">
        <v>14</v>
      </c>
      <c r="B176" s="423" t="str">
        <f t="shared" si="9"/>
        <v/>
      </c>
      <c r="C176" s="424" t="str">
        <f ca="1">TEXT(IFERROR(INDEX('Overview - Section A'!$A$37:$A$44,MATCH(G176,'Overview - Section A'!$U$37:$U$44,0)),""),"d-mmm-yy") &amp;" to " &amp; TEXT(IFERROR(INDEX('Overview - Section A'!$E$37:$E$44,MATCH(G176,'Overview - Section A'!$U$37:$U$44,0)),""),"d-mmm-yy")</f>
        <v>1-Jan-22 to 31-Dec-22</v>
      </c>
      <c r="D176" s="501"/>
      <c r="E176" s="501"/>
      <c r="F176" s="498" t="str">
        <f t="shared" si="10"/>
        <v/>
      </c>
      <c r="G176" s="502" t="s">
        <v>410</v>
      </c>
      <c r="H176" s="502"/>
      <c r="I176" s="503" t="b">
        <f t="shared" si="11"/>
        <v>1</v>
      </c>
      <c r="J176" s="503" t="b">
        <f t="shared" si="12"/>
        <v>0</v>
      </c>
      <c r="K176" s="503" t="str">
        <f t="shared" si="13"/>
        <v>a1N36000002PakuEAC</v>
      </c>
      <c r="L176" s="504" t="s">
        <v>1132</v>
      </c>
      <c r="M176" s="131"/>
      <c r="N176" s="68"/>
      <c r="AM176" s="5"/>
      <c r="AN176" s="5"/>
    </row>
    <row r="177" spans="1:40" ht="283.5">
      <c r="A177" s="406">
        <v>14</v>
      </c>
      <c r="B177" s="423" t="str">
        <f t="shared" si="9"/>
        <v/>
      </c>
      <c r="C177" s="424" t="str">
        <f ca="1">TEXT(IFERROR(INDEX('Overview - Section A'!$A$37:$A$44,MATCH(G177,'Overview - Section A'!$U$37:$U$44,0)),""),"d-mmm-yy") &amp;" to " &amp; TEXT(IFERROR(INDEX('Overview - Section A'!$E$37:$E$44,MATCH(G177,'Overview - Section A'!$U$37:$U$44,0)),""),"d-mmm-yy")</f>
        <v>1-Jan-23 to 31-Dec-23</v>
      </c>
      <c r="D177" s="501"/>
      <c r="E177" s="501"/>
      <c r="F177" s="498" t="str">
        <f t="shared" si="10"/>
        <v/>
      </c>
      <c r="G177" s="502" t="s">
        <v>412</v>
      </c>
      <c r="H177" s="502"/>
      <c r="I177" s="503" t="b">
        <f t="shared" si="11"/>
        <v>1</v>
      </c>
      <c r="J177" s="503" t="b">
        <f t="shared" si="12"/>
        <v>0</v>
      </c>
      <c r="K177" s="503" t="str">
        <f t="shared" si="13"/>
        <v>a1N36000002PakuEAC</v>
      </c>
      <c r="L177" s="504" t="s">
        <v>1133</v>
      </c>
      <c r="M177" s="131"/>
      <c r="N177" s="68"/>
      <c r="AM177" s="5"/>
      <c r="AN177" s="5"/>
    </row>
    <row r="178" spans="1:40" ht="283.5">
      <c r="A178" s="406">
        <v>15</v>
      </c>
      <c r="B178" s="423" t="str">
        <f t="shared" si="9"/>
        <v/>
      </c>
      <c r="C178" s="424" t="str">
        <f ca="1">TEXT(IFERROR(INDEX('Overview - Section A'!$A$37:$A$44,MATCH(G178,'Overview - Section A'!$U$37:$U$44,0)),""),"d-mmm-yy") &amp;" to " &amp; TEXT(IFERROR(INDEX('Overview - Section A'!$E$37:$E$44,MATCH(G178,'Overview - Section A'!$U$37:$U$44,0)),""),"d-mmm-yy")</f>
        <v>1-Jan-18 to 31-Dec-18</v>
      </c>
      <c r="D178" s="501"/>
      <c r="E178" s="501"/>
      <c r="F178" s="498" t="str">
        <f t="shared" si="10"/>
        <v/>
      </c>
      <c r="G178" s="502" t="s">
        <v>402</v>
      </c>
      <c r="H178" s="502"/>
      <c r="I178" s="503" t="b">
        <f t="shared" si="11"/>
        <v>1</v>
      </c>
      <c r="J178" s="503" t="b">
        <f t="shared" si="12"/>
        <v>0</v>
      </c>
      <c r="K178" s="503" t="str">
        <f t="shared" si="13"/>
        <v>a1N36000002PakvEAC</v>
      </c>
      <c r="L178" s="504" t="s">
        <v>1134</v>
      </c>
      <c r="M178" s="131"/>
      <c r="N178" s="68"/>
      <c r="AM178" s="5"/>
      <c r="AN178" s="5"/>
    </row>
    <row r="179" spans="1:40" ht="283.5">
      <c r="A179" s="406">
        <v>15</v>
      </c>
      <c r="B179" s="423" t="str">
        <f t="shared" si="9"/>
        <v/>
      </c>
      <c r="C179" s="424" t="str">
        <f ca="1">TEXT(IFERROR(INDEX('Overview - Section A'!$A$37:$A$44,MATCH(G179,'Overview - Section A'!$U$37:$U$44,0)),""),"d-mmm-yy") &amp;" to " &amp; TEXT(IFERROR(INDEX('Overview - Section A'!$E$37:$E$44,MATCH(G179,'Overview - Section A'!$U$37:$U$44,0)),""),"d-mmm-yy")</f>
        <v>1-Jan-19 to 31-Dec-19</v>
      </c>
      <c r="D179" s="501"/>
      <c r="E179" s="501"/>
      <c r="F179" s="498" t="str">
        <f t="shared" si="10"/>
        <v/>
      </c>
      <c r="G179" s="502" t="s">
        <v>404</v>
      </c>
      <c r="H179" s="502"/>
      <c r="I179" s="503" t="b">
        <f t="shared" si="11"/>
        <v>1</v>
      </c>
      <c r="J179" s="503" t="b">
        <f t="shared" si="12"/>
        <v>0</v>
      </c>
      <c r="K179" s="503" t="str">
        <f t="shared" si="13"/>
        <v>a1N36000002PakvEAC</v>
      </c>
      <c r="L179" s="504" t="s">
        <v>1135</v>
      </c>
      <c r="M179" s="131"/>
      <c r="N179" s="68"/>
      <c r="AM179" s="5"/>
      <c r="AN179" s="5"/>
    </row>
    <row r="180" spans="1:40" ht="283.5">
      <c r="A180" s="406">
        <v>15</v>
      </c>
      <c r="B180" s="423" t="str">
        <f t="shared" si="9"/>
        <v/>
      </c>
      <c r="C180" s="424" t="str">
        <f ca="1">TEXT(IFERROR(INDEX('Overview - Section A'!$A$37:$A$44,MATCH(G180,'Overview - Section A'!$U$37:$U$44,0)),""),"d-mmm-yy") &amp;" to " &amp; TEXT(IFERROR(INDEX('Overview - Section A'!$E$37:$E$44,MATCH(G180,'Overview - Section A'!$U$37:$U$44,0)),""),"d-mmm-yy")</f>
        <v>1-Jan-20 to 31-Dec-20</v>
      </c>
      <c r="D180" s="501"/>
      <c r="E180" s="501"/>
      <c r="F180" s="498" t="str">
        <f t="shared" si="10"/>
        <v/>
      </c>
      <c r="G180" s="502" t="s">
        <v>406</v>
      </c>
      <c r="H180" s="502"/>
      <c r="I180" s="503" t="b">
        <f t="shared" si="11"/>
        <v>1</v>
      </c>
      <c r="J180" s="503" t="b">
        <f t="shared" si="12"/>
        <v>0</v>
      </c>
      <c r="K180" s="503" t="str">
        <f t="shared" si="13"/>
        <v>a1N36000002PakvEAC</v>
      </c>
      <c r="L180" s="504" t="s">
        <v>1136</v>
      </c>
      <c r="M180" s="131"/>
      <c r="N180" s="68"/>
      <c r="AM180" s="5"/>
      <c r="AN180" s="5"/>
    </row>
    <row r="181" spans="1:40" ht="283.5">
      <c r="A181" s="406">
        <v>15</v>
      </c>
      <c r="B181" s="423" t="str">
        <f t="shared" si="9"/>
        <v/>
      </c>
      <c r="C181" s="424" t="str">
        <f ca="1">TEXT(IFERROR(INDEX('Overview - Section A'!$A$37:$A$44,MATCH(G181,'Overview - Section A'!$U$37:$U$44,0)),""),"d-mmm-yy") &amp;" to " &amp; TEXT(IFERROR(INDEX('Overview - Section A'!$E$37:$E$44,MATCH(G181,'Overview - Section A'!$U$37:$U$44,0)),""),"d-mmm-yy")</f>
        <v>1-Jan-21 to 31-Dec-21</v>
      </c>
      <c r="D181" s="501"/>
      <c r="E181" s="501"/>
      <c r="F181" s="498" t="str">
        <f t="shared" si="10"/>
        <v/>
      </c>
      <c r="G181" s="502" t="s">
        <v>408</v>
      </c>
      <c r="H181" s="502"/>
      <c r="I181" s="503" t="b">
        <f t="shared" si="11"/>
        <v>1</v>
      </c>
      <c r="J181" s="503" t="b">
        <f t="shared" si="12"/>
        <v>0</v>
      </c>
      <c r="K181" s="503" t="str">
        <f t="shared" si="13"/>
        <v>a1N36000002PakvEAC</v>
      </c>
      <c r="L181" s="504" t="s">
        <v>1137</v>
      </c>
      <c r="M181" s="131"/>
      <c r="N181" s="68"/>
      <c r="AM181" s="5"/>
      <c r="AN181" s="5"/>
    </row>
    <row r="182" spans="1:40" ht="283.5">
      <c r="A182" s="406">
        <v>15</v>
      </c>
      <c r="B182" s="423" t="str">
        <f t="shared" si="9"/>
        <v/>
      </c>
      <c r="C182" s="424" t="str">
        <f ca="1">TEXT(IFERROR(INDEX('Overview - Section A'!$A$37:$A$44,MATCH(G182,'Overview - Section A'!$U$37:$U$44,0)),""),"d-mmm-yy") &amp;" to " &amp; TEXT(IFERROR(INDEX('Overview - Section A'!$E$37:$E$44,MATCH(G182,'Overview - Section A'!$U$37:$U$44,0)),""),"d-mmm-yy")</f>
        <v>1-Jan-22 to 31-Dec-22</v>
      </c>
      <c r="D182" s="501"/>
      <c r="E182" s="501"/>
      <c r="F182" s="498" t="str">
        <f t="shared" si="10"/>
        <v/>
      </c>
      <c r="G182" s="502" t="s">
        <v>410</v>
      </c>
      <c r="H182" s="502"/>
      <c r="I182" s="503" t="b">
        <f t="shared" si="11"/>
        <v>1</v>
      </c>
      <c r="J182" s="503" t="b">
        <f t="shared" si="12"/>
        <v>0</v>
      </c>
      <c r="K182" s="503" t="str">
        <f t="shared" si="13"/>
        <v>a1N36000002PakvEAC</v>
      </c>
      <c r="L182" s="504" t="s">
        <v>1138</v>
      </c>
      <c r="M182" s="131"/>
      <c r="N182" s="68"/>
      <c r="AM182" s="5"/>
      <c r="AN182" s="5"/>
    </row>
    <row r="183" spans="1:40" ht="283.5">
      <c r="A183" s="406">
        <v>15</v>
      </c>
      <c r="B183" s="423" t="str">
        <f t="shared" si="9"/>
        <v/>
      </c>
      <c r="C183" s="424" t="str">
        <f ca="1">TEXT(IFERROR(INDEX('Overview - Section A'!$A$37:$A$44,MATCH(G183,'Overview - Section A'!$U$37:$U$44,0)),""),"d-mmm-yy") &amp;" to " &amp; TEXT(IFERROR(INDEX('Overview - Section A'!$E$37:$E$44,MATCH(G183,'Overview - Section A'!$U$37:$U$44,0)),""),"d-mmm-yy")</f>
        <v>1-Jan-23 to 31-Dec-23</v>
      </c>
      <c r="D183" s="501"/>
      <c r="E183" s="501"/>
      <c r="F183" s="498" t="str">
        <f t="shared" si="10"/>
        <v/>
      </c>
      <c r="G183" s="502" t="s">
        <v>412</v>
      </c>
      <c r="H183" s="502"/>
      <c r="I183" s="503" t="b">
        <f t="shared" si="11"/>
        <v>1</v>
      </c>
      <c r="J183" s="503" t="b">
        <f t="shared" si="12"/>
        <v>0</v>
      </c>
      <c r="K183" s="503" t="str">
        <f t="shared" si="13"/>
        <v>a1N36000002PakvEAC</v>
      </c>
      <c r="L183" s="504" t="s">
        <v>1139</v>
      </c>
      <c r="M183" s="131"/>
      <c r="N183" s="68"/>
      <c r="AM183" s="5"/>
      <c r="AN183" s="5"/>
    </row>
    <row r="184" spans="1:40" ht="283.5">
      <c r="A184" s="406">
        <v>16</v>
      </c>
      <c r="B184" s="423" t="str">
        <f t="shared" si="9"/>
        <v/>
      </c>
      <c r="C184" s="424" t="str">
        <f ca="1">TEXT(IFERROR(INDEX('Overview - Section A'!$A$37:$A$44,MATCH(G184,'Overview - Section A'!$U$37:$U$44,0)),""),"d-mmm-yy") &amp;" to " &amp; TEXT(IFERROR(INDEX('Overview - Section A'!$E$37:$E$44,MATCH(G184,'Overview - Section A'!$U$37:$U$44,0)),""),"d-mmm-yy")</f>
        <v>1-Jan-18 to 31-Dec-18</v>
      </c>
      <c r="D184" s="501"/>
      <c r="E184" s="501"/>
      <c r="F184" s="498" t="str">
        <f t="shared" si="10"/>
        <v/>
      </c>
      <c r="G184" s="502" t="s">
        <v>402</v>
      </c>
      <c r="H184" s="502"/>
      <c r="I184" s="503" t="b">
        <f t="shared" si="11"/>
        <v>1</v>
      </c>
      <c r="J184" s="503" t="b">
        <f t="shared" si="12"/>
        <v>0</v>
      </c>
      <c r="K184" s="503" t="str">
        <f t="shared" si="13"/>
        <v>a1N36000002PakwEAC</v>
      </c>
      <c r="L184" s="504" t="s">
        <v>1140</v>
      </c>
      <c r="M184" s="131"/>
      <c r="N184" s="68"/>
      <c r="AM184" s="5"/>
      <c r="AN184" s="5"/>
    </row>
    <row r="185" spans="1:40" ht="283.5">
      <c r="A185" s="406">
        <v>16</v>
      </c>
      <c r="B185" s="423" t="str">
        <f t="shared" si="9"/>
        <v/>
      </c>
      <c r="C185" s="424" t="str">
        <f ca="1">TEXT(IFERROR(INDEX('Overview - Section A'!$A$37:$A$44,MATCH(G185,'Overview - Section A'!$U$37:$U$44,0)),""),"d-mmm-yy") &amp;" to " &amp; TEXT(IFERROR(INDEX('Overview - Section A'!$E$37:$E$44,MATCH(G185,'Overview - Section A'!$U$37:$U$44,0)),""),"d-mmm-yy")</f>
        <v>1-Jan-19 to 31-Dec-19</v>
      </c>
      <c r="D185" s="501"/>
      <c r="E185" s="501"/>
      <c r="F185" s="498" t="str">
        <f t="shared" si="10"/>
        <v/>
      </c>
      <c r="G185" s="502" t="s">
        <v>404</v>
      </c>
      <c r="H185" s="502"/>
      <c r="I185" s="503" t="b">
        <f t="shared" si="11"/>
        <v>1</v>
      </c>
      <c r="J185" s="503" t="b">
        <f t="shared" si="12"/>
        <v>0</v>
      </c>
      <c r="K185" s="503" t="str">
        <f t="shared" si="13"/>
        <v>a1N36000002PakwEAC</v>
      </c>
      <c r="L185" s="504" t="s">
        <v>1141</v>
      </c>
      <c r="M185" s="131"/>
      <c r="N185" s="68"/>
      <c r="AM185" s="5"/>
      <c r="AN185" s="5"/>
    </row>
    <row r="186" spans="1:40" ht="283.5">
      <c r="A186" s="406">
        <v>16</v>
      </c>
      <c r="B186" s="423" t="str">
        <f t="shared" si="9"/>
        <v/>
      </c>
      <c r="C186" s="424" t="str">
        <f ca="1">TEXT(IFERROR(INDEX('Overview - Section A'!$A$37:$A$44,MATCH(G186,'Overview - Section A'!$U$37:$U$44,0)),""),"d-mmm-yy") &amp;" to " &amp; TEXT(IFERROR(INDEX('Overview - Section A'!$E$37:$E$44,MATCH(G186,'Overview - Section A'!$U$37:$U$44,0)),""),"d-mmm-yy")</f>
        <v>1-Jan-20 to 31-Dec-20</v>
      </c>
      <c r="D186" s="501"/>
      <c r="E186" s="501"/>
      <c r="F186" s="498" t="str">
        <f t="shared" si="10"/>
        <v/>
      </c>
      <c r="G186" s="502" t="s">
        <v>406</v>
      </c>
      <c r="H186" s="502"/>
      <c r="I186" s="503" t="b">
        <f t="shared" si="11"/>
        <v>1</v>
      </c>
      <c r="J186" s="503" t="b">
        <f t="shared" si="12"/>
        <v>0</v>
      </c>
      <c r="K186" s="503" t="str">
        <f t="shared" si="13"/>
        <v>a1N36000002PakwEAC</v>
      </c>
      <c r="L186" s="504" t="s">
        <v>1142</v>
      </c>
      <c r="M186" s="131"/>
      <c r="N186" s="68"/>
      <c r="AM186" s="5"/>
      <c r="AN186" s="5"/>
    </row>
    <row r="187" spans="1:40" ht="283.5">
      <c r="A187" s="406">
        <v>16</v>
      </c>
      <c r="B187" s="423" t="str">
        <f t="shared" si="9"/>
        <v/>
      </c>
      <c r="C187" s="424" t="str">
        <f ca="1">TEXT(IFERROR(INDEX('Overview - Section A'!$A$37:$A$44,MATCH(G187,'Overview - Section A'!$U$37:$U$44,0)),""),"d-mmm-yy") &amp;" to " &amp; TEXT(IFERROR(INDEX('Overview - Section A'!$E$37:$E$44,MATCH(G187,'Overview - Section A'!$U$37:$U$44,0)),""),"d-mmm-yy")</f>
        <v>1-Jan-21 to 31-Dec-21</v>
      </c>
      <c r="D187" s="501"/>
      <c r="E187" s="501"/>
      <c r="F187" s="498" t="str">
        <f t="shared" si="10"/>
        <v/>
      </c>
      <c r="G187" s="502" t="s">
        <v>408</v>
      </c>
      <c r="H187" s="502"/>
      <c r="I187" s="503" t="b">
        <f t="shared" si="11"/>
        <v>1</v>
      </c>
      <c r="J187" s="503" t="b">
        <f t="shared" si="12"/>
        <v>0</v>
      </c>
      <c r="K187" s="503" t="str">
        <f t="shared" si="13"/>
        <v>a1N36000002PakwEAC</v>
      </c>
      <c r="L187" s="504" t="s">
        <v>1143</v>
      </c>
      <c r="M187" s="131"/>
      <c r="N187" s="68"/>
      <c r="AM187" s="5"/>
      <c r="AN187" s="5"/>
    </row>
    <row r="188" spans="1:40" ht="283.5">
      <c r="A188" s="406">
        <v>16</v>
      </c>
      <c r="B188" s="423" t="str">
        <f t="shared" si="9"/>
        <v/>
      </c>
      <c r="C188" s="424" t="str">
        <f ca="1">TEXT(IFERROR(INDEX('Overview - Section A'!$A$37:$A$44,MATCH(G188,'Overview - Section A'!$U$37:$U$44,0)),""),"d-mmm-yy") &amp;" to " &amp; TEXT(IFERROR(INDEX('Overview - Section A'!$E$37:$E$44,MATCH(G188,'Overview - Section A'!$U$37:$U$44,0)),""),"d-mmm-yy")</f>
        <v>1-Jan-22 to 31-Dec-22</v>
      </c>
      <c r="D188" s="501"/>
      <c r="E188" s="501"/>
      <c r="F188" s="498" t="str">
        <f t="shared" si="10"/>
        <v/>
      </c>
      <c r="G188" s="502" t="s">
        <v>410</v>
      </c>
      <c r="H188" s="502"/>
      <c r="I188" s="503" t="b">
        <f t="shared" si="11"/>
        <v>1</v>
      </c>
      <c r="J188" s="503" t="b">
        <f t="shared" si="12"/>
        <v>0</v>
      </c>
      <c r="K188" s="503" t="str">
        <f t="shared" si="13"/>
        <v>a1N36000002PakwEAC</v>
      </c>
      <c r="L188" s="504" t="s">
        <v>1144</v>
      </c>
      <c r="M188" s="131"/>
      <c r="N188" s="68"/>
      <c r="AM188" s="5"/>
      <c r="AN188" s="5"/>
    </row>
    <row r="189" spans="1:40" ht="283.5">
      <c r="A189" s="406">
        <v>16</v>
      </c>
      <c r="B189" s="423" t="str">
        <f t="shared" si="9"/>
        <v/>
      </c>
      <c r="C189" s="424" t="str">
        <f ca="1">TEXT(IFERROR(INDEX('Overview - Section A'!$A$37:$A$44,MATCH(G189,'Overview - Section A'!$U$37:$U$44,0)),""),"d-mmm-yy") &amp;" to " &amp; TEXT(IFERROR(INDEX('Overview - Section A'!$E$37:$E$44,MATCH(G189,'Overview - Section A'!$U$37:$U$44,0)),""),"d-mmm-yy")</f>
        <v>1-Jan-23 to 31-Dec-23</v>
      </c>
      <c r="D189" s="501"/>
      <c r="E189" s="501"/>
      <c r="F189" s="498" t="str">
        <f t="shared" si="10"/>
        <v/>
      </c>
      <c r="G189" s="502" t="s">
        <v>412</v>
      </c>
      <c r="H189" s="502"/>
      <c r="I189" s="503" t="b">
        <f t="shared" si="11"/>
        <v>1</v>
      </c>
      <c r="J189" s="503" t="b">
        <f t="shared" si="12"/>
        <v>0</v>
      </c>
      <c r="K189" s="503" t="str">
        <f t="shared" si="13"/>
        <v>a1N36000002PakwEAC</v>
      </c>
      <c r="L189" s="504" t="s">
        <v>1145</v>
      </c>
      <c r="M189" s="131"/>
      <c r="N189" s="68"/>
      <c r="AM189" s="5"/>
      <c r="AN189" s="5"/>
    </row>
    <row r="190" spans="1:40" ht="283.5">
      <c r="A190" s="406">
        <v>17</v>
      </c>
      <c r="B190" s="423" t="str">
        <f t="shared" si="9"/>
        <v/>
      </c>
      <c r="C190" s="424" t="str">
        <f ca="1">TEXT(IFERROR(INDEX('Overview - Section A'!$A$37:$A$44,MATCH(G190,'Overview - Section A'!$U$37:$U$44,0)),""),"d-mmm-yy") &amp;" to " &amp; TEXT(IFERROR(INDEX('Overview - Section A'!$E$37:$E$44,MATCH(G190,'Overview - Section A'!$U$37:$U$44,0)),""),"d-mmm-yy")</f>
        <v>1-Jan-18 to 31-Dec-18</v>
      </c>
      <c r="D190" s="501"/>
      <c r="E190" s="501"/>
      <c r="F190" s="498" t="str">
        <f t="shared" si="10"/>
        <v/>
      </c>
      <c r="G190" s="502" t="s">
        <v>402</v>
      </c>
      <c r="H190" s="502"/>
      <c r="I190" s="503" t="b">
        <f t="shared" si="11"/>
        <v>1</v>
      </c>
      <c r="J190" s="503" t="b">
        <f t="shared" si="12"/>
        <v>0</v>
      </c>
      <c r="K190" s="503" t="str">
        <f t="shared" si="13"/>
        <v>a1N36000002PakxEAC</v>
      </c>
      <c r="L190" s="504" t="s">
        <v>1146</v>
      </c>
      <c r="M190" s="131"/>
      <c r="N190" s="68"/>
      <c r="AM190" s="5"/>
      <c r="AN190" s="5"/>
    </row>
    <row r="191" spans="1:40" ht="283.5">
      <c r="A191" s="406">
        <v>17</v>
      </c>
      <c r="B191" s="423" t="str">
        <f t="shared" si="9"/>
        <v/>
      </c>
      <c r="C191" s="424" t="str">
        <f ca="1">TEXT(IFERROR(INDEX('Overview - Section A'!$A$37:$A$44,MATCH(G191,'Overview - Section A'!$U$37:$U$44,0)),""),"d-mmm-yy") &amp;" to " &amp; TEXT(IFERROR(INDEX('Overview - Section A'!$E$37:$E$44,MATCH(G191,'Overview - Section A'!$U$37:$U$44,0)),""),"d-mmm-yy")</f>
        <v>1-Jan-19 to 31-Dec-19</v>
      </c>
      <c r="D191" s="501"/>
      <c r="E191" s="501"/>
      <c r="F191" s="498" t="str">
        <f t="shared" si="10"/>
        <v/>
      </c>
      <c r="G191" s="502" t="s">
        <v>404</v>
      </c>
      <c r="H191" s="502"/>
      <c r="I191" s="503" t="b">
        <f t="shared" si="11"/>
        <v>1</v>
      </c>
      <c r="J191" s="503" t="b">
        <f t="shared" si="12"/>
        <v>0</v>
      </c>
      <c r="K191" s="503" t="str">
        <f t="shared" si="13"/>
        <v>a1N36000002PakxEAC</v>
      </c>
      <c r="L191" s="504" t="s">
        <v>1147</v>
      </c>
      <c r="M191" s="131"/>
      <c r="N191" s="68"/>
      <c r="AM191" s="5"/>
      <c r="AN191" s="5"/>
    </row>
    <row r="192" spans="1:40" ht="283.5">
      <c r="A192" s="406">
        <v>17</v>
      </c>
      <c r="B192" s="423" t="str">
        <f t="shared" si="9"/>
        <v/>
      </c>
      <c r="C192" s="424" t="str">
        <f ca="1">TEXT(IFERROR(INDEX('Overview - Section A'!$A$37:$A$44,MATCH(G192,'Overview - Section A'!$U$37:$U$44,0)),""),"d-mmm-yy") &amp;" to " &amp; TEXT(IFERROR(INDEX('Overview - Section A'!$E$37:$E$44,MATCH(G192,'Overview - Section A'!$U$37:$U$44,0)),""),"d-mmm-yy")</f>
        <v>1-Jan-20 to 31-Dec-20</v>
      </c>
      <c r="D192" s="501"/>
      <c r="E192" s="501"/>
      <c r="F192" s="498" t="str">
        <f t="shared" si="10"/>
        <v/>
      </c>
      <c r="G192" s="502" t="s">
        <v>406</v>
      </c>
      <c r="H192" s="502"/>
      <c r="I192" s="503" t="b">
        <f t="shared" si="11"/>
        <v>1</v>
      </c>
      <c r="J192" s="503" t="b">
        <f t="shared" si="12"/>
        <v>0</v>
      </c>
      <c r="K192" s="503" t="str">
        <f t="shared" si="13"/>
        <v>a1N36000002PakxEAC</v>
      </c>
      <c r="L192" s="504" t="s">
        <v>1148</v>
      </c>
      <c r="M192" s="131"/>
      <c r="N192" s="68"/>
      <c r="AM192" s="5"/>
      <c r="AN192" s="5"/>
    </row>
    <row r="193" spans="1:40" ht="283.5">
      <c r="A193" s="406">
        <v>17</v>
      </c>
      <c r="B193" s="423" t="str">
        <f t="shared" si="9"/>
        <v/>
      </c>
      <c r="C193" s="424" t="str">
        <f ca="1">TEXT(IFERROR(INDEX('Overview - Section A'!$A$37:$A$44,MATCH(G193,'Overview - Section A'!$U$37:$U$44,0)),""),"d-mmm-yy") &amp;" to " &amp; TEXT(IFERROR(INDEX('Overview - Section A'!$E$37:$E$44,MATCH(G193,'Overview - Section A'!$U$37:$U$44,0)),""),"d-mmm-yy")</f>
        <v>1-Jan-21 to 31-Dec-21</v>
      </c>
      <c r="D193" s="501"/>
      <c r="E193" s="501"/>
      <c r="F193" s="498" t="str">
        <f t="shared" si="10"/>
        <v/>
      </c>
      <c r="G193" s="502" t="s">
        <v>408</v>
      </c>
      <c r="H193" s="502"/>
      <c r="I193" s="503" t="b">
        <f t="shared" si="11"/>
        <v>1</v>
      </c>
      <c r="J193" s="503" t="b">
        <f t="shared" si="12"/>
        <v>0</v>
      </c>
      <c r="K193" s="503" t="str">
        <f t="shared" si="13"/>
        <v>a1N36000002PakxEAC</v>
      </c>
      <c r="L193" s="504" t="s">
        <v>1149</v>
      </c>
      <c r="M193" s="131"/>
      <c r="N193" s="68"/>
      <c r="AM193" s="5"/>
      <c r="AN193" s="5"/>
    </row>
    <row r="194" spans="1:40" ht="283.5">
      <c r="A194" s="406">
        <v>17</v>
      </c>
      <c r="B194" s="423" t="str">
        <f t="shared" si="9"/>
        <v/>
      </c>
      <c r="C194" s="424" t="str">
        <f ca="1">TEXT(IFERROR(INDEX('Overview - Section A'!$A$37:$A$44,MATCH(G194,'Overview - Section A'!$U$37:$U$44,0)),""),"d-mmm-yy") &amp;" to " &amp; TEXT(IFERROR(INDEX('Overview - Section A'!$E$37:$E$44,MATCH(G194,'Overview - Section A'!$U$37:$U$44,0)),""),"d-mmm-yy")</f>
        <v>1-Jan-22 to 31-Dec-22</v>
      </c>
      <c r="D194" s="501"/>
      <c r="E194" s="501"/>
      <c r="F194" s="498" t="str">
        <f t="shared" si="10"/>
        <v/>
      </c>
      <c r="G194" s="502" t="s">
        <v>410</v>
      </c>
      <c r="H194" s="502"/>
      <c r="I194" s="503" t="b">
        <f t="shared" si="11"/>
        <v>1</v>
      </c>
      <c r="J194" s="503" t="b">
        <f t="shared" si="12"/>
        <v>0</v>
      </c>
      <c r="K194" s="503" t="str">
        <f t="shared" si="13"/>
        <v>a1N36000002PakxEAC</v>
      </c>
      <c r="L194" s="504" t="s">
        <v>1150</v>
      </c>
      <c r="M194" s="131"/>
      <c r="N194" s="68"/>
      <c r="AM194" s="5"/>
      <c r="AN194" s="5"/>
    </row>
    <row r="195" spans="1:40" ht="283.5">
      <c r="A195" s="406">
        <v>17</v>
      </c>
      <c r="B195" s="423" t="str">
        <f t="shared" si="9"/>
        <v/>
      </c>
      <c r="C195" s="424" t="str">
        <f ca="1">TEXT(IFERROR(INDEX('Overview - Section A'!$A$37:$A$44,MATCH(G195,'Overview - Section A'!$U$37:$U$44,0)),""),"d-mmm-yy") &amp;" to " &amp; TEXT(IFERROR(INDEX('Overview - Section A'!$E$37:$E$44,MATCH(G195,'Overview - Section A'!$U$37:$U$44,0)),""),"d-mmm-yy")</f>
        <v>1-Jan-23 to 31-Dec-23</v>
      </c>
      <c r="D195" s="501"/>
      <c r="E195" s="501"/>
      <c r="F195" s="498" t="str">
        <f t="shared" si="10"/>
        <v/>
      </c>
      <c r="G195" s="502" t="s">
        <v>412</v>
      </c>
      <c r="H195" s="502"/>
      <c r="I195" s="503" t="b">
        <f t="shared" si="11"/>
        <v>1</v>
      </c>
      <c r="J195" s="503" t="b">
        <f t="shared" si="12"/>
        <v>0</v>
      </c>
      <c r="K195" s="503" t="str">
        <f t="shared" si="13"/>
        <v>a1N36000002PakxEAC</v>
      </c>
      <c r="L195" s="504" t="s">
        <v>1151</v>
      </c>
      <c r="M195" s="131"/>
      <c r="N195" s="68"/>
      <c r="AM195" s="5"/>
      <c r="AN195" s="5"/>
    </row>
    <row r="196" spans="1:40" ht="283.5">
      <c r="A196" s="406">
        <v>18</v>
      </c>
      <c r="B196" s="423" t="str">
        <f t="shared" si="9"/>
        <v/>
      </c>
      <c r="C196" s="424" t="str">
        <f ca="1">TEXT(IFERROR(INDEX('Overview - Section A'!$A$37:$A$44,MATCH(G196,'Overview - Section A'!$U$37:$U$44,0)),""),"d-mmm-yy") &amp;" to " &amp; TEXT(IFERROR(INDEX('Overview - Section A'!$E$37:$E$44,MATCH(G196,'Overview - Section A'!$U$37:$U$44,0)),""),"d-mmm-yy")</f>
        <v>1-Jan-18 to 31-Dec-18</v>
      </c>
      <c r="D196" s="501"/>
      <c r="E196" s="501"/>
      <c r="F196" s="498" t="str">
        <f t="shared" si="10"/>
        <v/>
      </c>
      <c r="G196" s="502" t="s">
        <v>402</v>
      </c>
      <c r="H196" s="502"/>
      <c r="I196" s="503" t="b">
        <f t="shared" si="11"/>
        <v>1</v>
      </c>
      <c r="J196" s="503" t="b">
        <f t="shared" si="12"/>
        <v>0</v>
      </c>
      <c r="K196" s="503" t="str">
        <f t="shared" si="13"/>
        <v>a1N36000002PakyEAC</v>
      </c>
      <c r="L196" s="504" t="s">
        <v>1152</v>
      </c>
      <c r="M196" s="131"/>
      <c r="N196" s="68"/>
      <c r="AM196" s="5"/>
      <c r="AN196" s="5"/>
    </row>
    <row r="197" spans="1:40" ht="283.5">
      <c r="A197" s="406">
        <v>18</v>
      </c>
      <c r="B197" s="423" t="str">
        <f t="shared" si="9"/>
        <v/>
      </c>
      <c r="C197" s="424" t="str">
        <f ca="1">TEXT(IFERROR(INDEX('Overview - Section A'!$A$37:$A$44,MATCH(G197,'Overview - Section A'!$U$37:$U$44,0)),""),"d-mmm-yy") &amp;" to " &amp; TEXT(IFERROR(INDEX('Overview - Section A'!$E$37:$E$44,MATCH(G197,'Overview - Section A'!$U$37:$U$44,0)),""),"d-mmm-yy")</f>
        <v>1-Jan-19 to 31-Dec-19</v>
      </c>
      <c r="D197" s="501"/>
      <c r="E197" s="501"/>
      <c r="F197" s="498" t="str">
        <f t="shared" si="10"/>
        <v/>
      </c>
      <c r="G197" s="502" t="s">
        <v>404</v>
      </c>
      <c r="H197" s="502"/>
      <c r="I197" s="503" t="b">
        <f t="shared" si="11"/>
        <v>1</v>
      </c>
      <c r="J197" s="503" t="b">
        <f t="shared" si="12"/>
        <v>0</v>
      </c>
      <c r="K197" s="503" t="str">
        <f t="shared" si="13"/>
        <v>a1N36000002PakyEAC</v>
      </c>
      <c r="L197" s="504" t="s">
        <v>1153</v>
      </c>
      <c r="M197" s="131"/>
      <c r="N197" s="68"/>
      <c r="AM197" s="5"/>
      <c r="AN197" s="5"/>
    </row>
    <row r="198" spans="1:40" ht="283.5">
      <c r="A198" s="406">
        <v>18</v>
      </c>
      <c r="B198" s="423" t="str">
        <f t="shared" si="9"/>
        <v/>
      </c>
      <c r="C198" s="424" t="str">
        <f ca="1">TEXT(IFERROR(INDEX('Overview - Section A'!$A$37:$A$44,MATCH(G198,'Overview - Section A'!$U$37:$U$44,0)),""),"d-mmm-yy") &amp;" to " &amp; TEXT(IFERROR(INDEX('Overview - Section A'!$E$37:$E$44,MATCH(G198,'Overview - Section A'!$U$37:$U$44,0)),""),"d-mmm-yy")</f>
        <v>1-Jan-20 to 31-Dec-20</v>
      </c>
      <c r="D198" s="501"/>
      <c r="E198" s="501"/>
      <c r="F198" s="498" t="str">
        <f t="shared" si="10"/>
        <v/>
      </c>
      <c r="G198" s="502" t="s">
        <v>406</v>
      </c>
      <c r="H198" s="502"/>
      <c r="I198" s="503" t="b">
        <f t="shared" si="11"/>
        <v>1</v>
      </c>
      <c r="J198" s="503" t="b">
        <f t="shared" si="12"/>
        <v>0</v>
      </c>
      <c r="K198" s="503" t="str">
        <f t="shared" si="13"/>
        <v>a1N36000002PakyEAC</v>
      </c>
      <c r="L198" s="504" t="s">
        <v>1154</v>
      </c>
      <c r="M198" s="131"/>
      <c r="N198" s="68"/>
      <c r="AM198" s="5"/>
      <c r="AN198" s="5"/>
    </row>
    <row r="199" spans="1:40" ht="283.5">
      <c r="A199" s="406">
        <v>18</v>
      </c>
      <c r="B199" s="423" t="str">
        <f t="shared" si="9"/>
        <v/>
      </c>
      <c r="C199" s="424" t="str">
        <f ca="1">TEXT(IFERROR(INDEX('Overview - Section A'!$A$37:$A$44,MATCH(G199,'Overview - Section A'!$U$37:$U$44,0)),""),"d-mmm-yy") &amp;" to " &amp; TEXT(IFERROR(INDEX('Overview - Section A'!$E$37:$E$44,MATCH(G199,'Overview - Section A'!$U$37:$U$44,0)),""),"d-mmm-yy")</f>
        <v>1-Jan-21 to 31-Dec-21</v>
      </c>
      <c r="D199" s="501"/>
      <c r="E199" s="501"/>
      <c r="F199" s="498" t="str">
        <f t="shared" si="10"/>
        <v/>
      </c>
      <c r="G199" s="502" t="s">
        <v>408</v>
      </c>
      <c r="H199" s="502"/>
      <c r="I199" s="503" t="b">
        <f t="shared" si="11"/>
        <v>1</v>
      </c>
      <c r="J199" s="503" t="b">
        <f t="shared" si="12"/>
        <v>0</v>
      </c>
      <c r="K199" s="503" t="str">
        <f t="shared" si="13"/>
        <v>a1N36000002PakyEAC</v>
      </c>
      <c r="L199" s="504" t="s">
        <v>1155</v>
      </c>
      <c r="M199" s="131"/>
      <c r="N199" s="68"/>
      <c r="AM199" s="5"/>
      <c r="AN199" s="5"/>
    </row>
    <row r="200" spans="1:40" ht="283.5">
      <c r="A200" s="406">
        <v>18</v>
      </c>
      <c r="B200" s="423" t="str">
        <f t="shared" si="9"/>
        <v/>
      </c>
      <c r="C200" s="424" t="str">
        <f ca="1">TEXT(IFERROR(INDEX('Overview - Section A'!$A$37:$A$44,MATCH(G200,'Overview - Section A'!$U$37:$U$44,0)),""),"d-mmm-yy") &amp;" to " &amp; TEXT(IFERROR(INDEX('Overview - Section A'!$E$37:$E$44,MATCH(G200,'Overview - Section A'!$U$37:$U$44,0)),""),"d-mmm-yy")</f>
        <v>1-Jan-22 to 31-Dec-22</v>
      </c>
      <c r="D200" s="501"/>
      <c r="E200" s="501"/>
      <c r="F200" s="498" t="str">
        <f t="shared" si="10"/>
        <v/>
      </c>
      <c r="G200" s="502" t="s">
        <v>410</v>
      </c>
      <c r="H200" s="502"/>
      <c r="I200" s="503" t="b">
        <f t="shared" si="11"/>
        <v>1</v>
      </c>
      <c r="J200" s="503" t="b">
        <f t="shared" si="12"/>
        <v>0</v>
      </c>
      <c r="K200" s="503" t="str">
        <f t="shared" si="13"/>
        <v>a1N36000002PakyEAC</v>
      </c>
      <c r="L200" s="504" t="s">
        <v>1156</v>
      </c>
      <c r="M200" s="131"/>
      <c r="N200" s="68"/>
      <c r="AM200" s="5"/>
      <c r="AN200" s="5"/>
    </row>
    <row r="201" spans="1:40" ht="283.5">
      <c r="A201" s="406">
        <v>18</v>
      </c>
      <c r="B201" s="423" t="str">
        <f t="shared" si="9"/>
        <v/>
      </c>
      <c r="C201" s="424" t="str">
        <f ca="1">TEXT(IFERROR(INDEX('Overview - Section A'!$A$37:$A$44,MATCH(G201,'Overview - Section A'!$U$37:$U$44,0)),""),"d-mmm-yy") &amp;" to " &amp; TEXT(IFERROR(INDEX('Overview - Section A'!$E$37:$E$44,MATCH(G201,'Overview - Section A'!$U$37:$U$44,0)),""),"d-mmm-yy")</f>
        <v>1-Jan-23 to 31-Dec-23</v>
      </c>
      <c r="D201" s="501"/>
      <c r="E201" s="501"/>
      <c r="F201" s="498" t="str">
        <f t="shared" si="10"/>
        <v/>
      </c>
      <c r="G201" s="502" t="s">
        <v>412</v>
      </c>
      <c r="H201" s="502"/>
      <c r="I201" s="503" t="b">
        <f t="shared" si="11"/>
        <v>1</v>
      </c>
      <c r="J201" s="503" t="b">
        <f t="shared" si="12"/>
        <v>0</v>
      </c>
      <c r="K201" s="503" t="str">
        <f t="shared" si="13"/>
        <v>a1N36000002PakyEAC</v>
      </c>
      <c r="L201" s="504" t="s">
        <v>1157</v>
      </c>
      <c r="M201" s="131"/>
      <c r="N201" s="68"/>
      <c r="AM201" s="5"/>
      <c r="AN201" s="5"/>
    </row>
    <row r="202" spans="1:40" ht="283.5">
      <c r="A202" s="406">
        <v>19</v>
      </c>
      <c r="B202" s="423" t="str">
        <f t="shared" si="9"/>
        <v/>
      </c>
      <c r="C202" s="424" t="str">
        <f ca="1">TEXT(IFERROR(INDEX('Overview - Section A'!$A$37:$A$44,MATCH(G202,'Overview - Section A'!$U$37:$U$44,0)),""),"d-mmm-yy") &amp;" to " &amp; TEXT(IFERROR(INDEX('Overview - Section A'!$E$37:$E$44,MATCH(G202,'Overview - Section A'!$U$37:$U$44,0)),""),"d-mmm-yy")</f>
        <v>1-Jan-18 to 31-Dec-18</v>
      </c>
      <c r="D202" s="501"/>
      <c r="E202" s="501"/>
      <c r="F202" s="498" t="str">
        <f t="shared" si="10"/>
        <v/>
      </c>
      <c r="G202" s="502" t="s">
        <v>402</v>
      </c>
      <c r="H202" s="502"/>
      <c r="I202" s="503" t="b">
        <f t="shared" si="11"/>
        <v>1</v>
      </c>
      <c r="J202" s="503" t="b">
        <f t="shared" si="12"/>
        <v>0</v>
      </c>
      <c r="K202" s="503" t="str">
        <f t="shared" si="13"/>
        <v>a1N36000002PakzEAC</v>
      </c>
      <c r="L202" s="504" t="s">
        <v>1158</v>
      </c>
      <c r="M202" s="131"/>
      <c r="N202" s="68"/>
      <c r="AM202" s="5"/>
      <c r="AN202" s="5"/>
    </row>
    <row r="203" spans="1:40" ht="283.5">
      <c r="A203" s="406">
        <v>19</v>
      </c>
      <c r="B203" s="423" t="str">
        <f t="shared" si="9"/>
        <v/>
      </c>
      <c r="C203" s="424" t="str">
        <f ca="1">TEXT(IFERROR(INDEX('Overview - Section A'!$A$37:$A$44,MATCH(G203,'Overview - Section A'!$U$37:$U$44,0)),""),"d-mmm-yy") &amp;" to " &amp; TEXT(IFERROR(INDEX('Overview - Section A'!$E$37:$E$44,MATCH(G203,'Overview - Section A'!$U$37:$U$44,0)),""),"d-mmm-yy")</f>
        <v>1-Jan-19 to 31-Dec-19</v>
      </c>
      <c r="D203" s="501"/>
      <c r="E203" s="501"/>
      <c r="F203" s="498" t="str">
        <f t="shared" si="10"/>
        <v/>
      </c>
      <c r="G203" s="502" t="s">
        <v>404</v>
      </c>
      <c r="H203" s="502"/>
      <c r="I203" s="503" t="b">
        <f t="shared" si="11"/>
        <v>1</v>
      </c>
      <c r="J203" s="503" t="b">
        <f t="shared" si="12"/>
        <v>0</v>
      </c>
      <c r="K203" s="503" t="str">
        <f t="shared" si="13"/>
        <v>a1N36000002PakzEAC</v>
      </c>
      <c r="L203" s="504" t="s">
        <v>1159</v>
      </c>
      <c r="M203" s="131"/>
      <c r="N203" s="68"/>
      <c r="AM203" s="5"/>
      <c r="AN203" s="5"/>
    </row>
    <row r="204" spans="1:40" ht="283.5">
      <c r="A204" s="406">
        <v>19</v>
      </c>
      <c r="B204" s="423" t="str">
        <f t="shared" si="9"/>
        <v/>
      </c>
      <c r="C204" s="424" t="str">
        <f ca="1">TEXT(IFERROR(INDEX('Overview - Section A'!$A$37:$A$44,MATCH(G204,'Overview - Section A'!$U$37:$U$44,0)),""),"d-mmm-yy") &amp;" to " &amp; TEXT(IFERROR(INDEX('Overview - Section A'!$E$37:$E$44,MATCH(G204,'Overview - Section A'!$U$37:$U$44,0)),""),"d-mmm-yy")</f>
        <v>1-Jan-20 to 31-Dec-20</v>
      </c>
      <c r="D204" s="501"/>
      <c r="E204" s="501"/>
      <c r="F204" s="498" t="str">
        <f t="shared" si="10"/>
        <v/>
      </c>
      <c r="G204" s="502" t="s">
        <v>406</v>
      </c>
      <c r="H204" s="502"/>
      <c r="I204" s="503" t="b">
        <f t="shared" si="11"/>
        <v>1</v>
      </c>
      <c r="J204" s="503" t="b">
        <f t="shared" si="12"/>
        <v>0</v>
      </c>
      <c r="K204" s="503" t="str">
        <f t="shared" si="13"/>
        <v>a1N36000002PakzEAC</v>
      </c>
      <c r="L204" s="504" t="s">
        <v>1160</v>
      </c>
      <c r="M204" s="131"/>
      <c r="N204" s="68"/>
      <c r="AM204" s="5"/>
      <c r="AN204" s="5"/>
    </row>
    <row r="205" spans="1:40" ht="283.5">
      <c r="A205" s="406">
        <v>19</v>
      </c>
      <c r="B205" s="423" t="str">
        <f t="shared" si="9"/>
        <v/>
      </c>
      <c r="C205" s="424" t="str">
        <f ca="1">TEXT(IFERROR(INDEX('Overview - Section A'!$A$37:$A$44,MATCH(G205,'Overview - Section A'!$U$37:$U$44,0)),""),"d-mmm-yy") &amp;" to " &amp; TEXT(IFERROR(INDEX('Overview - Section A'!$E$37:$E$44,MATCH(G205,'Overview - Section A'!$U$37:$U$44,0)),""),"d-mmm-yy")</f>
        <v>1-Jan-21 to 31-Dec-21</v>
      </c>
      <c r="D205" s="501"/>
      <c r="E205" s="501"/>
      <c r="F205" s="498" t="str">
        <f t="shared" si="10"/>
        <v/>
      </c>
      <c r="G205" s="502" t="s">
        <v>408</v>
      </c>
      <c r="H205" s="502"/>
      <c r="I205" s="503" t="b">
        <f t="shared" si="11"/>
        <v>1</v>
      </c>
      <c r="J205" s="503" t="b">
        <f t="shared" si="12"/>
        <v>0</v>
      </c>
      <c r="K205" s="503" t="str">
        <f t="shared" si="13"/>
        <v>a1N36000002PakzEAC</v>
      </c>
      <c r="L205" s="504" t="s">
        <v>1161</v>
      </c>
      <c r="M205" s="131"/>
      <c r="N205" s="68"/>
      <c r="AM205" s="5"/>
      <c r="AN205" s="5"/>
    </row>
    <row r="206" spans="1:40" ht="283.5">
      <c r="A206" s="406">
        <v>19</v>
      </c>
      <c r="B206" s="423" t="str">
        <f t="shared" si="9"/>
        <v/>
      </c>
      <c r="C206" s="424" t="str">
        <f ca="1">TEXT(IFERROR(INDEX('Overview - Section A'!$A$37:$A$44,MATCH(G206,'Overview - Section A'!$U$37:$U$44,0)),""),"d-mmm-yy") &amp;" to " &amp; TEXT(IFERROR(INDEX('Overview - Section A'!$E$37:$E$44,MATCH(G206,'Overview - Section A'!$U$37:$U$44,0)),""),"d-mmm-yy")</f>
        <v>1-Jan-22 to 31-Dec-22</v>
      </c>
      <c r="D206" s="501"/>
      <c r="E206" s="501"/>
      <c r="F206" s="498" t="str">
        <f t="shared" si="10"/>
        <v/>
      </c>
      <c r="G206" s="502" t="s">
        <v>410</v>
      </c>
      <c r="H206" s="502"/>
      <c r="I206" s="503" t="b">
        <f t="shared" si="11"/>
        <v>1</v>
      </c>
      <c r="J206" s="503" t="b">
        <f t="shared" si="12"/>
        <v>0</v>
      </c>
      <c r="K206" s="503" t="str">
        <f t="shared" si="13"/>
        <v>a1N36000002PakzEAC</v>
      </c>
      <c r="L206" s="504" t="s">
        <v>1162</v>
      </c>
      <c r="M206" s="131"/>
      <c r="N206" s="68"/>
      <c r="AM206" s="5"/>
      <c r="AN206" s="5"/>
    </row>
    <row r="207" spans="1:40" ht="283.5">
      <c r="A207" s="406">
        <v>19</v>
      </c>
      <c r="B207" s="423" t="str">
        <f t="shared" si="9"/>
        <v/>
      </c>
      <c r="C207" s="424" t="str">
        <f ca="1">TEXT(IFERROR(INDEX('Overview - Section A'!$A$37:$A$44,MATCH(G207,'Overview - Section A'!$U$37:$U$44,0)),""),"d-mmm-yy") &amp;" to " &amp; TEXT(IFERROR(INDEX('Overview - Section A'!$E$37:$E$44,MATCH(G207,'Overview - Section A'!$U$37:$U$44,0)),""),"d-mmm-yy")</f>
        <v>1-Jan-23 to 31-Dec-23</v>
      </c>
      <c r="D207" s="501"/>
      <c r="E207" s="501"/>
      <c r="F207" s="498" t="str">
        <f t="shared" si="10"/>
        <v/>
      </c>
      <c r="G207" s="502" t="s">
        <v>412</v>
      </c>
      <c r="H207" s="502"/>
      <c r="I207" s="503" t="b">
        <f t="shared" si="11"/>
        <v>1</v>
      </c>
      <c r="J207" s="503" t="b">
        <f t="shared" si="12"/>
        <v>0</v>
      </c>
      <c r="K207" s="503" t="str">
        <f t="shared" si="13"/>
        <v>a1N36000002PakzEAC</v>
      </c>
      <c r="L207" s="504" t="s">
        <v>1163</v>
      </c>
      <c r="M207" s="131"/>
      <c r="N207" s="68"/>
      <c r="AM207" s="5"/>
      <c r="AN207" s="5"/>
    </row>
    <row r="208" spans="1:40" ht="283.5">
      <c r="A208" s="406">
        <v>20</v>
      </c>
      <c r="B208" s="423" t="str">
        <f t="shared" si="9"/>
        <v/>
      </c>
      <c r="C208" s="424" t="str">
        <f ca="1">TEXT(IFERROR(INDEX('Overview - Section A'!$A$37:$A$44,MATCH(G208,'Overview - Section A'!$U$37:$U$44,0)),""),"d-mmm-yy") &amp;" to " &amp; TEXT(IFERROR(INDEX('Overview - Section A'!$E$37:$E$44,MATCH(G208,'Overview - Section A'!$U$37:$U$44,0)),""),"d-mmm-yy")</f>
        <v>1-Jan-18 to 31-Dec-18</v>
      </c>
      <c r="D208" s="501"/>
      <c r="E208" s="501"/>
      <c r="F208" s="498" t="str">
        <f t="shared" si="10"/>
        <v/>
      </c>
      <c r="G208" s="502" t="s">
        <v>402</v>
      </c>
      <c r="H208" s="502"/>
      <c r="I208" s="503" t="b">
        <f t="shared" si="11"/>
        <v>1</v>
      </c>
      <c r="J208" s="503" t="b">
        <f t="shared" si="12"/>
        <v>0</v>
      </c>
      <c r="K208" s="503" t="str">
        <f t="shared" si="13"/>
        <v>a1N36000002Pal0EAC</v>
      </c>
      <c r="L208" s="504" t="s">
        <v>1164</v>
      </c>
      <c r="M208" s="131"/>
      <c r="N208" s="68"/>
      <c r="AM208" s="5"/>
      <c r="AN208" s="5"/>
    </row>
    <row r="209" spans="1:40" ht="283.5">
      <c r="A209" s="406">
        <v>20</v>
      </c>
      <c r="B209" s="423" t="str">
        <f t="shared" si="9"/>
        <v/>
      </c>
      <c r="C209" s="424" t="str">
        <f ca="1">TEXT(IFERROR(INDEX('Overview - Section A'!$A$37:$A$44,MATCH(G209,'Overview - Section A'!$U$37:$U$44,0)),""),"d-mmm-yy") &amp;" to " &amp; TEXT(IFERROR(INDEX('Overview - Section A'!$E$37:$E$44,MATCH(G209,'Overview - Section A'!$U$37:$U$44,0)),""),"d-mmm-yy")</f>
        <v>1-Jan-19 to 31-Dec-19</v>
      </c>
      <c r="D209" s="501"/>
      <c r="E209" s="501"/>
      <c r="F209" s="498" t="str">
        <f t="shared" si="10"/>
        <v/>
      </c>
      <c r="G209" s="502" t="s">
        <v>404</v>
      </c>
      <c r="H209" s="502"/>
      <c r="I209" s="503" t="b">
        <f t="shared" si="11"/>
        <v>1</v>
      </c>
      <c r="J209" s="503" t="b">
        <f t="shared" si="12"/>
        <v>0</v>
      </c>
      <c r="K209" s="503" t="str">
        <f t="shared" si="13"/>
        <v>a1N36000002Pal0EAC</v>
      </c>
      <c r="L209" s="504" t="s">
        <v>1165</v>
      </c>
      <c r="M209" s="131"/>
      <c r="N209" s="68"/>
      <c r="AM209" s="5"/>
      <c r="AN209" s="5"/>
    </row>
    <row r="210" spans="1:40" ht="283.5">
      <c r="A210" s="406">
        <v>20</v>
      </c>
      <c r="B210" s="423" t="str">
        <f t="shared" si="9"/>
        <v/>
      </c>
      <c r="C210" s="424" t="str">
        <f ca="1">TEXT(IFERROR(INDEX('Overview - Section A'!$A$37:$A$44,MATCH(G210,'Overview - Section A'!$U$37:$U$44,0)),""),"d-mmm-yy") &amp;" to " &amp; TEXT(IFERROR(INDEX('Overview - Section A'!$E$37:$E$44,MATCH(G210,'Overview - Section A'!$U$37:$U$44,0)),""),"d-mmm-yy")</f>
        <v>1-Jan-20 to 31-Dec-20</v>
      </c>
      <c r="D210" s="501"/>
      <c r="E210" s="501"/>
      <c r="F210" s="498" t="str">
        <f t="shared" si="10"/>
        <v/>
      </c>
      <c r="G210" s="502" t="s">
        <v>406</v>
      </c>
      <c r="H210" s="502"/>
      <c r="I210" s="503" t="b">
        <f t="shared" si="11"/>
        <v>1</v>
      </c>
      <c r="J210" s="503" t="b">
        <f t="shared" si="12"/>
        <v>0</v>
      </c>
      <c r="K210" s="503" t="str">
        <f t="shared" si="13"/>
        <v>a1N36000002Pal0EAC</v>
      </c>
      <c r="L210" s="504" t="s">
        <v>1166</v>
      </c>
      <c r="M210" s="131"/>
      <c r="N210" s="68"/>
      <c r="AM210" s="5"/>
      <c r="AN210" s="5"/>
    </row>
    <row r="211" spans="1:40" ht="283.5">
      <c r="A211" s="406">
        <v>20</v>
      </c>
      <c r="B211" s="423" t="str">
        <f t="shared" si="9"/>
        <v/>
      </c>
      <c r="C211" s="424" t="str">
        <f ca="1">TEXT(IFERROR(INDEX('Overview - Section A'!$A$37:$A$44,MATCH(G211,'Overview - Section A'!$U$37:$U$44,0)),""),"d-mmm-yy") &amp;" to " &amp; TEXT(IFERROR(INDEX('Overview - Section A'!$E$37:$E$44,MATCH(G211,'Overview - Section A'!$U$37:$U$44,0)),""),"d-mmm-yy")</f>
        <v>1-Jan-21 to 31-Dec-21</v>
      </c>
      <c r="D211" s="501"/>
      <c r="E211" s="501"/>
      <c r="F211" s="498" t="str">
        <f t="shared" si="10"/>
        <v/>
      </c>
      <c r="G211" s="502" t="s">
        <v>408</v>
      </c>
      <c r="H211" s="502"/>
      <c r="I211" s="503" t="b">
        <f t="shared" si="11"/>
        <v>1</v>
      </c>
      <c r="J211" s="503" t="b">
        <f t="shared" si="12"/>
        <v>0</v>
      </c>
      <c r="K211" s="503" t="str">
        <f t="shared" si="13"/>
        <v>a1N36000002Pal0EAC</v>
      </c>
      <c r="L211" s="504" t="s">
        <v>1167</v>
      </c>
      <c r="M211" s="131"/>
      <c r="N211" s="68"/>
      <c r="AM211" s="5"/>
      <c r="AN211" s="5"/>
    </row>
    <row r="212" spans="1:40" ht="283.5">
      <c r="A212" s="406">
        <v>20</v>
      </c>
      <c r="B212" s="423" t="str">
        <f t="shared" si="9"/>
        <v/>
      </c>
      <c r="C212" s="424" t="str">
        <f ca="1">TEXT(IFERROR(INDEX('Overview - Section A'!$A$37:$A$44,MATCH(G212,'Overview - Section A'!$U$37:$U$44,0)),""),"d-mmm-yy") &amp;" to " &amp; TEXT(IFERROR(INDEX('Overview - Section A'!$E$37:$E$44,MATCH(G212,'Overview - Section A'!$U$37:$U$44,0)),""),"d-mmm-yy")</f>
        <v>1-Jan-22 to 31-Dec-22</v>
      </c>
      <c r="D212" s="501"/>
      <c r="E212" s="501"/>
      <c r="F212" s="498" t="str">
        <f t="shared" si="10"/>
        <v/>
      </c>
      <c r="G212" s="502" t="s">
        <v>410</v>
      </c>
      <c r="H212" s="502"/>
      <c r="I212" s="503" t="b">
        <f t="shared" si="11"/>
        <v>1</v>
      </c>
      <c r="J212" s="503" t="b">
        <f t="shared" si="12"/>
        <v>0</v>
      </c>
      <c r="K212" s="503" t="str">
        <f t="shared" si="13"/>
        <v>a1N36000002Pal0EAC</v>
      </c>
      <c r="L212" s="504" t="s">
        <v>1168</v>
      </c>
      <c r="M212" s="131"/>
      <c r="N212" s="68"/>
      <c r="AM212" s="5"/>
      <c r="AN212" s="5"/>
    </row>
    <row r="213" spans="1:40" ht="283.5">
      <c r="A213" s="406">
        <v>20</v>
      </c>
      <c r="B213" s="423" t="str">
        <f t="shared" si="9"/>
        <v/>
      </c>
      <c r="C213" s="424" t="str">
        <f ca="1">TEXT(IFERROR(INDEX('Overview - Section A'!$A$37:$A$44,MATCH(G213,'Overview - Section A'!$U$37:$U$44,0)),""),"d-mmm-yy") &amp;" to " &amp; TEXT(IFERROR(INDEX('Overview - Section A'!$E$37:$E$44,MATCH(G213,'Overview - Section A'!$U$37:$U$44,0)),""),"d-mmm-yy")</f>
        <v>1-Jan-23 to 31-Dec-23</v>
      </c>
      <c r="D213" s="501"/>
      <c r="E213" s="501"/>
      <c r="F213" s="498" t="str">
        <f t="shared" si="10"/>
        <v/>
      </c>
      <c r="G213" s="502" t="s">
        <v>412</v>
      </c>
      <c r="H213" s="502"/>
      <c r="I213" s="503" t="b">
        <f t="shared" si="11"/>
        <v>1</v>
      </c>
      <c r="J213" s="503" t="b">
        <f t="shared" si="12"/>
        <v>0</v>
      </c>
      <c r="K213" s="503" t="str">
        <f t="shared" si="13"/>
        <v>a1N36000002Pal0EAC</v>
      </c>
      <c r="L213" s="504" t="s">
        <v>1169</v>
      </c>
      <c r="M213" s="131"/>
      <c r="N213" s="68"/>
      <c r="AM213" s="5"/>
      <c r="AN213" s="5"/>
    </row>
    <row r="214" spans="1:40" ht="283.5">
      <c r="A214" s="406">
        <v>21</v>
      </c>
      <c r="B214" s="423" t="str">
        <f t="shared" si="9"/>
        <v/>
      </c>
      <c r="C214" s="424" t="str">
        <f ca="1">TEXT(IFERROR(INDEX('Overview - Section A'!$A$37:$A$44,MATCH(G214,'Overview - Section A'!$U$37:$U$44,0)),""),"d-mmm-yy") &amp;" to " &amp; TEXT(IFERROR(INDEX('Overview - Section A'!$E$37:$E$44,MATCH(G214,'Overview - Section A'!$U$37:$U$44,0)),""),"d-mmm-yy")</f>
        <v>1-Jan-18 to 31-Dec-18</v>
      </c>
      <c r="D214" s="501"/>
      <c r="E214" s="501"/>
      <c r="F214" s="498" t="str">
        <f t="shared" si="10"/>
        <v/>
      </c>
      <c r="G214" s="502" t="s">
        <v>402</v>
      </c>
      <c r="H214" s="502"/>
      <c r="I214" s="503" t="b">
        <f t="shared" si="11"/>
        <v>1</v>
      </c>
      <c r="J214" s="503" t="b">
        <f t="shared" si="12"/>
        <v>0</v>
      </c>
      <c r="K214" s="503" t="str">
        <f t="shared" si="13"/>
        <v>a1N36000002Pal1EAC</v>
      </c>
      <c r="L214" s="504" t="s">
        <v>1170</v>
      </c>
      <c r="M214" s="131"/>
      <c r="N214" s="68"/>
      <c r="AM214" s="5"/>
      <c r="AN214" s="5"/>
    </row>
    <row r="215" spans="1:40" ht="283.5">
      <c r="A215" s="406">
        <v>21</v>
      </c>
      <c r="B215" s="423" t="str">
        <f t="shared" si="9"/>
        <v/>
      </c>
      <c r="C215" s="424" t="str">
        <f ca="1">TEXT(IFERROR(INDEX('Overview - Section A'!$A$37:$A$44,MATCH(G215,'Overview - Section A'!$U$37:$U$44,0)),""),"d-mmm-yy") &amp;" to " &amp; TEXT(IFERROR(INDEX('Overview - Section A'!$E$37:$E$44,MATCH(G215,'Overview - Section A'!$U$37:$U$44,0)),""),"d-mmm-yy")</f>
        <v>1-Jan-19 to 31-Dec-19</v>
      </c>
      <c r="D215" s="501"/>
      <c r="E215" s="501"/>
      <c r="F215" s="498" t="str">
        <f t="shared" si="10"/>
        <v/>
      </c>
      <c r="G215" s="502" t="s">
        <v>404</v>
      </c>
      <c r="H215" s="502"/>
      <c r="I215" s="503" t="b">
        <f t="shared" si="11"/>
        <v>1</v>
      </c>
      <c r="J215" s="503" t="b">
        <f t="shared" si="12"/>
        <v>0</v>
      </c>
      <c r="K215" s="503" t="str">
        <f t="shared" si="13"/>
        <v>a1N36000002Pal1EAC</v>
      </c>
      <c r="L215" s="504" t="s">
        <v>1171</v>
      </c>
      <c r="M215" s="131"/>
      <c r="N215" s="68"/>
      <c r="AM215" s="5"/>
      <c r="AN215" s="5"/>
    </row>
    <row r="216" spans="1:40" ht="283.5">
      <c r="A216" s="406">
        <v>21</v>
      </c>
      <c r="B216" s="423" t="str">
        <f t="shared" si="9"/>
        <v/>
      </c>
      <c r="C216" s="424" t="str">
        <f ca="1">TEXT(IFERROR(INDEX('Overview - Section A'!$A$37:$A$44,MATCH(G216,'Overview - Section A'!$U$37:$U$44,0)),""),"d-mmm-yy") &amp;" to " &amp; TEXT(IFERROR(INDEX('Overview - Section A'!$E$37:$E$44,MATCH(G216,'Overview - Section A'!$U$37:$U$44,0)),""),"d-mmm-yy")</f>
        <v>1-Jan-20 to 31-Dec-20</v>
      </c>
      <c r="D216" s="501"/>
      <c r="E216" s="501"/>
      <c r="F216" s="498" t="str">
        <f t="shared" si="10"/>
        <v/>
      </c>
      <c r="G216" s="502" t="s">
        <v>406</v>
      </c>
      <c r="H216" s="502"/>
      <c r="I216" s="503" t="b">
        <f t="shared" si="11"/>
        <v>1</v>
      </c>
      <c r="J216" s="503" t="b">
        <f t="shared" si="12"/>
        <v>0</v>
      </c>
      <c r="K216" s="503" t="str">
        <f t="shared" si="13"/>
        <v>a1N36000002Pal1EAC</v>
      </c>
      <c r="L216" s="504" t="s">
        <v>1172</v>
      </c>
      <c r="M216" s="131"/>
      <c r="N216" s="68"/>
      <c r="AM216" s="5"/>
      <c r="AN216" s="5"/>
    </row>
    <row r="217" spans="1:40" ht="283.5">
      <c r="A217" s="406">
        <v>21</v>
      </c>
      <c r="B217" s="423" t="str">
        <f t="shared" si="9"/>
        <v/>
      </c>
      <c r="C217" s="424" t="str">
        <f ca="1">TEXT(IFERROR(INDEX('Overview - Section A'!$A$37:$A$44,MATCH(G217,'Overview - Section A'!$U$37:$U$44,0)),""),"d-mmm-yy") &amp;" to " &amp; TEXT(IFERROR(INDEX('Overview - Section A'!$E$37:$E$44,MATCH(G217,'Overview - Section A'!$U$37:$U$44,0)),""),"d-mmm-yy")</f>
        <v>1-Jan-21 to 31-Dec-21</v>
      </c>
      <c r="D217" s="501"/>
      <c r="E217" s="501"/>
      <c r="F217" s="498" t="str">
        <f t="shared" si="10"/>
        <v/>
      </c>
      <c r="G217" s="502" t="s">
        <v>408</v>
      </c>
      <c r="H217" s="502"/>
      <c r="I217" s="503" t="b">
        <f t="shared" si="11"/>
        <v>1</v>
      </c>
      <c r="J217" s="503" t="b">
        <f t="shared" si="12"/>
        <v>0</v>
      </c>
      <c r="K217" s="503" t="str">
        <f t="shared" si="13"/>
        <v>a1N36000002Pal1EAC</v>
      </c>
      <c r="L217" s="504" t="s">
        <v>1173</v>
      </c>
      <c r="M217" s="131"/>
      <c r="N217" s="68"/>
      <c r="AM217" s="5"/>
      <c r="AN217" s="5"/>
    </row>
    <row r="218" spans="1:40" ht="283.5">
      <c r="A218" s="406">
        <v>21</v>
      </c>
      <c r="B218" s="423" t="str">
        <f t="shared" si="9"/>
        <v/>
      </c>
      <c r="C218" s="424" t="str">
        <f ca="1">TEXT(IFERROR(INDEX('Overview - Section A'!$A$37:$A$44,MATCH(G218,'Overview - Section A'!$U$37:$U$44,0)),""),"d-mmm-yy") &amp;" to " &amp; TEXT(IFERROR(INDEX('Overview - Section A'!$E$37:$E$44,MATCH(G218,'Overview - Section A'!$U$37:$U$44,0)),""),"d-mmm-yy")</f>
        <v>1-Jan-22 to 31-Dec-22</v>
      </c>
      <c r="D218" s="501"/>
      <c r="E218" s="501"/>
      <c r="F218" s="498" t="str">
        <f t="shared" si="10"/>
        <v/>
      </c>
      <c r="G218" s="502" t="s">
        <v>410</v>
      </c>
      <c r="H218" s="502"/>
      <c r="I218" s="503" t="b">
        <f t="shared" si="11"/>
        <v>1</v>
      </c>
      <c r="J218" s="503" t="b">
        <f t="shared" si="12"/>
        <v>0</v>
      </c>
      <c r="K218" s="503" t="str">
        <f t="shared" si="13"/>
        <v>a1N36000002Pal1EAC</v>
      </c>
      <c r="L218" s="504" t="s">
        <v>1174</v>
      </c>
      <c r="M218" s="131"/>
      <c r="N218" s="68"/>
      <c r="AM218" s="5"/>
      <c r="AN218" s="5"/>
    </row>
    <row r="219" spans="1:40" ht="283.5">
      <c r="A219" s="406">
        <v>21</v>
      </c>
      <c r="B219" s="423" t="str">
        <f t="shared" si="9"/>
        <v/>
      </c>
      <c r="C219" s="424" t="str">
        <f ca="1">TEXT(IFERROR(INDEX('Overview - Section A'!$A$37:$A$44,MATCH(G219,'Overview - Section A'!$U$37:$U$44,0)),""),"d-mmm-yy") &amp;" to " &amp; TEXT(IFERROR(INDEX('Overview - Section A'!$E$37:$E$44,MATCH(G219,'Overview - Section A'!$U$37:$U$44,0)),""),"d-mmm-yy")</f>
        <v>1-Jan-23 to 31-Dec-23</v>
      </c>
      <c r="D219" s="501"/>
      <c r="E219" s="501"/>
      <c r="F219" s="498" t="str">
        <f t="shared" si="10"/>
        <v/>
      </c>
      <c r="G219" s="502" t="s">
        <v>412</v>
      </c>
      <c r="H219" s="502"/>
      <c r="I219" s="503" t="b">
        <f t="shared" si="11"/>
        <v>1</v>
      </c>
      <c r="J219" s="503" t="b">
        <f t="shared" si="12"/>
        <v>0</v>
      </c>
      <c r="K219" s="503" t="str">
        <f t="shared" si="13"/>
        <v>a1N36000002Pal1EAC</v>
      </c>
      <c r="L219" s="504" t="s">
        <v>1175</v>
      </c>
      <c r="M219" s="131"/>
      <c r="N219" s="68"/>
      <c r="AM219" s="5"/>
      <c r="AN219" s="5"/>
    </row>
    <row r="220" spans="1:40" ht="283.5">
      <c r="A220" s="406">
        <v>22</v>
      </c>
      <c r="B220" s="423" t="str">
        <f t="shared" si="9"/>
        <v/>
      </c>
      <c r="C220" s="424" t="str">
        <f ca="1">TEXT(IFERROR(INDEX('Overview - Section A'!$A$37:$A$44,MATCH(G220,'Overview - Section A'!$U$37:$U$44,0)),""),"d-mmm-yy") &amp;" to " &amp; TEXT(IFERROR(INDEX('Overview - Section A'!$E$37:$E$44,MATCH(G220,'Overview - Section A'!$U$37:$U$44,0)),""),"d-mmm-yy")</f>
        <v>1-Jan-18 to 31-Dec-18</v>
      </c>
      <c r="D220" s="501"/>
      <c r="E220" s="501"/>
      <c r="F220" s="498" t="str">
        <f t="shared" si="10"/>
        <v/>
      </c>
      <c r="G220" s="502" t="s">
        <v>402</v>
      </c>
      <c r="H220" s="502"/>
      <c r="I220" s="503" t="b">
        <f t="shared" si="11"/>
        <v>1</v>
      </c>
      <c r="J220" s="503" t="b">
        <f t="shared" si="12"/>
        <v>0</v>
      </c>
      <c r="K220" s="503" t="str">
        <f t="shared" si="13"/>
        <v>a1N36000002Pal2EAC</v>
      </c>
      <c r="L220" s="504" t="s">
        <v>1176</v>
      </c>
      <c r="M220" s="131"/>
      <c r="N220" s="68"/>
      <c r="AM220" s="5"/>
      <c r="AN220" s="5"/>
    </row>
    <row r="221" spans="1:40" ht="283.5">
      <c r="A221" s="406">
        <v>22</v>
      </c>
      <c r="B221" s="423" t="str">
        <f t="shared" si="9"/>
        <v/>
      </c>
      <c r="C221" s="424" t="str">
        <f ca="1">TEXT(IFERROR(INDEX('Overview - Section A'!$A$37:$A$44,MATCH(G221,'Overview - Section A'!$U$37:$U$44,0)),""),"d-mmm-yy") &amp;" to " &amp; TEXT(IFERROR(INDEX('Overview - Section A'!$E$37:$E$44,MATCH(G221,'Overview - Section A'!$U$37:$U$44,0)),""),"d-mmm-yy")</f>
        <v>1-Jan-19 to 31-Dec-19</v>
      </c>
      <c r="D221" s="501"/>
      <c r="E221" s="501"/>
      <c r="F221" s="498" t="str">
        <f t="shared" si="10"/>
        <v/>
      </c>
      <c r="G221" s="502" t="s">
        <v>404</v>
      </c>
      <c r="H221" s="502"/>
      <c r="I221" s="503" t="b">
        <f t="shared" si="11"/>
        <v>1</v>
      </c>
      <c r="J221" s="503" t="b">
        <f t="shared" si="12"/>
        <v>0</v>
      </c>
      <c r="K221" s="503" t="str">
        <f t="shared" si="13"/>
        <v>a1N36000002Pal2EAC</v>
      </c>
      <c r="L221" s="504" t="s">
        <v>1177</v>
      </c>
      <c r="M221" s="131"/>
      <c r="N221" s="68"/>
      <c r="AM221" s="5"/>
      <c r="AN221" s="5"/>
    </row>
    <row r="222" spans="1:40" ht="283.5">
      <c r="A222" s="406">
        <v>22</v>
      </c>
      <c r="B222" s="423" t="str">
        <f t="shared" ref="B222:B285" si="14">IF(A222=A221,"",IF(VLOOKUP(A222,$A$8:$D$90,4,FALSE)=0,"",VLOOKUP(A222,$A$8:$D$90,4,FALSE)))</f>
        <v/>
      </c>
      <c r="C222" s="424" t="str">
        <f ca="1">TEXT(IFERROR(INDEX('Overview - Section A'!$A$37:$A$44,MATCH(G222,'Overview - Section A'!$U$37:$U$44,0)),""),"d-mmm-yy") &amp;" to " &amp; TEXT(IFERROR(INDEX('Overview - Section A'!$E$37:$E$44,MATCH(G222,'Overview - Section A'!$U$37:$U$44,0)),""),"d-mmm-yy")</f>
        <v>1-Jan-20 to 31-Dec-20</v>
      </c>
      <c r="D222" s="501"/>
      <c r="E222" s="501"/>
      <c r="F222" s="498" t="str">
        <f t="shared" ref="F222:F285" si="15">IF(VLOOKUP(A222,$A$8:$D$90,4,FALSE)=0,"",VLOOKUP(A222,$A$8:$D$90,4,FALSE))</f>
        <v/>
      </c>
      <c r="G222" s="502" t="s">
        <v>406</v>
      </c>
      <c r="H222" s="502"/>
      <c r="I222" s="503" t="b">
        <f t="shared" ref="I222:I285" si="16">IFERROR(TRUE,FALSE)</f>
        <v>1</v>
      </c>
      <c r="J222" s="503" t="b">
        <f t="shared" ref="J222:J285" si="17">IFERROR(IF(VLOOKUP(A222,$A$8:$D$90,4,FALSE)&lt;&gt;"",TRUE,FALSE),FALSE)</f>
        <v>0</v>
      </c>
      <c r="K222" s="503" t="str">
        <f t="shared" ref="K222:K285" si="18">IFERROR(VLOOKUP(A222,$A$8:$T$90,20,FALSE),"")</f>
        <v>a1N36000002Pal2EAC</v>
      </c>
      <c r="L222" s="504" t="s">
        <v>1178</v>
      </c>
      <c r="M222" s="131"/>
      <c r="N222" s="68"/>
      <c r="AM222" s="5"/>
      <c r="AN222" s="5"/>
    </row>
    <row r="223" spans="1:40" ht="283.5">
      <c r="A223" s="406">
        <v>22</v>
      </c>
      <c r="B223" s="423" t="str">
        <f t="shared" si="14"/>
        <v/>
      </c>
      <c r="C223" s="424" t="str">
        <f ca="1">TEXT(IFERROR(INDEX('Overview - Section A'!$A$37:$A$44,MATCH(G223,'Overview - Section A'!$U$37:$U$44,0)),""),"d-mmm-yy") &amp;" to " &amp; TEXT(IFERROR(INDEX('Overview - Section A'!$E$37:$E$44,MATCH(G223,'Overview - Section A'!$U$37:$U$44,0)),""),"d-mmm-yy")</f>
        <v>1-Jan-21 to 31-Dec-21</v>
      </c>
      <c r="D223" s="501"/>
      <c r="E223" s="501"/>
      <c r="F223" s="498" t="str">
        <f t="shared" si="15"/>
        <v/>
      </c>
      <c r="G223" s="502" t="s">
        <v>408</v>
      </c>
      <c r="H223" s="502"/>
      <c r="I223" s="503" t="b">
        <f t="shared" si="16"/>
        <v>1</v>
      </c>
      <c r="J223" s="503" t="b">
        <f t="shared" si="17"/>
        <v>0</v>
      </c>
      <c r="K223" s="503" t="str">
        <f t="shared" si="18"/>
        <v>a1N36000002Pal2EAC</v>
      </c>
      <c r="L223" s="504" t="s">
        <v>1179</v>
      </c>
      <c r="M223" s="131"/>
      <c r="N223" s="68"/>
      <c r="AM223" s="5"/>
      <c r="AN223" s="5"/>
    </row>
    <row r="224" spans="1:40" ht="283.5">
      <c r="A224" s="406">
        <v>22</v>
      </c>
      <c r="B224" s="423" t="str">
        <f t="shared" si="14"/>
        <v/>
      </c>
      <c r="C224" s="424" t="str">
        <f ca="1">TEXT(IFERROR(INDEX('Overview - Section A'!$A$37:$A$44,MATCH(G224,'Overview - Section A'!$U$37:$U$44,0)),""),"d-mmm-yy") &amp;" to " &amp; TEXT(IFERROR(INDEX('Overview - Section A'!$E$37:$E$44,MATCH(G224,'Overview - Section A'!$U$37:$U$44,0)),""),"d-mmm-yy")</f>
        <v>1-Jan-22 to 31-Dec-22</v>
      </c>
      <c r="D224" s="501"/>
      <c r="E224" s="501"/>
      <c r="F224" s="498" t="str">
        <f t="shared" si="15"/>
        <v/>
      </c>
      <c r="G224" s="502" t="s">
        <v>410</v>
      </c>
      <c r="H224" s="502"/>
      <c r="I224" s="503" t="b">
        <f t="shared" si="16"/>
        <v>1</v>
      </c>
      <c r="J224" s="503" t="b">
        <f t="shared" si="17"/>
        <v>0</v>
      </c>
      <c r="K224" s="503" t="str">
        <f t="shared" si="18"/>
        <v>a1N36000002Pal2EAC</v>
      </c>
      <c r="L224" s="504" t="s">
        <v>1180</v>
      </c>
      <c r="M224" s="131"/>
      <c r="N224" s="68"/>
      <c r="AM224" s="5"/>
      <c r="AN224" s="5"/>
    </row>
    <row r="225" spans="1:40" ht="283.5">
      <c r="A225" s="406">
        <v>22</v>
      </c>
      <c r="B225" s="423" t="str">
        <f t="shared" si="14"/>
        <v/>
      </c>
      <c r="C225" s="424" t="str">
        <f ca="1">TEXT(IFERROR(INDEX('Overview - Section A'!$A$37:$A$44,MATCH(G225,'Overview - Section A'!$U$37:$U$44,0)),""),"d-mmm-yy") &amp;" to " &amp; TEXT(IFERROR(INDEX('Overview - Section A'!$E$37:$E$44,MATCH(G225,'Overview - Section A'!$U$37:$U$44,0)),""),"d-mmm-yy")</f>
        <v>1-Jan-23 to 31-Dec-23</v>
      </c>
      <c r="D225" s="501"/>
      <c r="E225" s="501"/>
      <c r="F225" s="498" t="str">
        <f t="shared" si="15"/>
        <v/>
      </c>
      <c r="G225" s="502" t="s">
        <v>412</v>
      </c>
      <c r="H225" s="502"/>
      <c r="I225" s="503" t="b">
        <f t="shared" si="16"/>
        <v>1</v>
      </c>
      <c r="J225" s="503" t="b">
        <f t="shared" si="17"/>
        <v>0</v>
      </c>
      <c r="K225" s="503" t="str">
        <f t="shared" si="18"/>
        <v>a1N36000002Pal2EAC</v>
      </c>
      <c r="L225" s="504" t="s">
        <v>1181</v>
      </c>
      <c r="M225" s="131"/>
      <c r="N225" s="68"/>
      <c r="AM225" s="5"/>
      <c r="AN225" s="5"/>
    </row>
    <row r="226" spans="1:40" ht="283.5">
      <c r="A226" s="406">
        <v>23</v>
      </c>
      <c r="B226" s="423" t="str">
        <f t="shared" si="14"/>
        <v/>
      </c>
      <c r="C226" s="424" t="str">
        <f ca="1">TEXT(IFERROR(INDEX('Overview - Section A'!$A$37:$A$44,MATCH(G226,'Overview - Section A'!$U$37:$U$44,0)),""),"d-mmm-yy") &amp;" to " &amp; TEXT(IFERROR(INDEX('Overview - Section A'!$E$37:$E$44,MATCH(G226,'Overview - Section A'!$U$37:$U$44,0)),""),"d-mmm-yy")</f>
        <v>1-Jan-18 to 31-Dec-18</v>
      </c>
      <c r="D226" s="501"/>
      <c r="E226" s="501"/>
      <c r="F226" s="498" t="str">
        <f t="shared" si="15"/>
        <v/>
      </c>
      <c r="G226" s="502" t="s">
        <v>402</v>
      </c>
      <c r="H226" s="502"/>
      <c r="I226" s="503" t="b">
        <f t="shared" si="16"/>
        <v>1</v>
      </c>
      <c r="J226" s="503" t="b">
        <f t="shared" si="17"/>
        <v>0</v>
      </c>
      <c r="K226" s="503" t="str">
        <f t="shared" si="18"/>
        <v>a1N36000002Pal3EAC</v>
      </c>
      <c r="L226" s="504" t="s">
        <v>1182</v>
      </c>
      <c r="M226" s="131"/>
      <c r="N226" s="68"/>
      <c r="AM226" s="5"/>
      <c r="AN226" s="5"/>
    </row>
    <row r="227" spans="1:40" ht="283.5">
      <c r="A227" s="406">
        <v>23</v>
      </c>
      <c r="B227" s="423" t="str">
        <f t="shared" si="14"/>
        <v/>
      </c>
      <c r="C227" s="424" t="str">
        <f ca="1">TEXT(IFERROR(INDEX('Overview - Section A'!$A$37:$A$44,MATCH(G227,'Overview - Section A'!$U$37:$U$44,0)),""),"d-mmm-yy") &amp;" to " &amp; TEXT(IFERROR(INDEX('Overview - Section A'!$E$37:$E$44,MATCH(G227,'Overview - Section A'!$U$37:$U$44,0)),""),"d-mmm-yy")</f>
        <v>1-Jan-19 to 31-Dec-19</v>
      </c>
      <c r="D227" s="501"/>
      <c r="E227" s="501"/>
      <c r="F227" s="498" t="str">
        <f t="shared" si="15"/>
        <v/>
      </c>
      <c r="G227" s="502" t="s">
        <v>404</v>
      </c>
      <c r="H227" s="502"/>
      <c r="I227" s="503" t="b">
        <f t="shared" si="16"/>
        <v>1</v>
      </c>
      <c r="J227" s="503" t="b">
        <f t="shared" si="17"/>
        <v>0</v>
      </c>
      <c r="K227" s="503" t="str">
        <f t="shared" si="18"/>
        <v>a1N36000002Pal3EAC</v>
      </c>
      <c r="L227" s="504" t="s">
        <v>1183</v>
      </c>
      <c r="M227" s="131"/>
      <c r="N227" s="68"/>
      <c r="AM227" s="5"/>
      <c r="AN227" s="5"/>
    </row>
    <row r="228" spans="1:40" ht="283.5">
      <c r="A228" s="406">
        <v>23</v>
      </c>
      <c r="B228" s="423" t="str">
        <f t="shared" si="14"/>
        <v/>
      </c>
      <c r="C228" s="424" t="str">
        <f ca="1">TEXT(IFERROR(INDEX('Overview - Section A'!$A$37:$A$44,MATCH(G228,'Overview - Section A'!$U$37:$U$44,0)),""),"d-mmm-yy") &amp;" to " &amp; TEXT(IFERROR(INDEX('Overview - Section A'!$E$37:$E$44,MATCH(G228,'Overview - Section A'!$U$37:$U$44,0)),""),"d-mmm-yy")</f>
        <v>1-Jan-20 to 31-Dec-20</v>
      </c>
      <c r="D228" s="501"/>
      <c r="E228" s="501"/>
      <c r="F228" s="498" t="str">
        <f t="shared" si="15"/>
        <v/>
      </c>
      <c r="G228" s="502" t="s">
        <v>406</v>
      </c>
      <c r="H228" s="502"/>
      <c r="I228" s="503" t="b">
        <f t="shared" si="16"/>
        <v>1</v>
      </c>
      <c r="J228" s="503" t="b">
        <f t="shared" si="17"/>
        <v>0</v>
      </c>
      <c r="K228" s="503" t="str">
        <f t="shared" si="18"/>
        <v>a1N36000002Pal3EAC</v>
      </c>
      <c r="L228" s="504" t="s">
        <v>1184</v>
      </c>
      <c r="M228" s="131"/>
      <c r="N228" s="68"/>
      <c r="AM228" s="5"/>
      <c r="AN228" s="5"/>
    </row>
    <row r="229" spans="1:40" ht="283.5">
      <c r="A229" s="406">
        <v>23</v>
      </c>
      <c r="B229" s="423" t="str">
        <f t="shared" si="14"/>
        <v/>
      </c>
      <c r="C229" s="424" t="str">
        <f ca="1">TEXT(IFERROR(INDEX('Overview - Section A'!$A$37:$A$44,MATCH(G229,'Overview - Section A'!$U$37:$U$44,0)),""),"d-mmm-yy") &amp;" to " &amp; TEXT(IFERROR(INDEX('Overview - Section A'!$E$37:$E$44,MATCH(G229,'Overview - Section A'!$U$37:$U$44,0)),""),"d-mmm-yy")</f>
        <v>1-Jan-21 to 31-Dec-21</v>
      </c>
      <c r="D229" s="501"/>
      <c r="E229" s="501"/>
      <c r="F229" s="498" t="str">
        <f t="shared" si="15"/>
        <v/>
      </c>
      <c r="G229" s="502" t="s">
        <v>408</v>
      </c>
      <c r="H229" s="502"/>
      <c r="I229" s="503" t="b">
        <f t="shared" si="16"/>
        <v>1</v>
      </c>
      <c r="J229" s="503" t="b">
        <f t="shared" si="17"/>
        <v>0</v>
      </c>
      <c r="K229" s="503" t="str">
        <f t="shared" si="18"/>
        <v>a1N36000002Pal3EAC</v>
      </c>
      <c r="L229" s="504" t="s">
        <v>1185</v>
      </c>
      <c r="M229" s="131"/>
      <c r="N229" s="68"/>
      <c r="AM229" s="5"/>
      <c r="AN229" s="5"/>
    </row>
    <row r="230" spans="1:40" ht="283.5">
      <c r="A230" s="406">
        <v>23</v>
      </c>
      <c r="B230" s="423" t="str">
        <f t="shared" si="14"/>
        <v/>
      </c>
      <c r="C230" s="424" t="str">
        <f ca="1">TEXT(IFERROR(INDEX('Overview - Section A'!$A$37:$A$44,MATCH(G230,'Overview - Section A'!$U$37:$U$44,0)),""),"d-mmm-yy") &amp;" to " &amp; TEXT(IFERROR(INDEX('Overview - Section A'!$E$37:$E$44,MATCH(G230,'Overview - Section A'!$U$37:$U$44,0)),""),"d-mmm-yy")</f>
        <v>1-Jan-22 to 31-Dec-22</v>
      </c>
      <c r="D230" s="501"/>
      <c r="E230" s="501"/>
      <c r="F230" s="498" t="str">
        <f t="shared" si="15"/>
        <v/>
      </c>
      <c r="G230" s="502" t="s">
        <v>410</v>
      </c>
      <c r="H230" s="502"/>
      <c r="I230" s="503" t="b">
        <f t="shared" si="16"/>
        <v>1</v>
      </c>
      <c r="J230" s="503" t="b">
        <f t="shared" si="17"/>
        <v>0</v>
      </c>
      <c r="K230" s="503" t="str">
        <f t="shared" si="18"/>
        <v>a1N36000002Pal3EAC</v>
      </c>
      <c r="L230" s="504" t="s">
        <v>1186</v>
      </c>
      <c r="M230" s="131"/>
      <c r="N230" s="68"/>
      <c r="AM230" s="5"/>
      <c r="AN230" s="5"/>
    </row>
    <row r="231" spans="1:40" ht="283.5">
      <c r="A231" s="406">
        <v>23</v>
      </c>
      <c r="B231" s="423" t="str">
        <f t="shared" si="14"/>
        <v/>
      </c>
      <c r="C231" s="424" t="str">
        <f ca="1">TEXT(IFERROR(INDEX('Overview - Section A'!$A$37:$A$44,MATCH(G231,'Overview - Section A'!$U$37:$U$44,0)),""),"d-mmm-yy") &amp;" to " &amp; TEXT(IFERROR(INDEX('Overview - Section A'!$E$37:$E$44,MATCH(G231,'Overview - Section A'!$U$37:$U$44,0)),""),"d-mmm-yy")</f>
        <v>1-Jan-23 to 31-Dec-23</v>
      </c>
      <c r="D231" s="501"/>
      <c r="E231" s="501"/>
      <c r="F231" s="498" t="str">
        <f t="shared" si="15"/>
        <v/>
      </c>
      <c r="G231" s="502" t="s">
        <v>412</v>
      </c>
      <c r="H231" s="502"/>
      <c r="I231" s="503" t="b">
        <f t="shared" si="16"/>
        <v>1</v>
      </c>
      <c r="J231" s="503" t="b">
        <f t="shared" si="17"/>
        <v>0</v>
      </c>
      <c r="K231" s="503" t="str">
        <f t="shared" si="18"/>
        <v>a1N36000002Pal3EAC</v>
      </c>
      <c r="L231" s="504" t="s">
        <v>1187</v>
      </c>
      <c r="M231" s="131"/>
      <c r="N231" s="68"/>
      <c r="AM231" s="5"/>
      <c r="AN231" s="5"/>
    </row>
    <row r="232" spans="1:40" ht="283.5">
      <c r="A232" s="406">
        <v>24</v>
      </c>
      <c r="B232" s="423" t="str">
        <f t="shared" si="14"/>
        <v/>
      </c>
      <c r="C232" s="424" t="str">
        <f ca="1">TEXT(IFERROR(INDEX('Overview - Section A'!$A$37:$A$44,MATCH(G232,'Overview - Section A'!$U$37:$U$44,0)),""),"d-mmm-yy") &amp;" to " &amp; TEXT(IFERROR(INDEX('Overview - Section A'!$E$37:$E$44,MATCH(G232,'Overview - Section A'!$U$37:$U$44,0)),""),"d-mmm-yy")</f>
        <v>1-Jan-18 to 31-Dec-18</v>
      </c>
      <c r="D232" s="501"/>
      <c r="E232" s="501"/>
      <c r="F232" s="498" t="str">
        <f t="shared" si="15"/>
        <v/>
      </c>
      <c r="G232" s="502" t="s">
        <v>402</v>
      </c>
      <c r="H232" s="502"/>
      <c r="I232" s="503" t="b">
        <f t="shared" si="16"/>
        <v>1</v>
      </c>
      <c r="J232" s="503" t="b">
        <f t="shared" si="17"/>
        <v>0</v>
      </c>
      <c r="K232" s="503" t="str">
        <f t="shared" si="18"/>
        <v>a1N36000002Pal4EAC</v>
      </c>
      <c r="L232" s="504" t="s">
        <v>1188</v>
      </c>
      <c r="M232" s="131"/>
      <c r="N232" s="68"/>
      <c r="AM232" s="5"/>
      <c r="AN232" s="5"/>
    </row>
    <row r="233" spans="1:40" ht="283.5">
      <c r="A233" s="406">
        <v>24</v>
      </c>
      <c r="B233" s="423" t="str">
        <f t="shared" si="14"/>
        <v/>
      </c>
      <c r="C233" s="424" t="str">
        <f ca="1">TEXT(IFERROR(INDEX('Overview - Section A'!$A$37:$A$44,MATCH(G233,'Overview - Section A'!$U$37:$U$44,0)),""),"d-mmm-yy") &amp;" to " &amp; TEXT(IFERROR(INDEX('Overview - Section A'!$E$37:$E$44,MATCH(G233,'Overview - Section A'!$U$37:$U$44,0)),""),"d-mmm-yy")</f>
        <v>1-Jan-19 to 31-Dec-19</v>
      </c>
      <c r="D233" s="501"/>
      <c r="E233" s="501"/>
      <c r="F233" s="498" t="str">
        <f t="shared" si="15"/>
        <v/>
      </c>
      <c r="G233" s="502" t="s">
        <v>404</v>
      </c>
      <c r="H233" s="502"/>
      <c r="I233" s="503" t="b">
        <f t="shared" si="16"/>
        <v>1</v>
      </c>
      <c r="J233" s="503" t="b">
        <f t="shared" si="17"/>
        <v>0</v>
      </c>
      <c r="K233" s="503" t="str">
        <f t="shared" si="18"/>
        <v>a1N36000002Pal4EAC</v>
      </c>
      <c r="L233" s="504" t="s">
        <v>1189</v>
      </c>
      <c r="M233" s="131"/>
      <c r="N233" s="68"/>
      <c r="AM233" s="5"/>
      <c r="AN233" s="5"/>
    </row>
    <row r="234" spans="1:40" ht="283.5">
      <c r="A234" s="406">
        <v>24</v>
      </c>
      <c r="B234" s="423" t="str">
        <f t="shared" si="14"/>
        <v/>
      </c>
      <c r="C234" s="424" t="str">
        <f ca="1">TEXT(IFERROR(INDEX('Overview - Section A'!$A$37:$A$44,MATCH(G234,'Overview - Section A'!$U$37:$U$44,0)),""),"d-mmm-yy") &amp;" to " &amp; TEXT(IFERROR(INDEX('Overview - Section A'!$E$37:$E$44,MATCH(G234,'Overview - Section A'!$U$37:$U$44,0)),""),"d-mmm-yy")</f>
        <v>1-Jan-20 to 31-Dec-20</v>
      </c>
      <c r="D234" s="501"/>
      <c r="E234" s="501"/>
      <c r="F234" s="498" t="str">
        <f t="shared" si="15"/>
        <v/>
      </c>
      <c r="G234" s="502" t="s">
        <v>406</v>
      </c>
      <c r="H234" s="502"/>
      <c r="I234" s="503" t="b">
        <f t="shared" si="16"/>
        <v>1</v>
      </c>
      <c r="J234" s="503" t="b">
        <f t="shared" si="17"/>
        <v>0</v>
      </c>
      <c r="K234" s="503" t="str">
        <f t="shared" si="18"/>
        <v>a1N36000002Pal4EAC</v>
      </c>
      <c r="L234" s="504" t="s">
        <v>1190</v>
      </c>
      <c r="M234" s="131"/>
      <c r="N234" s="68"/>
      <c r="AM234" s="5"/>
      <c r="AN234" s="5"/>
    </row>
    <row r="235" spans="1:40" ht="283.5">
      <c r="A235" s="406">
        <v>24</v>
      </c>
      <c r="B235" s="423" t="str">
        <f t="shared" si="14"/>
        <v/>
      </c>
      <c r="C235" s="424" t="str">
        <f ca="1">TEXT(IFERROR(INDEX('Overview - Section A'!$A$37:$A$44,MATCH(G235,'Overview - Section A'!$U$37:$U$44,0)),""),"d-mmm-yy") &amp;" to " &amp; TEXT(IFERROR(INDEX('Overview - Section A'!$E$37:$E$44,MATCH(G235,'Overview - Section A'!$U$37:$U$44,0)),""),"d-mmm-yy")</f>
        <v>1-Jan-21 to 31-Dec-21</v>
      </c>
      <c r="D235" s="501"/>
      <c r="E235" s="501"/>
      <c r="F235" s="498" t="str">
        <f t="shared" si="15"/>
        <v/>
      </c>
      <c r="G235" s="502" t="s">
        <v>408</v>
      </c>
      <c r="H235" s="502"/>
      <c r="I235" s="503" t="b">
        <f t="shared" si="16"/>
        <v>1</v>
      </c>
      <c r="J235" s="503" t="b">
        <f t="shared" si="17"/>
        <v>0</v>
      </c>
      <c r="K235" s="503" t="str">
        <f t="shared" si="18"/>
        <v>a1N36000002Pal4EAC</v>
      </c>
      <c r="L235" s="504" t="s">
        <v>1191</v>
      </c>
      <c r="M235" s="131"/>
      <c r="N235" s="68"/>
      <c r="AM235" s="5"/>
      <c r="AN235" s="5"/>
    </row>
    <row r="236" spans="1:40" ht="283.5">
      <c r="A236" s="406">
        <v>24</v>
      </c>
      <c r="B236" s="423" t="str">
        <f t="shared" si="14"/>
        <v/>
      </c>
      <c r="C236" s="424" t="str">
        <f ca="1">TEXT(IFERROR(INDEX('Overview - Section A'!$A$37:$A$44,MATCH(G236,'Overview - Section A'!$U$37:$U$44,0)),""),"d-mmm-yy") &amp;" to " &amp; TEXT(IFERROR(INDEX('Overview - Section A'!$E$37:$E$44,MATCH(G236,'Overview - Section A'!$U$37:$U$44,0)),""),"d-mmm-yy")</f>
        <v>1-Jan-22 to 31-Dec-22</v>
      </c>
      <c r="D236" s="501"/>
      <c r="E236" s="501"/>
      <c r="F236" s="498" t="str">
        <f t="shared" si="15"/>
        <v/>
      </c>
      <c r="G236" s="502" t="s">
        <v>410</v>
      </c>
      <c r="H236" s="502"/>
      <c r="I236" s="503" t="b">
        <f t="shared" si="16"/>
        <v>1</v>
      </c>
      <c r="J236" s="503" t="b">
        <f t="shared" si="17"/>
        <v>0</v>
      </c>
      <c r="K236" s="503" t="str">
        <f t="shared" si="18"/>
        <v>a1N36000002Pal4EAC</v>
      </c>
      <c r="L236" s="504" t="s">
        <v>1192</v>
      </c>
      <c r="M236" s="131"/>
      <c r="N236" s="68"/>
      <c r="AM236" s="5"/>
      <c r="AN236" s="5"/>
    </row>
    <row r="237" spans="1:40" ht="283.5">
      <c r="A237" s="406">
        <v>24</v>
      </c>
      <c r="B237" s="423" t="str">
        <f t="shared" si="14"/>
        <v/>
      </c>
      <c r="C237" s="424" t="str">
        <f ca="1">TEXT(IFERROR(INDEX('Overview - Section A'!$A$37:$A$44,MATCH(G237,'Overview - Section A'!$U$37:$U$44,0)),""),"d-mmm-yy") &amp;" to " &amp; TEXT(IFERROR(INDEX('Overview - Section A'!$E$37:$E$44,MATCH(G237,'Overview - Section A'!$U$37:$U$44,0)),""),"d-mmm-yy")</f>
        <v>1-Jan-23 to 31-Dec-23</v>
      </c>
      <c r="D237" s="501"/>
      <c r="E237" s="501"/>
      <c r="F237" s="498" t="str">
        <f t="shared" si="15"/>
        <v/>
      </c>
      <c r="G237" s="502" t="s">
        <v>412</v>
      </c>
      <c r="H237" s="502"/>
      <c r="I237" s="503" t="b">
        <f t="shared" si="16"/>
        <v>1</v>
      </c>
      <c r="J237" s="503" t="b">
        <f t="shared" si="17"/>
        <v>0</v>
      </c>
      <c r="K237" s="503" t="str">
        <f t="shared" si="18"/>
        <v>a1N36000002Pal4EAC</v>
      </c>
      <c r="L237" s="504" t="s">
        <v>1193</v>
      </c>
      <c r="M237" s="131"/>
      <c r="N237" s="68"/>
      <c r="AM237" s="5"/>
      <c r="AN237" s="5"/>
    </row>
    <row r="238" spans="1:40" ht="283.5">
      <c r="A238" s="406">
        <v>25</v>
      </c>
      <c r="B238" s="423" t="str">
        <f t="shared" si="14"/>
        <v/>
      </c>
      <c r="C238" s="424" t="str">
        <f ca="1">TEXT(IFERROR(INDEX('Overview - Section A'!$A$37:$A$44,MATCH(G238,'Overview - Section A'!$U$37:$U$44,0)),""),"d-mmm-yy") &amp;" to " &amp; TEXT(IFERROR(INDEX('Overview - Section A'!$E$37:$E$44,MATCH(G238,'Overview - Section A'!$U$37:$U$44,0)),""),"d-mmm-yy")</f>
        <v>1-Jan-18 to 31-Dec-18</v>
      </c>
      <c r="D238" s="501"/>
      <c r="E238" s="501"/>
      <c r="F238" s="498" t="str">
        <f t="shared" si="15"/>
        <v/>
      </c>
      <c r="G238" s="502" t="s">
        <v>402</v>
      </c>
      <c r="H238" s="502"/>
      <c r="I238" s="503" t="b">
        <f t="shared" si="16"/>
        <v>1</v>
      </c>
      <c r="J238" s="503" t="b">
        <f t="shared" si="17"/>
        <v>0</v>
      </c>
      <c r="K238" s="503" t="str">
        <f t="shared" si="18"/>
        <v>a1N36000002Pal5EAC</v>
      </c>
      <c r="L238" s="504" t="s">
        <v>1194</v>
      </c>
      <c r="M238" s="131"/>
      <c r="N238" s="68"/>
      <c r="AM238" s="5"/>
      <c r="AN238" s="5"/>
    </row>
    <row r="239" spans="1:40" ht="283.5">
      <c r="A239" s="406">
        <v>25</v>
      </c>
      <c r="B239" s="423" t="str">
        <f t="shared" si="14"/>
        <v/>
      </c>
      <c r="C239" s="424" t="str">
        <f ca="1">TEXT(IFERROR(INDEX('Overview - Section A'!$A$37:$A$44,MATCH(G239,'Overview - Section A'!$U$37:$U$44,0)),""),"d-mmm-yy") &amp;" to " &amp; TEXT(IFERROR(INDEX('Overview - Section A'!$E$37:$E$44,MATCH(G239,'Overview - Section A'!$U$37:$U$44,0)),""),"d-mmm-yy")</f>
        <v>1-Jan-19 to 31-Dec-19</v>
      </c>
      <c r="D239" s="501"/>
      <c r="E239" s="501"/>
      <c r="F239" s="498" t="str">
        <f t="shared" si="15"/>
        <v/>
      </c>
      <c r="G239" s="502" t="s">
        <v>404</v>
      </c>
      <c r="H239" s="502"/>
      <c r="I239" s="503" t="b">
        <f t="shared" si="16"/>
        <v>1</v>
      </c>
      <c r="J239" s="503" t="b">
        <f t="shared" si="17"/>
        <v>0</v>
      </c>
      <c r="K239" s="503" t="str">
        <f t="shared" si="18"/>
        <v>a1N36000002Pal5EAC</v>
      </c>
      <c r="L239" s="504" t="s">
        <v>1195</v>
      </c>
      <c r="M239" s="131"/>
      <c r="N239" s="68"/>
      <c r="AM239" s="5"/>
      <c r="AN239" s="5"/>
    </row>
    <row r="240" spans="1:40" ht="283.5">
      <c r="A240" s="406">
        <v>25</v>
      </c>
      <c r="B240" s="423" t="str">
        <f t="shared" si="14"/>
        <v/>
      </c>
      <c r="C240" s="424" t="str">
        <f ca="1">TEXT(IFERROR(INDEX('Overview - Section A'!$A$37:$A$44,MATCH(G240,'Overview - Section A'!$U$37:$U$44,0)),""),"d-mmm-yy") &amp;" to " &amp; TEXT(IFERROR(INDEX('Overview - Section A'!$E$37:$E$44,MATCH(G240,'Overview - Section A'!$U$37:$U$44,0)),""),"d-mmm-yy")</f>
        <v>1-Jan-20 to 31-Dec-20</v>
      </c>
      <c r="D240" s="501"/>
      <c r="E240" s="501"/>
      <c r="F240" s="498" t="str">
        <f t="shared" si="15"/>
        <v/>
      </c>
      <c r="G240" s="502" t="s">
        <v>406</v>
      </c>
      <c r="H240" s="502"/>
      <c r="I240" s="503" t="b">
        <f t="shared" si="16"/>
        <v>1</v>
      </c>
      <c r="J240" s="503" t="b">
        <f t="shared" si="17"/>
        <v>0</v>
      </c>
      <c r="K240" s="503" t="str">
        <f t="shared" si="18"/>
        <v>a1N36000002Pal5EAC</v>
      </c>
      <c r="L240" s="504" t="s">
        <v>1196</v>
      </c>
      <c r="M240" s="131"/>
      <c r="N240" s="68"/>
      <c r="AM240" s="5"/>
      <c r="AN240" s="5"/>
    </row>
    <row r="241" spans="1:40" ht="283.5">
      <c r="A241" s="406">
        <v>25</v>
      </c>
      <c r="B241" s="423" t="str">
        <f t="shared" si="14"/>
        <v/>
      </c>
      <c r="C241" s="424" t="str">
        <f ca="1">TEXT(IFERROR(INDEX('Overview - Section A'!$A$37:$A$44,MATCH(G241,'Overview - Section A'!$U$37:$U$44,0)),""),"d-mmm-yy") &amp;" to " &amp; TEXT(IFERROR(INDEX('Overview - Section A'!$E$37:$E$44,MATCH(G241,'Overview - Section A'!$U$37:$U$44,0)),""),"d-mmm-yy")</f>
        <v>1-Jan-21 to 31-Dec-21</v>
      </c>
      <c r="D241" s="501"/>
      <c r="E241" s="501"/>
      <c r="F241" s="498" t="str">
        <f t="shared" si="15"/>
        <v/>
      </c>
      <c r="G241" s="502" t="s">
        <v>408</v>
      </c>
      <c r="H241" s="502"/>
      <c r="I241" s="503" t="b">
        <f t="shared" si="16"/>
        <v>1</v>
      </c>
      <c r="J241" s="503" t="b">
        <f t="shared" si="17"/>
        <v>0</v>
      </c>
      <c r="K241" s="503" t="str">
        <f t="shared" si="18"/>
        <v>a1N36000002Pal5EAC</v>
      </c>
      <c r="L241" s="504" t="s">
        <v>1197</v>
      </c>
      <c r="M241" s="131"/>
      <c r="N241" s="68"/>
      <c r="AM241" s="5"/>
      <c r="AN241" s="5"/>
    </row>
    <row r="242" spans="1:40" ht="283.5">
      <c r="A242" s="406">
        <v>25</v>
      </c>
      <c r="B242" s="423" t="str">
        <f t="shared" si="14"/>
        <v/>
      </c>
      <c r="C242" s="424" t="str">
        <f ca="1">TEXT(IFERROR(INDEX('Overview - Section A'!$A$37:$A$44,MATCH(G242,'Overview - Section A'!$U$37:$U$44,0)),""),"d-mmm-yy") &amp;" to " &amp; TEXT(IFERROR(INDEX('Overview - Section A'!$E$37:$E$44,MATCH(G242,'Overview - Section A'!$U$37:$U$44,0)),""),"d-mmm-yy")</f>
        <v>1-Jan-22 to 31-Dec-22</v>
      </c>
      <c r="D242" s="501"/>
      <c r="E242" s="501"/>
      <c r="F242" s="498" t="str">
        <f t="shared" si="15"/>
        <v/>
      </c>
      <c r="G242" s="502" t="s">
        <v>410</v>
      </c>
      <c r="H242" s="502"/>
      <c r="I242" s="503" t="b">
        <f t="shared" si="16"/>
        <v>1</v>
      </c>
      <c r="J242" s="503" t="b">
        <f t="shared" si="17"/>
        <v>0</v>
      </c>
      <c r="K242" s="503" t="str">
        <f t="shared" si="18"/>
        <v>a1N36000002Pal5EAC</v>
      </c>
      <c r="L242" s="504" t="s">
        <v>1198</v>
      </c>
      <c r="M242" s="131"/>
      <c r="N242" s="68"/>
      <c r="AM242" s="5"/>
      <c r="AN242" s="5"/>
    </row>
    <row r="243" spans="1:40" ht="283.5">
      <c r="A243" s="406">
        <v>25</v>
      </c>
      <c r="B243" s="423" t="str">
        <f t="shared" si="14"/>
        <v/>
      </c>
      <c r="C243" s="424" t="str">
        <f ca="1">TEXT(IFERROR(INDEX('Overview - Section A'!$A$37:$A$44,MATCH(G243,'Overview - Section A'!$U$37:$U$44,0)),""),"d-mmm-yy") &amp;" to " &amp; TEXT(IFERROR(INDEX('Overview - Section A'!$E$37:$E$44,MATCH(G243,'Overview - Section A'!$U$37:$U$44,0)),""),"d-mmm-yy")</f>
        <v>1-Jan-23 to 31-Dec-23</v>
      </c>
      <c r="D243" s="501"/>
      <c r="E243" s="501"/>
      <c r="F243" s="498" t="str">
        <f t="shared" si="15"/>
        <v/>
      </c>
      <c r="G243" s="502" t="s">
        <v>412</v>
      </c>
      <c r="H243" s="502"/>
      <c r="I243" s="503" t="b">
        <f t="shared" si="16"/>
        <v>1</v>
      </c>
      <c r="J243" s="503" t="b">
        <f t="shared" si="17"/>
        <v>0</v>
      </c>
      <c r="K243" s="503" t="str">
        <f t="shared" si="18"/>
        <v>a1N36000002Pal5EAC</v>
      </c>
      <c r="L243" s="504" t="s">
        <v>1199</v>
      </c>
      <c r="M243" s="131"/>
      <c r="N243" s="68"/>
      <c r="AM243" s="5"/>
      <c r="AN243" s="5"/>
    </row>
    <row r="244" spans="1:40" ht="283.5">
      <c r="A244" s="406">
        <v>26</v>
      </c>
      <c r="B244" s="423" t="str">
        <f t="shared" si="14"/>
        <v/>
      </c>
      <c r="C244" s="424" t="str">
        <f ca="1">TEXT(IFERROR(INDEX('Overview - Section A'!$A$37:$A$44,MATCH(G244,'Overview - Section A'!$U$37:$U$44,0)),""),"d-mmm-yy") &amp;" to " &amp; TEXT(IFERROR(INDEX('Overview - Section A'!$E$37:$E$44,MATCH(G244,'Overview - Section A'!$U$37:$U$44,0)),""),"d-mmm-yy")</f>
        <v>1-Jan-18 to 31-Dec-18</v>
      </c>
      <c r="D244" s="501"/>
      <c r="E244" s="501"/>
      <c r="F244" s="498" t="str">
        <f t="shared" si="15"/>
        <v/>
      </c>
      <c r="G244" s="502" t="s">
        <v>402</v>
      </c>
      <c r="H244" s="502"/>
      <c r="I244" s="503" t="b">
        <f t="shared" si="16"/>
        <v>1</v>
      </c>
      <c r="J244" s="503" t="b">
        <f t="shared" si="17"/>
        <v>0</v>
      </c>
      <c r="K244" s="503" t="str">
        <f t="shared" si="18"/>
        <v>a1N36000002Pal6EAC</v>
      </c>
      <c r="L244" s="504" t="s">
        <v>1200</v>
      </c>
      <c r="M244" s="131"/>
      <c r="N244" s="68"/>
      <c r="AM244" s="5"/>
      <c r="AN244" s="5"/>
    </row>
    <row r="245" spans="1:40" ht="283.5">
      <c r="A245" s="406">
        <v>26</v>
      </c>
      <c r="B245" s="423" t="str">
        <f t="shared" si="14"/>
        <v/>
      </c>
      <c r="C245" s="424" t="str">
        <f ca="1">TEXT(IFERROR(INDEX('Overview - Section A'!$A$37:$A$44,MATCH(G245,'Overview - Section A'!$U$37:$U$44,0)),""),"d-mmm-yy") &amp;" to " &amp; TEXT(IFERROR(INDEX('Overview - Section A'!$E$37:$E$44,MATCH(G245,'Overview - Section A'!$U$37:$U$44,0)),""),"d-mmm-yy")</f>
        <v>1-Jan-19 to 31-Dec-19</v>
      </c>
      <c r="D245" s="501"/>
      <c r="E245" s="501"/>
      <c r="F245" s="498" t="str">
        <f t="shared" si="15"/>
        <v/>
      </c>
      <c r="G245" s="502" t="s">
        <v>404</v>
      </c>
      <c r="H245" s="502"/>
      <c r="I245" s="503" t="b">
        <f t="shared" si="16"/>
        <v>1</v>
      </c>
      <c r="J245" s="503" t="b">
        <f t="shared" si="17"/>
        <v>0</v>
      </c>
      <c r="K245" s="503" t="str">
        <f t="shared" si="18"/>
        <v>a1N36000002Pal6EAC</v>
      </c>
      <c r="L245" s="504" t="s">
        <v>1201</v>
      </c>
      <c r="M245" s="131"/>
      <c r="N245" s="68"/>
      <c r="AM245" s="5"/>
      <c r="AN245" s="5"/>
    </row>
    <row r="246" spans="1:40" ht="283.5">
      <c r="A246" s="406">
        <v>26</v>
      </c>
      <c r="B246" s="423" t="str">
        <f t="shared" si="14"/>
        <v/>
      </c>
      <c r="C246" s="424" t="str">
        <f ca="1">TEXT(IFERROR(INDEX('Overview - Section A'!$A$37:$A$44,MATCH(G246,'Overview - Section A'!$U$37:$U$44,0)),""),"d-mmm-yy") &amp;" to " &amp; TEXT(IFERROR(INDEX('Overview - Section A'!$E$37:$E$44,MATCH(G246,'Overview - Section A'!$U$37:$U$44,0)),""),"d-mmm-yy")</f>
        <v>1-Jan-20 to 31-Dec-20</v>
      </c>
      <c r="D246" s="501"/>
      <c r="E246" s="501"/>
      <c r="F246" s="498" t="str">
        <f t="shared" si="15"/>
        <v/>
      </c>
      <c r="G246" s="502" t="s">
        <v>406</v>
      </c>
      <c r="H246" s="502"/>
      <c r="I246" s="503" t="b">
        <f t="shared" si="16"/>
        <v>1</v>
      </c>
      <c r="J246" s="503" t="b">
        <f t="shared" si="17"/>
        <v>0</v>
      </c>
      <c r="K246" s="503" t="str">
        <f t="shared" si="18"/>
        <v>a1N36000002Pal6EAC</v>
      </c>
      <c r="L246" s="504" t="s">
        <v>1202</v>
      </c>
      <c r="M246" s="131"/>
      <c r="N246" s="68"/>
      <c r="AM246" s="5"/>
      <c r="AN246" s="5"/>
    </row>
    <row r="247" spans="1:40" ht="283.5">
      <c r="A247" s="406">
        <v>26</v>
      </c>
      <c r="B247" s="423" t="str">
        <f t="shared" si="14"/>
        <v/>
      </c>
      <c r="C247" s="424" t="str">
        <f ca="1">TEXT(IFERROR(INDEX('Overview - Section A'!$A$37:$A$44,MATCH(G247,'Overview - Section A'!$U$37:$U$44,0)),""),"d-mmm-yy") &amp;" to " &amp; TEXT(IFERROR(INDEX('Overview - Section A'!$E$37:$E$44,MATCH(G247,'Overview - Section A'!$U$37:$U$44,0)),""),"d-mmm-yy")</f>
        <v>1-Jan-21 to 31-Dec-21</v>
      </c>
      <c r="D247" s="501"/>
      <c r="E247" s="501"/>
      <c r="F247" s="498" t="str">
        <f t="shared" si="15"/>
        <v/>
      </c>
      <c r="G247" s="502" t="s">
        <v>408</v>
      </c>
      <c r="H247" s="502"/>
      <c r="I247" s="503" t="b">
        <f t="shared" si="16"/>
        <v>1</v>
      </c>
      <c r="J247" s="503" t="b">
        <f t="shared" si="17"/>
        <v>0</v>
      </c>
      <c r="K247" s="503" t="str">
        <f t="shared" si="18"/>
        <v>a1N36000002Pal6EAC</v>
      </c>
      <c r="L247" s="504" t="s">
        <v>1203</v>
      </c>
      <c r="M247" s="131"/>
      <c r="N247" s="68"/>
      <c r="AM247" s="5"/>
      <c r="AN247" s="5"/>
    </row>
    <row r="248" spans="1:40" ht="283.5">
      <c r="A248" s="406">
        <v>26</v>
      </c>
      <c r="B248" s="423" t="str">
        <f t="shared" si="14"/>
        <v/>
      </c>
      <c r="C248" s="424" t="str">
        <f ca="1">TEXT(IFERROR(INDEX('Overview - Section A'!$A$37:$A$44,MATCH(G248,'Overview - Section A'!$U$37:$U$44,0)),""),"d-mmm-yy") &amp;" to " &amp; TEXT(IFERROR(INDEX('Overview - Section A'!$E$37:$E$44,MATCH(G248,'Overview - Section A'!$U$37:$U$44,0)),""),"d-mmm-yy")</f>
        <v>1-Jan-22 to 31-Dec-22</v>
      </c>
      <c r="D248" s="501"/>
      <c r="E248" s="501"/>
      <c r="F248" s="498" t="str">
        <f t="shared" si="15"/>
        <v/>
      </c>
      <c r="G248" s="502" t="s">
        <v>410</v>
      </c>
      <c r="H248" s="502"/>
      <c r="I248" s="503" t="b">
        <f t="shared" si="16"/>
        <v>1</v>
      </c>
      <c r="J248" s="503" t="b">
        <f t="shared" si="17"/>
        <v>0</v>
      </c>
      <c r="K248" s="503" t="str">
        <f t="shared" si="18"/>
        <v>a1N36000002Pal6EAC</v>
      </c>
      <c r="L248" s="504" t="s">
        <v>1204</v>
      </c>
      <c r="M248" s="131"/>
      <c r="N248" s="68"/>
      <c r="AM248" s="5"/>
      <c r="AN248" s="5"/>
    </row>
    <row r="249" spans="1:40" ht="283.5">
      <c r="A249" s="406">
        <v>26</v>
      </c>
      <c r="B249" s="423" t="str">
        <f t="shared" si="14"/>
        <v/>
      </c>
      <c r="C249" s="424" t="str">
        <f ca="1">TEXT(IFERROR(INDEX('Overview - Section A'!$A$37:$A$44,MATCH(G249,'Overview - Section A'!$U$37:$U$44,0)),""),"d-mmm-yy") &amp;" to " &amp; TEXT(IFERROR(INDEX('Overview - Section A'!$E$37:$E$44,MATCH(G249,'Overview - Section A'!$U$37:$U$44,0)),""),"d-mmm-yy")</f>
        <v>1-Jan-23 to 31-Dec-23</v>
      </c>
      <c r="D249" s="501"/>
      <c r="E249" s="501"/>
      <c r="F249" s="498" t="str">
        <f t="shared" si="15"/>
        <v/>
      </c>
      <c r="G249" s="502" t="s">
        <v>412</v>
      </c>
      <c r="H249" s="502"/>
      <c r="I249" s="503" t="b">
        <f t="shared" si="16"/>
        <v>1</v>
      </c>
      <c r="J249" s="503" t="b">
        <f t="shared" si="17"/>
        <v>0</v>
      </c>
      <c r="K249" s="503" t="str">
        <f t="shared" si="18"/>
        <v>a1N36000002Pal6EAC</v>
      </c>
      <c r="L249" s="504" t="s">
        <v>1205</v>
      </c>
      <c r="M249" s="131"/>
      <c r="N249" s="68"/>
      <c r="AM249" s="5"/>
      <c r="AN249" s="5"/>
    </row>
    <row r="250" spans="1:40" ht="283.5">
      <c r="A250" s="406">
        <v>27</v>
      </c>
      <c r="B250" s="423" t="str">
        <f t="shared" si="14"/>
        <v/>
      </c>
      <c r="C250" s="424" t="str">
        <f ca="1">TEXT(IFERROR(INDEX('Overview - Section A'!$A$37:$A$44,MATCH(G250,'Overview - Section A'!$U$37:$U$44,0)),""),"d-mmm-yy") &amp;" to " &amp; TEXT(IFERROR(INDEX('Overview - Section A'!$E$37:$E$44,MATCH(G250,'Overview - Section A'!$U$37:$U$44,0)),""),"d-mmm-yy")</f>
        <v>1-Jan-18 to 31-Dec-18</v>
      </c>
      <c r="D250" s="501"/>
      <c r="E250" s="501"/>
      <c r="F250" s="498" t="str">
        <f t="shared" si="15"/>
        <v/>
      </c>
      <c r="G250" s="502" t="s">
        <v>402</v>
      </c>
      <c r="H250" s="502"/>
      <c r="I250" s="503" t="b">
        <f t="shared" si="16"/>
        <v>1</v>
      </c>
      <c r="J250" s="503" t="b">
        <f t="shared" si="17"/>
        <v>0</v>
      </c>
      <c r="K250" s="503" t="str">
        <f t="shared" si="18"/>
        <v>a1N36000002Pal7EAC</v>
      </c>
      <c r="L250" s="504" t="s">
        <v>1206</v>
      </c>
      <c r="M250" s="131"/>
      <c r="N250" s="68"/>
      <c r="AM250" s="5"/>
      <c r="AN250" s="5"/>
    </row>
    <row r="251" spans="1:40" ht="283.5">
      <c r="A251" s="406">
        <v>27</v>
      </c>
      <c r="B251" s="423" t="str">
        <f t="shared" si="14"/>
        <v/>
      </c>
      <c r="C251" s="424" t="str">
        <f ca="1">TEXT(IFERROR(INDEX('Overview - Section A'!$A$37:$A$44,MATCH(G251,'Overview - Section A'!$U$37:$U$44,0)),""),"d-mmm-yy") &amp;" to " &amp; TEXT(IFERROR(INDEX('Overview - Section A'!$E$37:$E$44,MATCH(G251,'Overview - Section A'!$U$37:$U$44,0)),""),"d-mmm-yy")</f>
        <v>1-Jan-19 to 31-Dec-19</v>
      </c>
      <c r="D251" s="501"/>
      <c r="E251" s="501"/>
      <c r="F251" s="498" t="str">
        <f t="shared" si="15"/>
        <v/>
      </c>
      <c r="G251" s="502" t="s">
        <v>404</v>
      </c>
      <c r="H251" s="502"/>
      <c r="I251" s="503" t="b">
        <f t="shared" si="16"/>
        <v>1</v>
      </c>
      <c r="J251" s="503" t="b">
        <f t="shared" si="17"/>
        <v>0</v>
      </c>
      <c r="K251" s="503" t="str">
        <f t="shared" si="18"/>
        <v>a1N36000002Pal7EAC</v>
      </c>
      <c r="L251" s="504" t="s">
        <v>1207</v>
      </c>
      <c r="M251" s="131"/>
      <c r="N251" s="68"/>
      <c r="AM251" s="5"/>
      <c r="AN251" s="5"/>
    </row>
    <row r="252" spans="1:40" ht="283.5">
      <c r="A252" s="406">
        <v>27</v>
      </c>
      <c r="B252" s="423" t="str">
        <f t="shared" si="14"/>
        <v/>
      </c>
      <c r="C252" s="424" t="str">
        <f ca="1">TEXT(IFERROR(INDEX('Overview - Section A'!$A$37:$A$44,MATCH(G252,'Overview - Section A'!$U$37:$U$44,0)),""),"d-mmm-yy") &amp;" to " &amp; TEXT(IFERROR(INDEX('Overview - Section A'!$E$37:$E$44,MATCH(G252,'Overview - Section A'!$U$37:$U$44,0)),""),"d-mmm-yy")</f>
        <v>1-Jan-20 to 31-Dec-20</v>
      </c>
      <c r="D252" s="501"/>
      <c r="E252" s="501"/>
      <c r="F252" s="498" t="str">
        <f t="shared" si="15"/>
        <v/>
      </c>
      <c r="G252" s="502" t="s">
        <v>406</v>
      </c>
      <c r="H252" s="502"/>
      <c r="I252" s="503" t="b">
        <f t="shared" si="16"/>
        <v>1</v>
      </c>
      <c r="J252" s="503" t="b">
        <f t="shared" si="17"/>
        <v>0</v>
      </c>
      <c r="K252" s="503" t="str">
        <f t="shared" si="18"/>
        <v>a1N36000002Pal7EAC</v>
      </c>
      <c r="L252" s="504" t="s">
        <v>1208</v>
      </c>
      <c r="M252" s="131"/>
      <c r="N252" s="68"/>
      <c r="AM252" s="5"/>
      <c r="AN252" s="5"/>
    </row>
    <row r="253" spans="1:40" ht="283.5">
      <c r="A253" s="406">
        <v>27</v>
      </c>
      <c r="B253" s="423" t="str">
        <f t="shared" si="14"/>
        <v/>
      </c>
      <c r="C253" s="424" t="str">
        <f ca="1">TEXT(IFERROR(INDEX('Overview - Section A'!$A$37:$A$44,MATCH(G253,'Overview - Section A'!$U$37:$U$44,0)),""),"d-mmm-yy") &amp;" to " &amp; TEXT(IFERROR(INDEX('Overview - Section A'!$E$37:$E$44,MATCH(G253,'Overview - Section A'!$U$37:$U$44,0)),""),"d-mmm-yy")</f>
        <v>1-Jan-21 to 31-Dec-21</v>
      </c>
      <c r="D253" s="501"/>
      <c r="E253" s="501"/>
      <c r="F253" s="498" t="str">
        <f t="shared" si="15"/>
        <v/>
      </c>
      <c r="G253" s="502" t="s">
        <v>408</v>
      </c>
      <c r="H253" s="502"/>
      <c r="I253" s="503" t="b">
        <f t="shared" si="16"/>
        <v>1</v>
      </c>
      <c r="J253" s="503" t="b">
        <f t="shared" si="17"/>
        <v>0</v>
      </c>
      <c r="K253" s="503" t="str">
        <f t="shared" si="18"/>
        <v>a1N36000002Pal7EAC</v>
      </c>
      <c r="L253" s="504" t="s">
        <v>1209</v>
      </c>
      <c r="M253" s="131"/>
      <c r="N253" s="68"/>
      <c r="AM253" s="5"/>
      <c r="AN253" s="5"/>
    </row>
    <row r="254" spans="1:40" ht="283.5">
      <c r="A254" s="406">
        <v>27</v>
      </c>
      <c r="B254" s="423" t="str">
        <f t="shared" si="14"/>
        <v/>
      </c>
      <c r="C254" s="424" t="str">
        <f ca="1">TEXT(IFERROR(INDEX('Overview - Section A'!$A$37:$A$44,MATCH(G254,'Overview - Section A'!$U$37:$U$44,0)),""),"d-mmm-yy") &amp;" to " &amp; TEXT(IFERROR(INDEX('Overview - Section A'!$E$37:$E$44,MATCH(G254,'Overview - Section A'!$U$37:$U$44,0)),""),"d-mmm-yy")</f>
        <v>1-Jan-22 to 31-Dec-22</v>
      </c>
      <c r="D254" s="501"/>
      <c r="E254" s="501"/>
      <c r="F254" s="498" t="str">
        <f t="shared" si="15"/>
        <v/>
      </c>
      <c r="G254" s="502" t="s">
        <v>410</v>
      </c>
      <c r="H254" s="502"/>
      <c r="I254" s="503" t="b">
        <f t="shared" si="16"/>
        <v>1</v>
      </c>
      <c r="J254" s="503" t="b">
        <f t="shared" si="17"/>
        <v>0</v>
      </c>
      <c r="K254" s="503" t="str">
        <f t="shared" si="18"/>
        <v>a1N36000002Pal7EAC</v>
      </c>
      <c r="L254" s="504" t="s">
        <v>1210</v>
      </c>
      <c r="M254" s="131"/>
      <c r="N254" s="68"/>
      <c r="AM254" s="5"/>
      <c r="AN254" s="5"/>
    </row>
    <row r="255" spans="1:40" ht="283.5">
      <c r="A255" s="406">
        <v>27</v>
      </c>
      <c r="B255" s="423" t="str">
        <f t="shared" si="14"/>
        <v/>
      </c>
      <c r="C255" s="424" t="str">
        <f ca="1">TEXT(IFERROR(INDEX('Overview - Section A'!$A$37:$A$44,MATCH(G255,'Overview - Section A'!$U$37:$U$44,0)),""),"d-mmm-yy") &amp;" to " &amp; TEXT(IFERROR(INDEX('Overview - Section A'!$E$37:$E$44,MATCH(G255,'Overview - Section A'!$U$37:$U$44,0)),""),"d-mmm-yy")</f>
        <v>1-Jan-23 to 31-Dec-23</v>
      </c>
      <c r="D255" s="501"/>
      <c r="E255" s="501"/>
      <c r="F255" s="498" t="str">
        <f t="shared" si="15"/>
        <v/>
      </c>
      <c r="G255" s="502" t="s">
        <v>412</v>
      </c>
      <c r="H255" s="502"/>
      <c r="I255" s="503" t="b">
        <f t="shared" si="16"/>
        <v>1</v>
      </c>
      <c r="J255" s="503" t="b">
        <f t="shared" si="17"/>
        <v>0</v>
      </c>
      <c r="K255" s="503" t="str">
        <f t="shared" si="18"/>
        <v>a1N36000002Pal7EAC</v>
      </c>
      <c r="L255" s="504" t="s">
        <v>1211</v>
      </c>
      <c r="M255" s="131"/>
      <c r="N255" s="68"/>
      <c r="AM255" s="5"/>
      <c r="AN255" s="5"/>
    </row>
    <row r="256" spans="1:40" ht="283.5">
      <c r="A256" s="406">
        <v>28</v>
      </c>
      <c r="B256" s="423" t="str">
        <f t="shared" si="14"/>
        <v/>
      </c>
      <c r="C256" s="424" t="str">
        <f ca="1">TEXT(IFERROR(INDEX('Overview - Section A'!$A$37:$A$44,MATCH(G256,'Overview - Section A'!$U$37:$U$44,0)),""),"d-mmm-yy") &amp;" to " &amp; TEXT(IFERROR(INDEX('Overview - Section A'!$E$37:$E$44,MATCH(G256,'Overview - Section A'!$U$37:$U$44,0)),""),"d-mmm-yy")</f>
        <v>1-Jan-18 to 31-Dec-18</v>
      </c>
      <c r="D256" s="501"/>
      <c r="E256" s="501"/>
      <c r="F256" s="498" t="str">
        <f t="shared" si="15"/>
        <v/>
      </c>
      <c r="G256" s="502" t="s">
        <v>402</v>
      </c>
      <c r="H256" s="502"/>
      <c r="I256" s="503" t="b">
        <f t="shared" si="16"/>
        <v>1</v>
      </c>
      <c r="J256" s="503" t="b">
        <f t="shared" si="17"/>
        <v>0</v>
      </c>
      <c r="K256" s="503" t="str">
        <f t="shared" si="18"/>
        <v>a1N36000002Pal8EAC</v>
      </c>
      <c r="L256" s="504" t="s">
        <v>1212</v>
      </c>
      <c r="M256" s="131"/>
      <c r="N256" s="68"/>
      <c r="AM256" s="5"/>
      <c r="AN256" s="5"/>
    </row>
    <row r="257" spans="1:40" ht="283.5">
      <c r="A257" s="406">
        <v>28</v>
      </c>
      <c r="B257" s="423" t="str">
        <f t="shared" si="14"/>
        <v/>
      </c>
      <c r="C257" s="424" t="str">
        <f ca="1">TEXT(IFERROR(INDEX('Overview - Section A'!$A$37:$A$44,MATCH(G257,'Overview - Section A'!$U$37:$U$44,0)),""),"d-mmm-yy") &amp;" to " &amp; TEXT(IFERROR(INDEX('Overview - Section A'!$E$37:$E$44,MATCH(G257,'Overview - Section A'!$U$37:$U$44,0)),""),"d-mmm-yy")</f>
        <v>1-Jan-19 to 31-Dec-19</v>
      </c>
      <c r="D257" s="501"/>
      <c r="E257" s="501"/>
      <c r="F257" s="498" t="str">
        <f t="shared" si="15"/>
        <v/>
      </c>
      <c r="G257" s="502" t="s">
        <v>404</v>
      </c>
      <c r="H257" s="502"/>
      <c r="I257" s="503" t="b">
        <f t="shared" si="16"/>
        <v>1</v>
      </c>
      <c r="J257" s="503" t="b">
        <f t="shared" si="17"/>
        <v>0</v>
      </c>
      <c r="K257" s="503" t="str">
        <f t="shared" si="18"/>
        <v>a1N36000002Pal8EAC</v>
      </c>
      <c r="L257" s="504" t="s">
        <v>1213</v>
      </c>
      <c r="M257" s="131"/>
      <c r="N257" s="68"/>
      <c r="AM257" s="5"/>
      <c r="AN257" s="5"/>
    </row>
    <row r="258" spans="1:40" ht="283.5">
      <c r="A258" s="406">
        <v>28</v>
      </c>
      <c r="B258" s="423" t="str">
        <f t="shared" si="14"/>
        <v/>
      </c>
      <c r="C258" s="424" t="str">
        <f ca="1">TEXT(IFERROR(INDEX('Overview - Section A'!$A$37:$A$44,MATCH(G258,'Overview - Section A'!$U$37:$U$44,0)),""),"d-mmm-yy") &amp;" to " &amp; TEXT(IFERROR(INDEX('Overview - Section A'!$E$37:$E$44,MATCH(G258,'Overview - Section A'!$U$37:$U$44,0)),""),"d-mmm-yy")</f>
        <v>1-Jan-20 to 31-Dec-20</v>
      </c>
      <c r="D258" s="501"/>
      <c r="E258" s="501"/>
      <c r="F258" s="498" t="str">
        <f t="shared" si="15"/>
        <v/>
      </c>
      <c r="G258" s="502" t="s">
        <v>406</v>
      </c>
      <c r="H258" s="502"/>
      <c r="I258" s="503" t="b">
        <f t="shared" si="16"/>
        <v>1</v>
      </c>
      <c r="J258" s="503" t="b">
        <f t="shared" si="17"/>
        <v>0</v>
      </c>
      <c r="K258" s="503" t="str">
        <f t="shared" si="18"/>
        <v>a1N36000002Pal8EAC</v>
      </c>
      <c r="L258" s="504" t="s">
        <v>1214</v>
      </c>
      <c r="M258" s="131"/>
      <c r="N258" s="68"/>
      <c r="AM258" s="5"/>
      <c r="AN258" s="5"/>
    </row>
    <row r="259" spans="1:40" ht="283.5">
      <c r="A259" s="406">
        <v>28</v>
      </c>
      <c r="B259" s="423" t="str">
        <f t="shared" si="14"/>
        <v/>
      </c>
      <c r="C259" s="424" t="str">
        <f ca="1">TEXT(IFERROR(INDEX('Overview - Section A'!$A$37:$A$44,MATCH(G259,'Overview - Section A'!$U$37:$U$44,0)),""),"d-mmm-yy") &amp;" to " &amp; TEXT(IFERROR(INDEX('Overview - Section A'!$E$37:$E$44,MATCH(G259,'Overview - Section A'!$U$37:$U$44,0)),""),"d-mmm-yy")</f>
        <v>1-Jan-21 to 31-Dec-21</v>
      </c>
      <c r="D259" s="501"/>
      <c r="E259" s="501"/>
      <c r="F259" s="498" t="str">
        <f t="shared" si="15"/>
        <v/>
      </c>
      <c r="G259" s="502" t="s">
        <v>408</v>
      </c>
      <c r="H259" s="502"/>
      <c r="I259" s="503" t="b">
        <f t="shared" si="16"/>
        <v>1</v>
      </c>
      <c r="J259" s="503" t="b">
        <f t="shared" si="17"/>
        <v>0</v>
      </c>
      <c r="K259" s="503" t="str">
        <f t="shared" si="18"/>
        <v>a1N36000002Pal8EAC</v>
      </c>
      <c r="L259" s="504" t="s">
        <v>1215</v>
      </c>
      <c r="M259" s="131"/>
      <c r="N259" s="68"/>
      <c r="AM259" s="5"/>
      <c r="AN259" s="5"/>
    </row>
    <row r="260" spans="1:40" ht="283.5">
      <c r="A260" s="406">
        <v>28</v>
      </c>
      <c r="B260" s="423" t="str">
        <f t="shared" si="14"/>
        <v/>
      </c>
      <c r="C260" s="424" t="str">
        <f ca="1">TEXT(IFERROR(INDEX('Overview - Section A'!$A$37:$A$44,MATCH(G260,'Overview - Section A'!$U$37:$U$44,0)),""),"d-mmm-yy") &amp;" to " &amp; TEXT(IFERROR(INDEX('Overview - Section A'!$E$37:$E$44,MATCH(G260,'Overview - Section A'!$U$37:$U$44,0)),""),"d-mmm-yy")</f>
        <v>1-Jan-22 to 31-Dec-22</v>
      </c>
      <c r="D260" s="501"/>
      <c r="E260" s="501"/>
      <c r="F260" s="498" t="str">
        <f t="shared" si="15"/>
        <v/>
      </c>
      <c r="G260" s="502" t="s">
        <v>410</v>
      </c>
      <c r="H260" s="502"/>
      <c r="I260" s="503" t="b">
        <f t="shared" si="16"/>
        <v>1</v>
      </c>
      <c r="J260" s="503" t="b">
        <f t="shared" si="17"/>
        <v>0</v>
      </c>
      <c r="K260" s="503" t="str">
        <f t="shared" si="18"/>
        <v>a1N36000002Pal8EAC</v>
      </c>
      <c r="L260" s="504" t="s">
        <v>1216</v>
      </c>
      <c r="M260" s="131"/>
      <c r="N260" s="68"/>
      <c r="AM260" s="5"/>
      <c r="AN260" s="5"/>
    </row>
    <row r="261" spans="1:40" ht="283.5">
      <c r="A261" s="406">
        <v>28</v>
      </c>
      <c r="B261" s="423" t="str">
        <f t="shared" si="14"/>
        <v/>
      </c>
      <c r="C261" s="424" t="str">
        <f ca="1">TEXT(IFERROR(INDEX('Overview - Section A'!$A$37:$A$44,MATCH(G261,'Overview - Section A'!$U$37:$U$44,0)),""),"d-mmm-yy") &amp;" to " &amp; TEXT(IFERROR(INDEX('Overview - Section A'!$E$37:$E$44,MATCH(G261,'Overview - Section A'!$U$37:$U$44,0)),""),"d-mmm-yy")</f>
        <v>1-Jan-23 to 31-Dec-23</v>
      </c>
      <c r="D261" s="501"/>
      <c r="E261" s="501"/>
      <c r="F261" s="498" t="str">
        <f t="shared" si="15"/>
        <v/>
      </c>
      <c r="G261" s="502" t="s">
        <v>412</v>
      </c>
      <c r="H261" s="502"/>
      <c r="I261" s="503" t="b">
        <f t="shared" si="16"/>
        <v>1</v>
      </c>
      <c r="J261" s="503" t="b">
        <f t="shared" si="17"/>
        <v>0</v>
      </c>
      <c r="K261" s="503" t="str">
        <f t="shared" si="18"/>
        <v>a1N36000002Pal8EAC</v>
      </c>
      <c r="L261" s="504" t="s">
        <v>1217</v>
      </c>
      <c r="M261" s="131"/>
      <c r="N261" s="68"/>
      <c r="AM261" s="5"/>
      <c r="AN261" s="5"/>
    </row>
    <row r="262" spans="1:40" ht="283.5">
      <c r="A262" s="406">
        <v>29</v>
      </c>
      <c r="B262" s="423" t="str">
        <f t="shared" si="14"/>
        <v/>
      </c>
      <c r="C262" s="424" t="str">
        <f ca="1">TEXT(IFERROR(INDEX('Overview - Section A'!$A$37:$A$44,MATCH(G262,'Overview - Section A'!$U$37:$U$44,0)),""),"d-mmm-yy") &amp;" to " &amp; TEXT(IFERROR(INDEX('Overview - Section A'!$E$37:$E$44,MATCH(G262,'Overview - Section A'!$U$37:$U$44,0)),""),"d-mmm-yy")</f>
        <v>1-Jan-18 to 31-Dec-18</v>
      </c>
      <c r="D262" s="501"/>
      <c r="E262" s="501"/>
      <c r="F262" s="498" t="str">
        <f t="shared" si="15"/>
        <v/>
      </c>
      <c r="G262" s="502" t="s">
        <v>402</v>
      </c>
      <c r="H262" s="502"/>
      <c r="I262" s="503" t="b">
        <f t="shared" si="16"/>
        <v>1</v>
      </c>
      <c r="J262" s="503" t="b">
        <f t="shared" si="17"/>
        <v>0</v>
      </c>
      <c r="K262" s="503" t="str">
        <f t="shared" si="18"/>
        <v>a1N36000002Pal9EAC</v>
      </c>
      <c r="L262" s="504" t="s">
        <v>1218</v>
      </c>
      <c r="M262" s="131"/>
      <c r="N262" s="68"/>
      <c r="AM262" s="5"/>
      <c r="AN262" s="5"/>
    </row>
    <row r="263" spans="1:40" ht="283.5">
      <c r="A263" s="406">
        <v>29</v>
      </c>
      <c r="B263" s="423" t="str">
        <f t="shared" si="14"/>
        <v/>
      </c>
      <c r="C263" s="424" t="str">
        <f ca="1">TEXT(IFERROR(INDEX('Overview - Section A'!$A$37:$A$44,MATCH(G263,'Overview - Section A'!$U$37:$U$44,0)),""),"d-mmm-yy") &amp;" to " &amp; TEXT(IFERROR(INDEX('Overview - Section A'!$E$37:$E$44,MATCH(G263,'Overview - Section A'!$U$37:$U$44,0)),""),"d-mmm-yy")</f>
        <v>1-Jan-19 to 31-Dec-19</v>
      </c>
      <c r="D263" s="501"/>
      <c r="E263" s="501"/>
      <c r="F263" s="498" t="str">
        <f t="shared" si="15"/>
        <v/>
      </c>
      <c r="G263" s="502" t="s">
        <v>404</v>
      </c>
      <c r="H263" s="502"/>
      <c r="I263" s="503" t="b">
        <f t="shared" si="16"/>
        <v>1</v>
      </c>
      <c r="J263" s="503" t="b">
        <f t="shared" si="17"/>
        <v>0</v>
      </c>
      <c r="K263" s="503" t="str">
        <f t="shared" si="18"/>
        <v>a1N36000002Pal9EAC</v>
      </c>
      <c r="L263" s="504" t="s">
        <v>1219</v>
      </c>
      <c r="M263" s="131"/>
      <c r="N263" s="68"/>
      <c r="AM263" s="5"/>
      <c r="AN263" s="5"/>
    </row>
    <row r="264" spans="1:40" ht="283.5">
      <c r="A264" s="406">
        <v>29</v>
      </c>
      <c r="B264" s="423" t="str">
        <f t="shared" si="14"/>
        <v/>
      </c>
      <c r="C264" s="424" t="str">
        <f ca="1">TEXT(IFERROR(INDEX('Overview - Section A'!$A$37:$A$44,MATCH(G264,'Overview - Section A'!$U$37:$U$44,0)),""),"d-mmm-yy") &amp;" to " &amp; TEXT(IFERROR(INDEX('Overview - Section A'!$E$37:$E$44,MATCH(G264,'Overview - Section A'!$U$37:$U$44,0)),""),"d-mmm-yy")</f>
        <v>1-Jan-20 to 31-Dec-20</v>
      </c>
      <c r="D264" s="501"/>
      <c r="E264" s="501"/>
      <c r="F264" s="498" t="str">
        <f t="shared" si="15"/>
        <v/>
      </c>
      <c r="G264" s="502" t="s">
        <v>406</v>
      </c>
      <c r="H264" s="502"/>
      <c r="I264" s="503" t="b">
        <f t="shared" si="16"/>
        <v>1</v>
      </c>
      <c r="J264" s="503" t="b">
        <f t="shared" si="17"/>
        <v>0</v>
      </c>
      <c r="K264" s="503" t="str">
        <f t="shared" si="18"/>
        <v>a1N36000002Pal9EAC</v>
      </c>
      <c r="L264" s="504" t="s">
        <v>1220</v>
      </c>
      <c r="M264" s="131"/>
      <c r="N264" s="68"/>
      <c r="AM264" s="5"/>
      <c r="AN264" s="5"/>
    </row>
    <row r="265" spans="1:40" ht="283.5">
      <c r="A265" s="406">
        <v>29</v>
      </c>
      <c r="B265" s="423" t="str">
        <f t="shared" si="14"/>
        <v/>
      </c>
      <c r="C265" s="424" t="str">
        <f ca="1">TEXT(IFERROR(INDEX('Overview - Section A'!$A$37:$A$44,MATCH(G265,'Overview - Section A'!$U$37:$U$44,0)),""),"d-mmm-yy") &amp;" to " &amp; TEXT(IFERROR(INDEX('Overview - Section A'!$E$37:$E$44,MATCH(G265,'Overview - Section A'!$U$37:$U$44,0)),""),"d-mmm-yy")</f>
        <v>1-Jan-21 to 31-Dec-21</v>
      </c>
      <c r="D265" s="501"/>
      <c r="E265" s="501"/>
      <c r="F265" s="498" t="str">
        <f t="shared" si="15"/>
        <v/>
      </c>
      <c r="G265" s="502" t="s">
        <v>408</v>
      </c>
      <c r="H265" s="502"/>
      <c r="I265" s="503" t="b">
        <f t="shared" si="16"/>
        <v>1</v>
      </c>
      <c r="J265" s="503" t="b">
        <f t="shared" si="17"/>
        <v>0</v>
      </c>
      <c r="K265" s="503" t="str">
        <f t="shared" si="18"/>
        <v>a1N36000002Pal9EAC</v>
      </c>
      <c r="L265" s="504" t="s">
        <v>1221</v>
      </c>
      <c r="M265" s="131"/>
      <c r="N265" s="68"/>
      <c r="AM265" s="5"/>
      <c r="AN265" s="5"/>
    </row>
    <row r="266" spans="1:40" ht="283.5">
      <c r="A266" s="406">
        <v>29</v>
      </c>
      <c r="B266" s="423" t="str">
        <f t="shared" si="14"/>
        <v/>
      </c>
      <c r="C266" s="424" t="str">
        <f ca="1">TEXT(IFERROR(INDEX('Overview - Section A'!$A$37:$A$44,MATCH(G266,'Overview - Section A'!$U$37:$U$44,0)),""),"d-mmm-yy") &amp;" to " &amp; TEXT(IFERROR(INDEX('Overview - Section A'!$E$37:$E$44,MATCH(G266,'Overview - Section A'!$U$37:$U$44,0)),""),"d-mmm-yy")</f>
        <v>1-Jan-22 to 31-Dec-22</v>
      </c>
      <c r="D266" s="501"/>
      <c r="E266" s="501"/>
      <c r="F266" s="498" t="str">
        <f t="shared" si="15"/>
        <v/>
      </c>
      <c r="G266" s="502" t="s">
        <v>410</v>
      </c>
      <c r="H266" s="502"/>
      <c r="I266" s="503" t="b">
        <f t="shared" si="16"/>
        <v>1</v>
      </c>
      <c r="J266" s="503" t="b">
        <f t="shared" si="17"/>
        <v>0</v>
      </c>
      <c r="K266" s="503" t="str">
        <f t="shared" si="18"/>
        <v>a1N36000002Pal9EAC</v>
      </c>
      <c r="L266" s="504" t="s">
        <v>1222</v>
      </c>
      <c r="M266" s="131"/>
      <c r="N266" s="68"/>
      <c r="AM266" s="5"/>
      <c r="AN266" s="5"/>
    </row>
    <row r="267" spans="1:40" ht="283.5">
      <c r="A267" s="406">
        <v>29</v>
      </c>
      <c r="B267" s="423" t="str">
        <f t="shared" si="14"/>
        <v/>
      </c>
      <c r="C267" s="424" t="str">
        <f ca="1">TEXT(IFERROR(INDEX('Overview - Section A'!$A$37:$A$44,MATCH(G267,'Overview - Section A'!$U$37:$U$44,0)),""),"d-mmm-yy") &amp;" to " &amp; TEXT(IFERROR(INDEX('Overview - Section A'!$E$37:$E$44,MATCH(G267,'Overview - Section A'!$U$37:$U$44,0)),""),"d-mmm-yy")</f>
        <v>1-Jan-23 to 31-Dec-23</v>
      </c>
      <c r="D267" s="501"/>
      <c r="E267" s="501"/>
      <c r="F267" s="498" t="str">
        <f t="shared" si="15"/>
        <v/>
      </c>
      <c r="G267" s="502" t="s">
        <v>412</v>
      </c>
      <c r="H267" s="502"/>
      <c r="I267" s="503" t="b">
        <f t="shared" si="16"/>
        <v>1</v>
      </c>
      <c r="J267" s="503" t="b">
        <f t="shared" si="17"/>
        <v>0</v>
      </c>
      <c r="K267" s="503" t="str">
        <f t="shared" si="18"/>
        <v>a1N36000002Pal9EAC</v>
      </c>
      <c r="L267" s="504" t="s">
        <v>1223</v>
      </c>
      <c r="M267" s="131"/>
      <c r="N267" s="68"/>
      <c r="AM267" s="5"/>
      <c r="AN267" s="5"/>
    </row>
    <row r="268" spans="1:40" ht="283.5">
      <c r="A268" s="406">
        <v>30</v>
      </c>
      <c r="B268" s="423" t="str">
        <f t="shared" si="14"/>
        <v/>
      </c>
      <c r="C268" s="424" t="str">
        <f ca="1">TEXT(IFERROR(INDEX('Overview - Section A'!$A$37:$A$44,MATCH(G268,'Overview - Section A'!$U$37:$U$44,0)),""),"d-mmm-yy") &amp;" to " &amp; TEXT(IFERROR(INDEX('Overview - Section A'!$E$37:$E$44,MATCH(G268,'Overview - Section A'!$U$37:$U$44,0)),""),"d-mmm-yy")</f>
        <v>1-Jan-18 to 31-Dec-18</v>
      </c>
      <c r="D268" s="501"/>
      <c r="E268" s="501"/>
      <c r="F268" s="498" t="str">
        <f t="shared" si="15"/>
        <v/>
      </c>
      <c r="G268" s="502" t="s">
        <v>402</v>
      </c>
      <c r="H268" s="502"/>
      <c r="I268" s="503" t="b">
        <f t="shared" si="16"/>
        <v>1</v>
      </c>
      <c r="J268" s="503" t="b">
        <f t="shared" si="17"/>
        <v>0</v>
      </c>
      <c r="K268" s="503" t="str">
        <f t="shared" si="18"/>
        <v>a1N36000002PalAEAS</v>
      </c>
      <c r="L268" s="504" t="s">
        <v>1224</v>
      </c>
      <c r="M268" s="131"/>
      <c r="N268" s="68"/>
      <c r="AM268" s="5"/>
      <c r="AN268" s="5"/>
    </row>
    <row r="269" spans="1:40" ht="283.5">
      <c r="A269" s="406">
        <v>30</v>
      </c>
      <c r="B269" s="423" t="str">
        <f t="shared" si="14"/>
        <v/>
      </c>
      <c r="C269" s="424" t="str">
        <f ca="1">TEXT(IFERROR(INDEX('Overview - Section A'!$A$37:$A$44,MATCH(G269,'Overview - Section A'!$U$37:$U$44,0)),""),"d-mmm-yy") &amp;" to " &amp; TEXT(IFERROR(INDEX('Overview - Section A'!$E$37:$E$44,MATCH(G269,'Overview - Section A'!$U$37:$U$44,0)),""),"d-mmm-yy")</f>
        <v>1-Jan-19 to 31-Dec-19</v>
      </c>
      <c r="D269" s="501"/>
      <c r="E269" s="501"/>
      <c r="F269" s="498" t="str">
        <f t="shared" si="15"/>
        <v/>
      </c>
      <c r="G269" s="502" t="s">
        <v>404</v>
      </c>
      <c r="H269" s="502"/>
      <c r="I269" s="503" t="b">
        <f t="shared" si="16"/>
        <v>1</v>
      </c>
      <c r="J269" s="503" t="b">
        <f t="shared" si="17"/>
        <v>0</v>
      </c>
      <c r="K269" s="503" t="str">
        <f t="shared" si="18"/>
        <v>a1N36000002PalAEAS</v>
      </c>
      <c r="L269" s="504" t="s">
        <v>1225</v>
      </c>
      <c r="M269" s="131"/>
      <c r="N269" s="68"/>
      <c r="AM269" s="5"/>
      <c r="AN269" s="5"/>
    </row>
    <row r="270" spans="1:40" ht="283.5">
      <c r="A270" s="406">
        <v>30</v>
      </c>
      <c r="B270" s="423" t="str">
        <f t="shared" si="14"/>
        <v/>
      </c>
      <c r="C270" s="424" t="str">
        <f ca="1">TEXT(IFERROR(INDEX('Overview - Section A'!$A$37:$A$44,MATCH(G270,'Overview - Section A'!$U$37:$U$44,0)),""),"d-mmm-yy") &amp;" to " &amp; TEXT(IFERROR(INDEX('Overview - Section A'!$E$37:$E$44,MATCH(G270,'Overview - Section A'!$U$37:$U$44,0)),""),"d-mmm-yy")</f>
        <v>1-Jan-20 to 31-Dec-20</v>
      </c>
      <c r="D270" s="501"/>
      <c r="E270" s="501"/>
      <c r="F270" s="498" t="str">
        <f t="shared" si="15"/>
        <v/>
      </c>
      <c r="G270" s="502" t="s">
        <v>406</v>
      </c>
      <c r="H270" s="502"/>
      <c r="I270" s="503" t="b">
        <f t="shared" si="16"/>
        <v>1</v>
      </c>
      <c r="J270" s="503" t="b">
        <f t="shared" si="17"/>
        <v>0</v>
      </c>
      <c r="K270" s="503" t="str">
        <f t="shared" si="18"/>
        <v>a1N36000002PalAEAS</v>
      </c>
      <c r="L270" s="504" t="s">
        <v>1226</v>
      </c>
      <c r="M270" s="131"/>
      <c r="N270" s="68"/>
      <c r="AM270" s="5"/>
      <c r="AN270" s="5"/>
    </row>
    <row r="271" spans="1:40" ht="283.5">
      <c r="A271" s="406">
        <v>30</v>
      </c>
      <c r="B271" s="423" t="str">
        <f t="shared" si="14"/>
        <v/>
      </c>
      <c r="C271" s="424" t="str">
        <f ca="1">TEXT(IFERROR(INDEX('Overview - Section A'!$A$37:$A$44,MATCH(G271,'Overview - Section A'!$U$37:$U$44,0)),""),"d-mmm-yy") &amp;" to " &amp; TEXT(IFERROR(INDEX('Overview - Section A'!$E$37:$E$44,MATCH(G271,'Overview - Section A'!$U$37:$U$44,0)),""),"d-mmm-yy")</f>
        <v>1-Jan-21 to 31-Dec-21</v>
      </c>
      <c r="D271" s="501"/>
      <c r="E271" s="501"/>
      <c r="F271" s="498" t="str">
        <f t="shared" si="15"/>
        <v/>
      </c>
      <c r="G271" s="502" t="s">
        <v>408</v>
      </c>
      <c r="H271" s="502"/>
      <c r="I271" s="503" t="b">
        <f t="shared" si="16"/>
        <v>1</v>
      </c>
      <c r="J271" s="503" t="b">
        <f t="shared" si="17"/>
        <v>0</v>
      </c>
      <c r="K271" s="503" t="str">
        <f t="shared" si="18"/>
        <v>a1N36000002PalAEAS</v>
      </c>
      <c r="L271" s="504" t="s">
        <v>1227</v>
      </c>
      <c r="M271" s="131"/>
      <c r="N271" s="68"/>
      <c r="AM271" s="5"/>
      <c r="AN271" s="5"/>
    </row>
    <row r="272" spans="1:40" ht="283.5">
      <c r="A272" s="406">
        <v>30</v>
      </c>
      <c r="B272" s="423" t="str">
        <f t="shared" si="14"/>
        <v/>
      </c>
      <c r="C272" s="424" t="str">
        <f ca="1">TEXT(IFERROR(INDEX('Overview - Section A'!$A$37:$A$44,MATCH(G272,'Overview - Section A'!$U$37:$U$44,0)),""),"d-mmm-yy") &amp;" to " &amp; TEXT(IFERROR(INDEX('Overview - Section A'!$E$37:$E$44,MATCH(G272,'Overview - Section A'!$U$37:$U$44,0)),""),"d-mmm-yy")</f>
        <v>1-Jan-22 to 31-Dec-22</v>
      </c>
      <c r="D272" s="501"/>
      <c r="E272" s="501"/>
      <c r="F272" s="498" t="str">
        <f t="shared" si="15"/>
        <v/>
      </c>
      <c r="G272" s="502" t="s">
        <v>410</v>
      </c>
      <c r="H272" s="502"/>
      <c r="I272" s="503" t="b">
        <f t="shared" si="16"/>
        <v>1</v>
      </c>
      <c r="J272" s="503" t="b">
        <f t="shared" si="17"/>
        <v>0</v>
      </c>
      <c r="K272" s="503" t="str">
        <f t="shared" si="18"/>
        <v>a1N36000002PalAEAS</v>
      </c>
      <c r="L272" s="504" t="s">
        <v>1228</v>
      </c>
      <c r="M272" s="131"/>
      <c r="N272" s="68"/>
      <c r="AM272" s="5"/>
      <c r="AN272" s="5"/>
    </row>
    <row r="273" spans="1:40" ht="283.5">
      <c r="A273" s="406">
        <v>30</v>
      </c>
      <c r="B273" s="423" t="str">
        <f t="shared" si="14"/>
        <v/>
      </c>
      <c r="C273" s="424" t="str">
        <f ca="1">TEXT(IFERROR(INDEX('Overview - Section A'!$A$37:$A$44,MATCH(G273,'Overview - Section A'!$U$37:$U$44,0)),""),"d-mmm-yy") &amp;" to " &amp; TEXT(IFERROR(INDEX('Overview - Section A'!$E$37:$E$44,MATCH(G273,'Overview - Section A'!$U$37:$U$44,0)),""),"d-mmm-yy")</f>
        <v>1-Jan-23 to 31-Dec-23</v>
      </c>
      <c r="D273" s="501"/>
      <c r="E273" s="501"/>
      <c r="F273" s="498" t="str">
        <f t="shared" si="15"/>
        <v/>
      </c>
      <c r="G273" s="502" t="s">
        <v>412</v>
      </c>
      <c r="H273" s="502"/>
      <c r="I273" s="503" t="b">
        <f t="shared" si="16"/>
        <v>1</v>
      </c>
      <c r="J273" s="503" t="b">
        <f t="shared" si="17"/>
        <v>0</v>
      </c>
      <c r="K273" s="503" t="str">
        <f t="shared" si="18"/>
        <v>a1N36000002PalAEAS</v>
      </c>
      <c r="L273" s="504" t="s">
        <v>1229</v>
      </c>
      <c r="M273" s="131"/>
      <c r="N273" s="68"/>
      <c r="AM273" s="5"/>
      <c r="AN273" s="5"/>
    </row>
    <row r="274" spans="1:40" ht="283.5">
      <c r="A274" s="406">
        <v>31</v>
      </c>
      <c r="B274" s="423" t="str">
        <f t="shared" si="14"/>
        <v/>
      </c>
      <c r="C274" s="424" t="str">
        <f ca="1">TEXT(IFERROR(INDEX('Overview - Section A'!$A$37:$A$44,MATCH(G274,'Overview - Section A'!$U$37:$U$44,0)),""),"d-mmm-yy") &amp;" to " &amp; TEXT(IFERROR(INDEX('Overview - Section A'!$E$37:$E$44,MATCH(G274,'Overview - Section A'!$U$37:$U$44,0)),""),"d-mmm-yy")</f>
        <v>1-Jan-18 to 31-Dec-18</v>
      </c>
      <c r="D274" s="501"/>
      <c r="E274" s="501"/>
      <c r="F274" s="498" t="str">
        <f t="shared" si="15"/>
        <v/>
      </c>
      <c r="G274" s="502" t="s">
        <v>402</v>
      </c>
      <c r="H274" s="502"/>
      <c r="I274" s="503" t="b">
        <f t="shared" si="16"/>
        <v>1</v>
      </c>
      <c r="J274" s="503" t="b">
        <f t="shared" si="17"/>
        <v>0</v>
      </c>
      <c r="K274" s="503" t="str">
        <f t="shared" si="18"/>
        <v>a1N36000002PalBEAS</v>
      </c>
      <c r="L274" s="504" t="s">
        <v>1230</v>
      </c>
      <c r="M274" s="131"/>
      <c r="N274" s="68"/>
      <c r="AM274" s="5"/>
      <c r="AN274" s="5"/>
    </row>
    <row r="275" spans="1:40" ht="283.5">
      <c r="A275" s="406">
        <v>31</v>
      </c>
      <c r="B275" s="423" t="str">
        <f t="shared" si="14"/>
        <v/>
      </c>
      <c r="C275" s="424" t="str">
        <f ca="1">TEXT(IFERROR(INDEX('Overview - Section A'!$A$37:$A$44,MATCH(G275,'Overview - Section A'!$U$37:$U$44,0)),""),"d-mmm-yy") &amp;" to " &amp; TEXT(IFERROR(INDEX('Overview - Section A'!$E$37:$E$44,MATCH(G275,'Overview - Section A'!$U$37:$U$44,0)),""),"d-mmm-yy")</f>
        <v>1-Jan-19 to 31-Dec-19</v>
      </c>
      <c r="D275" s="501"/>
      <c r="E275" s="501"/>
      <c r="F275" s="498" t="str">
        <f t="shared" si="15"/>
        <v/>
      </c>
      <c r="G275" s="502" t="s">
        <v>404</v>
      </c>
      <c r="H275" s="502"/>
      <c r="I275" s="503" t="b">
        <f t="shared" si="16"/>
        <v>1</v>
      </c>
      <c r="J275" s="503" t="b">
        <f t="shared" si="17"/>
        <v>0</v>
      </c>
      <c r="K275" s="503" t="str">
        <f t="shared" si="18"/>
        <v>a1N36000002PalBEAS</v>
      </c>
      <c r="L275" s="504" t="s">
        <v>1231</v>
      </c>
      <c r="M275" s="131"/>
      <c r="N275" s="68"/>
      <c r="AM275" s="5"/>
      <c r="AN275" s="5"/>
    </row>
    <row r="276" spans="1:40" ht="283.5">
      <c r="A276" s="406">
        <v>31</v>
      </c>
      <c r="B276" s="423" t="str">
        <f t="shared" si="14"/>
        <v/>
      </c>
      <c r="C276" s="424" t="str">
        <f ca="1">TEXT(IFERROR(INDEX('Overview - Section A'!$A$37:$A$44,MATCH(G276,'Overview - Section A'!$U$37:$U$44,0)),""),"d-mmm-yy") &amp;" to " &amp; TEXT(IFERROR(INDEX('Overview - Section A'!$E$37:$E$44,MATCH(G276,'Overview - Section A'!$U$37:$U$44,0)),""),"d-mmm-yy")</f>
        <v>1-Jan-20 to 31-Dec-20</v>
      </c>
      <c r="D276" s="501"/>
      <c r="E276" s="501"/>
      <c r="F276" s="498" t="str">
        <f t="shared" si="15"/>
        <v/>
      </c>
      <c r="G276" s="502" t="s">
        <v>406</v>
      </c>
      <c r="H276" s="502"/>
      <c r="I276" s="503" t="b">
        <f t="shared" si="16"/>
        <v>1</v>
      </c>
      <c r="J276" s="503" t="b">
        <f t="shared" si="17"/>
        <v>0</v>
      </c>
      <c r="K276" s="503" t="str">
        <f t="shared" si="18"/>
        <v>a1N36000002PalBEAS</v>
      </c>
      <c r="L276" s="504" t="s">
        <v>1232</v>
      </c>
      <c r="M276" s="131"/>
      <c r="N276" s="68"/>
      <c r="AM276" s="5"/>
      <c r="AN276" s="5"/>
    </row>
    <row r="277" spans="1:40" ht="283.5">
      <c r="A277" s="406">
        <v>31</v>
      </c>
      <c r="B277" s="423" t="str">
        <f t="shared" si="14"/>
        <v/>
      </c>
      <c r="C277" s="424" t="str">
        <f ca="1">TEXT(IFERROR(INDEX('Overview - Section A'!$A$37:$A$44,MATCH(G277,'Overview - Section A'!$U$37:$U$44,0)),""),"d-mmm-yy") &amp;" to " &amp; TEXT(IFERROR(INDEX('Overview - Section A'!$E$37:$E$44,MATCH(G277,'Overview - Section A'!$U$37:$U$44,0)),""),"d-mmm-yy")</f>
        <v>1-Jan-21 to 31-Dec-21</v>
      </c>
      <c r="D277" s="501"/>
      <c r="E277" s="501"/>
      <c r="F277" s="498" t="str">
        <f t="shared" si="15"/>
        <v/>
      </c>
      <c r="G277" s="502" t="s">
        <v>408</v>
      </c>
      <c r="H277" s="502"/>
      <c r="I277" s="503" t="b">
        <f t="shared" si="16"/>
        <v>1</v>
      </c>
      <c r="J277" s="503" t="b">
        <f t="shared" si="17"/>
        <v>0</v>
      </c>
      <c r="K277" s="503" t="str">
        <f t="shared" si="18"/>
        <v>a1N36000002PalBEAS</v>
      </c>
      <c r="L277" s="504" t="s">
        <v>1233</v>
      </c>
      <c r="M277" s="131"/>
      <c r="N277" s="68"/>
      <c r="AM277" s="5"/>
      <c r="AN277" s="5"/>
    </row>
    <row r="278" spans="1:40" ht="283.5">
      <c r="A278" s="406">
        <v>31</v>
      </c>
      <c r="B278" s="423" t="str">
        <f t="shared" si="14"/>
        <v/>
      </c>
      <c r="C278" s="424" t="str">
        <f ca="1">TEXT(IFERROR(INDEX('Overview - Section A'!$A$37:$A$44,MATCH(G278,'Overview - Section A'!$U$37:$U$44,0)),""),"d-mmm-yy") &amp;" to " &amp; TEXT(IFERROR(INDEX('Overview - Section A'!$E$37:$E$44,MATCH(G278,'Overview - Section A'!$U$37:$U$44,0)),""),"d-mmm-yy")</f>
        <v>1-Jan-22 to 31-Dec-22</v>
      </c>
      <c r="D278" s="501"/>
      <c r="E278" s="501"/>
      <c r="F278" s="498" t="str">
        <f t="shared" si="15"/>
        <v/>
      </c>
      <c r="G278" s="502" t="s">
        <v>410</v>
      </c>
      <c r="H278" s="502"/>
      <c r="I278" s="503" t="b">
        <f t="shared" si="16"/>
        <v>1</v>
      </c>
      <c r="J278" s="503" t="b">
        <f t="shared" si="17"/>
        <v>0</v>
      </c>
      <c r="K278" s="503" t="str">
        <f t="shared" si="18"/>
        <v>a1N36000002PalBEAS</v>
      </c>
      <c r="L278" s="504" t="s">
        <v>1234</v>
      </c>
      <c r="M278" s="131"/>
      <c r="N278" s="68"/>
      <c r="AM278" s="5"/>
      <c r="AN278" s="5"/>
    </row>
    <row r="279" spans="1:40" ht="283.5">
      <c r="A279" s="406">
        <v>31</v>
      </c>
      <c r="B279" s="423" t="str">
        <f t="shared" si="14"/>
        <v/>
      </c>
      <c r="C279" s="424" t="str">
        <f ca="1">TEXT(IFERROR(INDEX('Overview - Section A'!$A$37:$A$44,MATCH(G279,'Overview - Section A'!$U$37:$U$44,0)),""),"d-mmm-yy") &amp;" to " &amp; TEXT(IFERROR(INDEX('Overview - Section A'!$E$37:$E$44,MATCH(G279,'Overview - Section A'!$U$37:$U$44,0)),""),"d-mmm-yy")</f>
        <v>1-Jan-23 to 31-Dec-23</v>
      </c>
      <c r="D279" s="501"/>
      <c r="E279" s="501"/>
      <c r="F279" s="498" t="str">
        <f t="shared" si="15"/>
        <v/>
      </c>
      <c r="G279" s="502" t="s">
        <v>412</v>
      </c>
      <c r="H279" s="502"/>
      <c r="I279" s="503" t="b">
        <f t="shared" si="16"/>
        <v>1</v>
      </c>
      <c r="J279" s="503" t="b">
        <f t="shared" si="17"/>
        <v>0</v>
      </c>
      <c r="K279" s="503" t="str">
        <f t="shared" si="18"/>
        <v>a1N36000002PalBEAS</v>
      </c>
      <c r="L279" s="504" t="s">
        <v>1235</v>
      </c>
      <c r="M279" s="131"/>
      <c r="N279" s="68"/>
      <c r="AM279" s="5"/>
      <c r="AN279" s="5"/>
    </row>
    <row r="280" spans="1:40" ht="283.5">
      <c r="A280" s="406">
        <v>32</v>
      </c>
      <c r="B280" s="423" t="str">
        <f t="shared" si="14"/>
        <v/>
      </c>
      <c r="C280" s="424" t="str">
        <f ca="1">TEXT(IFERROR(INDEX('Overview - Section A'!$A$37:$A$44,MATCH(G280,'Overview - Section A'!$U$37:$U$44,0)),""),"d-mmm-yy") &amp;" to " &amp; TEXT(IFERROR(INDEX('Overview - Section A'!$E$37:$E$44,MATCH(G280,'Overview - Section A'!$U$37:$U$44,0)),""),"d-mmm-yy")</f>
        <v>1-Jan-18 to 31-Dec-18</v>
      </c>
      <c r="D280" s="501"/>
      <c r="E280" s="501"/>
      <c r="F280" s="498" t="str">
        <f t="shared" si="15"/>
        <v/>
      </c>
      <c r="G280" s="502" t="s">
        <v>402</v>
      </c>
      <c r="H280" s="502"/>
      <c r="I280" s="503" t="b">
        <f t="shared" si="16"/>
        <v>1</v>
      </c>
      <c r="J280" s="503" t="b">
        <f t="shared" si="17"/>
        <v>0</v>
      </c>
      <c r="K280" s="503" t="str">
        <f t="shared" si="18"/>
        <v>a1N36000002PalCEAS</v>
      </c>
      <c r="L280" s="504" t="s">
        <v>1236</v>
      </c>
      <c r="M280" s="131"/>
      <c r="N280" s="68"/>
      <c r="AM280" s="5"/>
      <c r="AN280" s="5"/>
    </row>
    <row r="281" spans="1:40" ht="283.5">
      <c r="A281" s="406">
        <v>32</v>
      </c>
      <c r="B281" s="423" t="str">
        <f t="shared" si="14"/>
        <v/>
      </c>
      <c r="C281" s="424" t="str">
        <f ca="1">TEXT(IFERROR(INDEX('Overview - Section A'!$A$37:$A$44,MATCH(G281,'Overview - Section A'!$U$37:$U$44,0)),""),"d-mmm-yy") &amp;" to " &amp; TEXT(IFERROR(INDEX('Overview - Section A'!$E$37:$E$44,MATCH(G281,'Overview - Section A'!$U$37:$U$44,0)),""),"d-mmm-yy")</f>
        <v>1-Jan-19 to 31-Dec-19</v>
      </c>
      <c r="D281" s="501"/>
      <c r="E281" s="501"/>
      <c r="F281" s="498" t="str">
        <f t="shared" si="15"/>
        <v/>
      </c>
      <c r="G281" s="502" t="s">
        <v>404</v>
      </c>
      <c r="H281" s="502"/>
      <c r="I281" s="503" t="b">
        <f t="shared" si="16"/>
        <v>1</v>
      </c>
      <c r="J281" s="503" t="b">
        <f t="shared" si="17"/>
        <v>0</v>
      </c>
      <c r="K281" s="503" t="str">
        <f t="shared" si="18"/>
        <v>a1N36000002PalCEAS</v>
      </c>
      <c r="L281" s="504" t="s">
        <v>1237</v>
      </c>
      <c r="M281" s="131"/>
      <c r="N281" s="68"/>
      <c r="AM281" s="5"/>
      <c r="AN281" s="5"/>
    </row>
    <row r="282" spans="1:40" ht="283.5">
      <c r="A282" s="406">
        <v>32</v>
      </c>
      <c r="B282" s="423" t="str">
        <f t="shared" si="14"/>
        <v/>
      </c>
      <c r="C282" s="424" t="str">
        <f ca="1">TEXT(IFERROR(INDEX('Overview - Section A'!$A$37:$A$44,MATCH(G282,'Overview - Section A'!$U$37:$U$44,0)),""),"d-mmm-yy") &amp;" to " &amp; TEXT(IFERROR(INDEX('Overview - Section A'!$E$37:$E$44,MATCH(G282,'Overview - Section A'!$U$37:$U$44,0)),""),"d-mmm-yy")</f>
        <v>1-Jan-20 to 31-Dec-20</v>
      </c>
      <c r="D282" s="501"/>
      <c r="E282" s="501"/>
      <c r="F282" s="498" t="str">
        <f t="shared" si="15"/>
        <v/>
      </c>
      <c r="G282" s="502" t="s">
        <v>406</v>
      </c>
      <c r="H282" s="502"/>
      <c r="I282" s="503" t="b">
        <f t="shared" si="16"/>
        <v>1</v>
      </c>
      <c r="J282" s="503" t="b">
        <f t="shared" si="17"/>
        <v>0</v>
      </c>
      <c r="K282" s="503" t="str">
        <f t="shared" si="18"/>
        <v>a1N36000002PalCEAS</v>
      </c>
      <c r="L282" s="504" t="s">
        <v>1238</v>
      </c>
      <c r="M282" s="131"/>
      <c r="N282" s="68"/>
      <c r="AM282" s="5"/>
      <c r="AN282" s="5"/>
    </row>
    <row r="283" spans="1:40" ht="283.5">
      <c r="A283" s="406">
        <v>32</v>
      </c>
      <c r="B283" s="423" t="str">
        <f t="shared" si="14"/>
        <v/>
      </c>
      <c r="C283" s="424" t="str">
        <f ca="1">TEXT(IFERROR(INDEX('Overview - Section A'!$A$37:$A$44,MATCH(G283,'Overview - Section A'!$U$37:$U$44,0)),""),"d-mmm-yy") &amp;" to " &amp; TEXT(IFERROR(INDEX('Overview - Section A'!$E$37:$E$44,MATCH(G283,'Overview - Section A'!$U$37:$U$44,0)),""),"d-mmm-yy")</f>
        <v>1-Jan-21 to 31-Dec-21</v>
      </c>
      <c r="D283" s="501"/>
      <c r="E283" s="501"/>
      <c r="F283" s="498" t="str">
        <f t="shared" si="15"/>
        <v/>
      </c>
      <c r="G283" s="502" t="s">
        <v>408</v>
      </c>
      <c r="H283" s="502"/>
      <c r="I283" s="503" t="b">
        <f t="shared" si="16"/>
        <v>1</v>
      </c>
      <c r="J283" s="503" t="b">
        <f t="shared" si="17"/>
        <v>0</v>
      </c>
      <c r="K283" s="503" t="str">
        <f t="shared" si="18"/>
        <v>a1N36000002PalCEAS</v>
      </c>
      <c r="L283" s="504" t="s">
        <v>1239</v>
      </c>
      <c r="M283" s="131"/>
      <c r="N283" s="68"/>
      <c r="AM283" s="5"/>
      <c r="AN283" s="5"/>
    </row>
    <row r="284" spans="1:40" ht="283.5">
      <c r="A284" s="406">
        <v>32</v>
      </c>
      <c r="B284" s="423" t="str">
        <f t="shared" si="14"/>
        <v/>
      </c>
      <c r="C284" s="424" t="str">
        <f ca="1">TEXT(IFERROR(INDEX('Overview - Section A'!$A$37:$A$44,MATCH(G284,'Overview - Section A'!$U$37:$U$44,0)),""),"d-mmm-yy") &amp;" to " &amp; TEXT(IFERROR(INDEX('Overview - Section A'!$E$37:$E$44,MATCH(G284,'Overview - Section A'!$U$37:$U$44,0)),""),"d-mmm-yy")</f>
        <v>1-Jan-22 to 31-Dec-22</v>
      </c>
      <c r="D284" s="501"/>
      <c r="E284" s="501"/>
      <c r="F284" s="498" t="str">
        <f t="shared" si="15"/>
        <v/>
      </c>
      <c r="G284" s="502" t="s">
        <v>410</v>
      </c>
      <c r="H284" s="502"/>
      <c r="I284" s="503" t="b">
        <f t="shared" si="16"/>
        <v>1</v>
      </c>
      <c r="J284" s="503" t="b">
        <f t="shared" si="17"/>
        <v>0</v>
      </c>
      <c r="K284" s="503" t="str">
        <f t="shared" si="18"/>
        <v>a1N36000002PalCEAS</v>
      </c>
      <c r="L284" s="504" t="s">
        <v>1240</v>
      </c>
      <c r="M284" s="131"/>
      <c r="N284" s="68"/>
      <c r="AM284" s="5"/>
      <c r="AN284" s="5"/>
    </row>
    <row r="285" spans="1:40" ht="283.5">
      <c r="A285" s="406">
        <v>32</v>
      </c>
      <c r="B285" s="423" t="str">
        <f t="shared" si="14"/>
        <v/>
      </c>
      <c r="C285" s="424" t="str">
        <f ca="1">TEXT(IFERROR(INDEX('Overview - Section A'!$A$37:$A$44,MATCH(G285,'Overview - Section A'!$U$37:$U$44,0)),""),"d-mmm-yy") &amp;" to " &amp; TEXT(IFERROR(INDEX('Overview - Section A'!$E$37:$E$44,MATCH(G285,'Overview - Section A'!$U$37:$U$44,0)),""),"d-mmm-yy")</f>
        <v>1-Jan-23 to 31-Dec-23</v>
      </c>
      <c r="D285" s="501"/>
      <c r="E285" s="501"/>
      <c r="F285" s="498" t="str">
        <f t="shared" si="15"/>
        <v/>
      </c>
      <c r="G285" s="502" t="s">
        <v>412</v>
      </c>
      <c r="H285" s="502"/>
      <c r="I285" s="503" t="b">
        <f t="shared" si="16"/>
        <v>1</v>
      </c>
      <c r="J285" s="503" t="b">
        <f t="shared" si="17"/>
        <v>0</v>
      </c>
      <c r="K285" s="503" t="str">
        <f t="shared" si="18"/>
        <v>a1N36000002PalCEAS</v>
      </c>
      <c r="L285" s="504" t="s">
        <v>1241</v>
      </c>
      <c r="M285" s="131"/>
      <c r="N285" s="68"/>
      <c r="AM285" s="5"/>
      <c r="AN285" s="5"/>
    </row>
    <row r="286" spans="1:40" ht="283.5">
      <c r="A286" s="406">
        <v>33</v>
      </c>
      <c r="B286" s="423" t="str">
        <f t="shared" ref="B286:B349" si="19">IF(A286=A285,"",IF(VLOOKUP(A286,$A$8:$D$90,4,FALSE)=0,"",VLOOKUP(A286,$A$8:$D$90,4,FALSE)))</f>
        <v/>
      </c>
      <c r="C286" s="424" t="str">
        <f ca="1">TEXT(IFERROR(INDEX('Overview - Section A'!$A$37:$A$44,MATCH(G286,'Overview - Section A'!$U$37:$U$44,0)),""),"d-mmm-yy") &amp;" to " &amp; TEXT(IFERROR(INDEX('Overview - Section A'!$E$37:$E$44,MATCH(G286,'Overview - Section A'!$U$37:$U$44,0)),""),"d-mmm-yy")</f>
        <v>1-Jan-18 to 31-Dec-18</v>
      </c>
      <c r="D286" s="501"/>
      <c r="E286" s="501"/>
      <c r="F286" s="498" t="str">
        <f t="shared" ref="F286:F349" si="20">IF(VLOOKUP(A286,$A$8:$D$90,4,FALSE)=0,"",VLOOKUP(A286,$A$8:$D$90,4,FALSE))</f>
        <v/>
      </c>
      <c r="G286" s="502" t="s">
        <v>402</v>
      </c>
      <c r="H286" s="502"/>
      <c r="I286" s="503" t="b">
        <f t="shared" ref="I286:I349" si="21">IFERROR(TRUE,FALSE)</f>
        <v>1</v>
      </c>
      <c r="J286" s="503" t="b">
        <f t="shared" ref="J286:J349" si="22">IFERROR(IF(VLOOKUP(A286,$A$8:$D$90,4,FALSE)&lt;&gt;"",TRUE,FALSE),FALSE)</f>
        <v>0</v>
      </c>
      <c r="K286" s="503" t="str">
        <f t="shared" ref="K286:K349" si="23">IFERROR(VLOOKUP(A286,$A$8:$T$90,20,FALSE),"")</f>
        <v>a1N36000002PalDEAS</v>
      </c>
      <c r="L286" s="504" t="s">
        <v>1242</v>
      </c>
      <c r="M286" s="131"/>
      <c r="N286" s="68"/>
      <c r="AM286" s="5"/>
      <c r="AN286" s="5"/>
    </row>
    <row r="287" spans="1:40" ht="283.5">
      <c r="A287" s="406">
        <v>33</v>
      </c>
      <c r="B287" s="423" t="str">
        <f t="shared" si="19"/>
        <v/>
      </c>
      <c r="C287" s="424" t="str">
        <f ca="1">TEXT(IFERROR(INDEX('Overview - Section A'!$A$37:$A$44,MATCH(G287,'Overview - Section A'!$U$37:$U$44,0)),""),"d-mmm-yy") &amp;" to " &amp; TEXT(IFERROR(INDEX('Overview - Section A'!$E$37:$E$44,MATCH(G287,'Overview - Section A'!$U$37:$U$44,0)),""),"d-mmm-yy")</f>
        <v>1-Jan-19 to 31-Dec-19</v>
      </c>
      <c r="D287" s="501"/>
      <c r="E287" s="501"/>
      <c r="F287" s="498" t="str">
        <f t="shared" si="20"/>
        <v/>
      </c>
      <c r="G287" s="502" t="s">
        <v>404</v>
      </c>
      <c r="H287" s="502"/>
      <c r="I287" s="503" t="b">
        <f t="shared" si="21"/>
        <v>1</v>
      </c>
      <c r="J287" s="503" t="b">
        <f t="shared" si="22"/>
        <v>0</v>
      </c>
      <c r="K287" s="503" t="str">
        <f t="shared" si="23"/>
        <v>a1N36000002PalDEAS</v>
      </c>
      <c r="L287" s="504" t="s">
        <v>1243</v>
      </c>
      <c r="M287" s="131"/>
      <c r="N287" s="68"/>
      <c r="AM287" s="5"/>
      <c r="AN287" s="5"/>
    </row>
    <row r="288" spans="1:40" ht="283.5">
      <c r="A288" s="406">
        <v>33</v>
      </c>
      <c r="B288" s="423" t="str">
        <f t="shared" si="19"/>
        <v/>
      </c>
      <c r="C288" s="424" t="str">
        <f ca="1">TEXT(IFERROR(INDEX('Overview - Section A'!$A$37:$A$44,MATCH(G288,'Overview - Section A'!$U$37:$U$44,0)),""),"d-mmm-yy") &amp;" to " &amp; TEXT(IFERROR(INDEX('Overview - Section A'!$E$37:$E$44,MATCH(G288,'Overview - Section A'!$U$37:$U$44,0)),""),"d-mmm-yy")</f>
        <v>1-Jan-20 to 31-Dec-20</v>
      </c>
      <c r="D288" s="501"/>
      <c r="E288" s="501"/>
      <c r="F288" s="498" t="str">
        <f t="shared" si="20"/>
        <v/>
      </c>
      <c r="G288" s="502" t="s">
        <v>406</v>
      </c>
      <c r="H288" s="502"/>
      <c r="I288" s="503" t="b">
        <f t="shared" si="21"/>
        <v>1</v>
      </c>
      <c r="J288" s="503" t="b">
        <f t="shared" si="22"/>
        <v>0</v>
      </c>
      <c r="K288" s="503" t="str">
        <f t="shared" si="23"/>
        <v>a1N36000002PalDEAS</v>
      </c>
      <c r="L288" s="504" t="s">
        <v>1244</v>
      </c>
      <c r="M288" s="131"/>
      <c r="N288" s="68"/>
      <c r="AM288" s="5"/>
      <c r="AN288" s="5"/>
    </row>
    <row r="289" spans="1:40" ht="283.5">
      <c r="A289" s="406">
        <v>33</v>
      </c>
      <c r="B289" s="423" t="str">
        <f t="shared" si="19"/>
        <v/>
      </c>
      <c r="C289" s="424" t="str">
        <f ca="1">TEXT(IFERROR(INDEX('Overview - Section A'!$A$37:$A$44,MATCH(G289,'Overview - Section A'!$U$37:$U$44,0)),""),"d-mmm-yy") &amp;" to " &amp; TEXT(IFERROR(INDEX('Overview - Section A'!$E$37:$E$44,MATCH(G289,'Overview - Section A'!$U$37:$U$44,0)),""),"d-mmm-yy")</f>
        <v>1-Jan-21 to 31-Dec-21</v>
      </c>
      <c r="D289" s="501"/>
      <c r="E289" s="501"/>
      <c r="F289" s="498" t="str">
        <f t="shared" si="20"/>
        <v/>
      </c>
      <c r="G289" s="502" t="s">
        <v>408</v>
      </c>
      <c r="H289" s="502"/>
      <c r="I289" s="503" t="b">
        <f t="shared" si="21"/>
        <v>1</v>
      </c>
      <c r="J289" s="503" t="b">
        <f t="shared" si="22"/>
        <v>0</v>
      </c>
      <c r="K289" s="503" t="str">
        <f t="shared" si="23"/>
        <v>a1N36000002PalDEAS</v>
      </c>
      <c r="L289" s="504" t="s">
        <v>1245</v>
      </c>
      <c r="M289" s="131"/>
      <c r="N289" s="68"/>
      <c r="AM289" s="5"/>
      <c r="AN289" s="5"/>
    </row>
    <row r="290" spans="1:40" ht="283.5">
      <c r="A290" s="406">
        <v>33</v>
      </c>
      <c r="B290" s="423" t="str">
        <f t="shared" si="19"/>
        <v/>
      </c>
      <c r="C290" s="424" t="str">
        <f ca="1">TEXT(IFERROR(INDEX('Overview - Section A'!$A$37:$A$44,MATCH(G290,'Overview - Section A'!$U$37:$U$44,0)),""),"d-mmm-yy") &amp;" to " &amp; TEXT(IFERROR(INDEX('Overview - Section A'!$E$37:$E$44,MATCH(G290,'Overview - Section A'!$U$37:$U$44,0)),""),"d-mmm-yy")</f>
        <v>1-Jan-22 to 31-Dec-22</v>
      </c>
      <c r="D290" s="501"/>
      <c r="E290" s="501"/>
      <c r="F290" s="498" t="str">
        <f t="shared" si="20"/>
        <v/>
      </c>
      <c r="G290" s="502" t="s">
        <v>410</v>
      </c>
      <c r="H290" s="502"/>
      <c r="I290" s="503" t="b">
        <f t="shared" si="21"/>
        <v>1</v>
      </c>
      <c r="J290" s="503" t="b">
        <f t="shared" si="22"/>
        <v>0</v>
      </c>
      <c r="K290" s="503" t="str">
        <f t="shared" si="23"/>
        <v>a1N36000002PalDEAS</v>
      </c>
      <c r="L290" s="504" t="s">
        <v>1246</v>
      </c>
      <c r="M290" s="131"/>
      <c r="N290" s="68"/>
      <c r="AM290" s="5"/>
      <c r="AN290" s="5"/>
    </row>
    <row r="291" spans="1:40" ht="283.5">
      <c r="A291" s="406">
        <v>33</v>
      </c>
      <c r="B291" s="423" t="str">
        <f t="shared" si="19"/>
        <v/>
      </c>
      <c r="C291" s="424" t="str">
        <f ca="1">TEXT(IFERROR(INDEX('Overview - Section A'!$A$37:$A$44,MATCH(G291,'Overview - Section A'!$U$37:$U$44,0)),""),"d-mmm-yy") &amp;" to " &amp; TEXT(IFERROR(INDEX('Overview - Section A'!$E$37:$E$44,MATCH(G291,'Overview - Section A'!$U$37:$U$44,0)),""),"d-mmm-yy")</f>
        <v>1-Jan-23 to 31-Dec-23</v>
      </c>
      <c r="D291" s="501"/>
      <c r="E291" s="501"/>
      <c r="F291" s="498" t="str">
        <f t="shared" si="20"/>
        <v/>
      </c>
      <c r="G291" s="502" t="s">
        <v>412</v>
      </c>
      <c r="H291" s="502"/>
      <c r="I291" s="503" t="b">
        <f t="shared" si="21"/>
        <v>1</v>
      </c>
      <c r="J291" s="503" t="b">
        <f t="shared" si="22"/>
        <v>0</v>
      </c>
      <c r="K291" s="503" t="str">
        <f t="shared" si="23"/>
        <v>a1N36000002PalDEAS</v>
      </c>
      <c r="L291" s="504" t="s">
        <v>1247</v>
      </c>
      <c r="M291" s="131"/>
      <c r="N291" s="68"/>
      <c r="AM291" s="5"/>
      <c r="AN291" s="5"/>
    </row>
    <row r="292" spans="1:40" ht="283.5">
      <c r="A292" s="406">
        <v>34</v>
      </c>
      <c r="B292" s="423" t="str">
        <f t="shared" si="19"/>
        <v/>
      </c>
      <c r="C292" s="424" t="str">
        <f ca="1">TEXT(IFERROR(INDEX('Overview - Section A'!$A$37:$A$44,MATCH(G292,'Overview - Section A'!$U$37:$U$44,0)),""),"d-mmm-yy") &amp;" to " &amp; TEXT(IFERROR(INDEX('Overview - Section A'!$E$37:$E$44,MATCH(G292,'Overview - Section A'!$U$37:$U$44,0)),""),"d-mmm-yy")</f>
        <v>1-Jan-18 to 31-Dec-18</v>
      </c>
      <c r="D292" s="501"/>
      <c r="E292" s="501"/>
      <c r="F292" s="498" t="str">
        <f t="shared" si="20"/>
        <v/>
      </c>
      <c r="G292" s="502" t="s">
        <v>402</v>
      </c>
      <c r="H292" s="502"/>
      <c r="I292" s="503" t="b">
        <f t="shared" si="21"/>
        <v>1</v>
      </c>
      <c r="J292" s="503" t="b">
        <f t="shared" si="22"/>
        <v>0</v>
      </c>
      <c r="K292" s="503" t="str">
        <f t="shared" si="23"/>
        <v>a1N36000002PalEEAS</v>
      </c>
      <c r="L292" s="504" t="s">
        <v>1248</v>
      </c>
      <c r="M292" s="131"/>
      <c r="N292" s="68"/>
      <c r="AM292" s="5"/>
      <c r="AN292" s="5"/>
    </row>
    <row r="293" spans="1:40" ht="283.5">
      <c r="A293" s="406">
        <v>34</v>
      </c>
      <c r="B293" s="423" t="str">
        <f t="shared" si="19"/>
        <v/>
      </c>
      <c r="C293" s="424" t="str">
        <f ca="1">TEXT(IFERROR(INDEX('Overview - Section A'!$A$37:$A$44,MATCH(G293,'Overview - Section A'!$U$37:$U$44,0)),""),"d-mmm-yy") &amp;" to " &amp; TEXT(IFERROR(INDEX('Overview - Section A'!$E$37:$E$44,MATCH(G293,'Overview - Section A'!$U$37:$U$44,0)),""),"d-mmm-yy")</f>
        <v>1-Jan-19 to 31-Dec-19</v>
      </c>
      <c r="D293" s="501"/>
      <c r="E293" s="501"/>
      <c r="F293" s="498" t="str">
        <f t="shared" si="20"/>
        <v/>
      </c>
      <c r="G293" s="502" t="s">
        <v>404</v>
      </c>
      <c r="H293" s="502"/>
      <c r="I293" s="503" t="b">
        <f t="shared" si="21"/>
        <v>1</v>
      </c>
      <c r="J293" s="503" t="b">
        <f t="shared" si="22"/>
        <v>0</v>
      </c>
      <c r="K293" s="503" t="str">
        <f t="shared" si="23"/>
        <v>a1N36000002PalEEAS</v>
      </c>
      <c r="L293" s="504" t="s">
        <v>1249</v>
      </c>
      <c r="M293" s="131"/>
      <c r="N293" s="68"/>
      <c r="AM293" s="5"/>
      <c r="AN293" s="5"/>
    </row>
    <row r="294" spans="1:40" ht="283.5">
      <c r="A294" s="406">
        <v>34</v>
      </c>
      <c r="B294" s="423" t="str">
        <f t="shared" si="19"/>
        <v/>
      </c>
      <c r="C294" s="424" t="str">
        <f ca="1">TEXT(IFERROR(INDEX('Overview - Section A'!$A$37:$A$44,MATCH(G294,'Overview - Section A'!$U$37:$U$44,0)),""),"d-mmm-yy") &amp;" to " &amp; TEXT(IFERROR(INDEX('Overview - Section A'!$E$37:$E$44,MATCH(G294,'Overview - Section A'!$U$37:$U$44,0)),""),"d-mmm-yy")</f>
        <v>1-Jan-20 to 31-Dec-20</v>
      </c>
      <c r="D294" s="501"/>
      <c r="E294" s="501"/>
      <c r="F294" s="498" t="str">
        <f t="shared" si="20"/>
        <v/>
      </c>
      <c r="G294" s="502" t="s">
        <v>406</v>
      </c>
      <c r="H294" s="502"/>
      <c r="I294" s="503" t="b">
        <f t="shared" si="21"/>
        <v>1</v>
      </c>
      <c r="J294" s="503" t="b">
        <f t="shared" si="22"/>
        <v>0</v>
      </c>
      <c r="K294" s="503" t="str">
        <f t="shared" si="23"/>
        <v>a1N36000002PalEEAS</v>
      </c>
      <c r="L294" s="504" t="s">
        <v>1250</v>
      </c>
      <c r="M294" s="131"/>
      <c r="N294" s="68"/>
      <c r="AM294" s="5"/>
      <c r="AN294" s="5"/>
    </row>
    <row r="295" spans="1:40" ht="283.5">
      <c r="A295" s="406">
        <v>34</v>
      </c>
      <c r="B295" s="423" t="str">
        <f t="shared" si="19"/>
        <v/>
      </c>
      <c r="C295" s="424" t="str">
        <f ca="1">TEXT(IFERROR(INDEX('Overview - Section A'!$A$37:$A$44,MATCH(G295,'Overview - Section A'!$U$37:$U$44,0)),""),"d-mmm-yy") &amp;" to " &amp; TEXT(IFERROR(INDEX('Overview - Section A'!$E$37:$E$44,MATCH(G295,'Overview - Section A'!$U$37:$U$44,0)),""),"d-mmm-yy")</f>
        <v>1-Jan-21 to 31-Dec-21</v>
      </c>
      <c r="D295" s="501"/>
      <c r="E295" s="501"/>
      <c r="F295" s="498" t="str">
        <f t="shared" si="20"/>
        <v/>
      </c>
      <c r="G295" s="502" t="s">
        <v>408</v>
      </c>
      <c r="H295" s="502"/>
      <c r="I295" s="503" t="b">
        <f t="shared" si="21"/>
        <v>1</v>
      </c>
      <c r="J295" s="503" t="b">
        <f t="shared" si="22"/>
        <v>0</v>
      </c>
      <c r="K295" s="503" t="str">
        <f t="shared" si="23"/>
        <v>a1N36000002PalEEAS</v>
      </c>
      <c r="L295" s="504" t="s">
        <v>1251</v>
      </c>
      <c r="M295" s="131"/>
      <c r="N295" s="68"/>
      <c r="AM295" s="5"/>
      <c r="AN295" s="5"/>
    </row>
    <row r="296" spans="1:40" ht="283.5">
      <c r="A296" s="406">
        <v>34</v>
      </c>
      <c r="B296" s="423" t="str">
        <f t="shared" si="19"/>
        <v/>
      </c>
      <c r="C296" s="424" t="str">
        <f ca="1">TEXT(IFERROR(INDEX('Overview - Section A'!$A$37:$A$44,MATCH(G296,'Overview - Section A'!$U$37:$U$44,0)),""),"d-mmm-yy") &amp;" to " &amp; TEXT(IFERROR(INDEX('Overview - Section A'!$E$37:$E$44,MATCH(G296,'Overview - Section A'!$U$37:$U$44,0)),""),"d-mmm-yy")</f>
        <v>1-Jan-22 to 31-Dec-22</v>
      </c>
      <c r="D296" s="501"/>
      <c r="E296" s="501"/>
      <c r="F296" s="498" t="str">
        <f t="shared" si="20"/>
        <v/>
      </c>
      <c r="G296" s="502" t="s">
        <v>410</v>
      </c>
      <c r="H296" s="502"/>
      <c r="I296" s="503" t="b">
        <f t="shared" si="21"/>
        <v>1</v>
      </c>
      <c r="J296" s="503" t="b">
        <f t="shared" si="22"/>
        <v>0</v>
      </c>
      <c r="K296" s="503" t="str">
        <f t="shared" si="23"/>
        <v>a1N36000002PalEEAS</v>
      </c>
      <c r="L296" s="504" t="s">
        <v>1252</v>
      </c>
      <c r="M296" s="131"/>
      <c r="N296" s="68"/>
      <c r="AM296" s="5"/>
      <c r="AN296" s="5"/>
    </row>
    <row r="297" spans="1:40" ht="283.5">
      <c r="A297" s="406">
        <v>34</v>
      </c>
      <c r="B297" s="423" t="str">
        <f t="shared" si="19"/>
        <v/>
      </c>
      <c r="C297" s="424" t="str">
        <f ca="1">TEXT(IFERROR(INDEX('Overview - Section A'!$A$37:$A$44,MATCH(G297,'Overview - Section A'!$U$37:$U$44,0)),""),"d-mmm-yy") &amp;" to " &amp; TEXT(IFERROR(INDEX('Overview - Section A'!$E$37:$E$44,MATCH(G297,'Overview - Section A'!$U$37:$U$44,0)),""),"d-mmm-yy")</f>
        <v>1-Jan-23 to 31-Dec-23</v>
      </c>
      <c r="D297" s="501"/>
      <c r="E297" s="501"/>
      <c r="F297" s="498" t="str">
        <f t="shared" si="20"/>
        <v/>
      </c>
      <c r="G297" s="502" t="s">
        <v>412</v>
      </c>
      <c r="H297" s="502"/>
      <c r="I297" s="503" t="b">
        <f t="shared" si="21"/>
        <v>1</v>
      </c>
      <c r="J297" s="503" t="b">
        <f t="shared" si="22"/>
        <v>0</v>
      </c>
      <c r="K297" s="503" t="str">
        <f t="shared" si="23"/>
        <v>a1N36000002PalEEAS</v>
      </c>
      <c r="L297" s="504" t="s">
        <v>1253</v>
      </c>
      <c r="M297" s="131"/>
      <c r="N297" s="68"/>
      <c r="AM297" s="5"/>
      <c r="AN297" s="5"/>
    </row>
    <row r="298" spans="1:40" ht="283.5">
      <c r="A298" s="406">
        <v>35</v>
      </c>
      <c r="B298" s="423" t="str">
        <f t="shared" si="19"/>
        <v/>
      </c>
      <c r="C298" s="424" t="str">
        <f ca="1">TEXT(IFERROR(INDEX('Overview - Section A'!$A$37:$A$44,MATCH(G298,'Overview - Section A'!$U$37:$U$44,0)),""),"d-mmm-yy") &amp;" to " &amp; TEXT(IFERROR(INDEX('Overview - Section A'!$E$37:$E$44,MATCH(G298,'Overview - Section A'!$U$37:$U$44,0)),""),"d-mmm-yy")</f>
        <v>1-Jan-18 to 31-Dec-18</v>
      </c>
      <c r="D298" s="501"/>
      <c r="E298" s="501"/>
      <c r="F298" s="498" t="str">
        <f t="shared" si="20"/>
        <v/>
      </c>
      <c r="G298" s="502" t="s">
        <v>402</v>
      </c>
      <c r="H298" s="502"/>
      <c r="I298" s="503" t="b">
        <f t="shared" si="21"/>
        <v>1</v>
      </c>
      <c r="J298" s="503" t="b">
        <f t="shared" si="22"/>
        <v>0</v>
      </c>
      <c r="K298" s="503" t="str">
        <f t="shared" si="23"/>
        <v>a1N36000002PalFEAS</v>
      </c>
      <c r="L298" s="504" t="s">
        <v>1254</v>
      </c>
      <c r="M298" s="131"/>
      <c r="N298" s="68"/>
      <c r="AM298" s="5"/>
      <c r="AN298" s="5"/>
    </row>
    <row r="299" spans="1:40" ht="283.5">
      <c r="A299" s="406">
        <v>35</v>
      </c>
      <c r="B299" s="423" t="str">
        <f t="shared" si="19"/>
        <v/>
      </c>
      <c r="C299" s="424" t="str">
        <f ca="1">TEXT(IFERROR(INDEX('Overview - Section A'!$A$37:$A$44,MATCH(G299,'Overview - Section A'!$U$37:$U$44,0)),""),"d-mmm-yy") &amp;" to " &amp; TEXT(IFERROR(INDEX('Overview - Section A'!$E$37:$E$44,MATCH(G299,'Overview - Section A'!$U$37:$U$44,0)),""),"d-mmm-yy")</f>
        <v>1-Jan-19 to 31-Dec-19</v>
      </c>
      <c r="D299" s="501"/>
      <c r="E299" s="501"/>
      <c r="F299" s="498" t="str">
        <f t="shared" si="20"/>
        <v/>
      </c>
      <c r="G299" s="502" t="s">
        <v>404</v>
      </c>
      <c r="H299" s="502"/>
      <c r="I299" s="503" t="b">
        <f t="shared" si="21"/>
        <v>1</v>
      </c>
      <c r="J299" s="503" t="b">
        <f t="shared" si="22"/>
        <v>0</v>
      </c>
      <c r="K299" s="503" t="str">
        <f t="shared" si="23"/>
        <v>a1N36000002PalFEAS</v>
      </c>
      <c r="L299" s="504" t="s">
        <v>1255</v>
      </c>
      <c r="M299" s="131"/>
      <c r="N299" s="68"/>
      <c r="AM299" s="5"/>
      <c r="AN299" s="5"/>
    </row>
    <row r="300" spans="1:40" ht="283.5">
      <c r="A300" s="406">
        <v>35</v>
      </c>
      <c r="B300" s="423" t="str">
        <f t="shared" si="19"/>
        <v/>
      </c>
      <c r="C300" s="424" t="str">
        <f ca="1">TEXT(IFERROR(INDEX('Overview - Section A'!$A$37:$A$44,MATCH(G300,'Overview - Section A'!$U$37:$U$44,0)),""),"d-mmm-yy") &amp;" to " &amp; TEXT(IFERROR(INDEX('Overview - Section A'!$E$37:$E$44,MATCH(G300,'Overview - Section A'!$U$37:$U$44,0)),""),"d-mmm-yy")</f>
        <v>1-Jan-20 to 31-Dec-20</v>
      </c>
      <c r="D300" s="501"/>
      <c r="E300" s="501"/>
      <c r="F300" s="498" t="str">
        <f t="shared" si="20"/>
        <v/>
      </c>
      <c r="G300" s="502" t="s">
        <v>406</v>
      </c>
      <c r="H300" s="502"/>
      <c r="I300" s="503" t="b">
        <f t="shared" si="21"/>
        <v>1</v>
      </c>
      <c r="J300" s="503" t="b">
        <f t="shared" si="22"/>
        <v>0</v>
      </c>
      <c r="K300" s="503" t="str">
        <f t="shared" si="23"/>
        <v>a1N36000002PalFEAS</v>
      </c>
      <c r="L300" s="504" t="s">
        <v>1256</v>
      </c>
      <c r="M300" s="131"/>
      <c r="N300" s="68"/>
      <c r="AM300" s="5"/>
      <c r="AN300" s="5"/>
    </row>
    <row r="301" spans="1:40" ht="283.5">
      <c r="A301" s="406">
        <v>35</v>
      </c>
      <c r="B301" s="423" t="str">
        <f t="shared" si="19"/>
        <v/>
      </c>
      <c r="C301" s="424" t="str">
        <f ca="1">TEXT(IFERROR(INDEX('Overview - Section A'!$A$37:$A$44,MATCH(G301,'Overview - Section A'!$U$37:$U$44,0)),""),"d-mmm-yy") &amp;" to " &amp; TEXT(IFERROR(INDEX('Overview - Section A'!$E$37:$E$44,MATCH(G301,'Overview - Section A'!$U$37:$U$44,0)),""),"d-mmm-yy")</f>
        <v>1-Jan-21 to 31-Dec-21</v>
      </c>
      <c r="D301" s="501"/>
      <c r="E301" s="501"/>
      <c r="F301" s="498" t="str">
        <f t="shared" si="20"/>
        <v/>
      </c>
      <c r="G301" s="502" t="s">
        <v>408</v>
      </c>
      <c r="H301" s="502"/>
      <c r="I301" s="503" t="b">
        <f t="shared" si="21"/>
        <v>1</v>
      </c>
      <c r="J301" s="503" t="b">
        <f t="shared" si="22"/>
        <v>0</v>
      </c>
      <c r="K301" s="503" t="str">
        <f t="shared" si="23"/>
        <v>a1N36000002PalFEAS</v>
      </c>
      <c r="L301" s="504" t="s">
        <v>1257</v>
      </c>
      <c r="M301" s="131"/>
      <c r="N301" s="68"/>
      <c r="AM301" s="5"/>
      <c r="AN301" s="5"/>
    </row>
    <row r="302" spans="1:40" ht="283.5">
      <c r="A302" s="406">
        <v>35</v>
      </c>
      <c r="B302" s="423" t="str">
        <f t="shared" si="19"/>
        <v/>
      </c>
      <c r="C302" s="424" t="str">
        <f ca="1">TEXT(IFERROR(INDEX('Overview - Section A'!$A$37:$A$44,MATCH(G302,'Overview - Section A'!$U$37:$U$44,0)),""),"d-mmm-yy") &amp;" to " &amp; TEXT(IFERROR(INDEX('Overview - Section A'!$E$37:$E$44,MATCH(G302,'Overview - Section A'!$U$37:$U$44,0)),""),"d-mmm-yy")</f>
        <v>1-Jan-22 to 31-Dec-22</v>
      </c>
      <c r="D302" s="501"/>
      <c r="E302" s="501"/>
      <c r="F302" s="498" t="str">
        <f t="shared" si="20"/>
        <v/>
      </c>
      <c r="G302" s="502" t="s">
        <v>410</v>
      </c>
      <c r="H302" s="502"/>
      <c r="I302" s="503" t="b">
        <f t="shared" si="21"/>
        <v>1</v>
      </c>
      <c r="J302" s="503" t="b">
        <f t="shared" si="22"/>
        <v>0</v>
      </c>
      <c r="K302" s="503" t="str">
        <f t="shared" si="23"/>
        <v>a1N36000002PalFEAS</v>
      </c>
      <c r="L302" s="504" t="s">
        <v>1258</v>
      </c>
      <c r="M302" s="131"/>
      <c r="N302" s="68"/>
      <c r="AM302" s="5"/>
      <c r="AN302" s="5"/>
    </row>
    <row r="303" spans="1:40" ht="283.5">
      <c r="A303" s="406">
        <v>35</v>
      </c>
      <c r="B303" s="423" t="str">
        <f t="shared" si="19"/>
        <v/>
      </c>
      <c r="C303" s="424" t="str">
        <f ca="1">TEXT(IFERROR(INDEX('Overview - Section A'!$A$37:$A$44,MATCH(G303,'Overview - Section A'!$U$37:$U$44,0)),""),"d-mmm-yy") &amp;" to " &amp; TEXT(IFERROR(INDEX('Overview - Section A'!$E$37:$E$44,MATCH(G303,'Overview - Section A'!$U$37:$U$44,0)),""),"d-mmm-yy")</f>
        <v>1-Jan-23 to 31-Dec-23</v>
      </c>
      <c r="D303" s="501"/>
      <c r="E303" s="501"/>
      <c r="F303" s="498" t="str">
        <f t="shared" si="20"/>
        <v/>
      </c>
      <c r="G303" s="502" t="s">
        <v>412</v>
      </c>
      <c r="H303" s="502"/>
      <c r="I303" s="503" t="b">
        <f t="shared" si="21"/>
        <v>1</v>
      </c>
      <c r="J303" s="503" t="b">
        <f t="shared" si="22"/>
        <v>0</v>
      </c>
      <c r="K303" s="503" t="str">
        <f t="shared" si="23"/>
        <v>a1N36000002PalFEAS</v>
      </c>
      <c r="L303" s="504" t="s">
        <v>1259</v>
      </c>
      <c r="M303" s="131"/>
      <c r="N303" s="68"/>
      <c r="AM303" s="5"/>
      <c r="AN303" s="5"/>
    </row>
    <row r="304" spans="1:40" ht="283.5">
      <c r="A304" s="406">
        <v>36</v>
      </c>
      <c r="B304" s="423" t="str">
        <f t="shared" si="19"/>
        <v/>
      </c>
      <c r="C304" s="424" t="str">
        <f ca="1">TEXT(IFERROR(INDEX('Overview - Section A'!$A$37:$A$44,MATCH(G304,'Overview - Section A'!$U$37:$U$44,0)),""),"d-mmm-yy") &amp;" to " &amp; TEXT(IFERROR(INDEX('Overview - Section A'!$E$37:$E$44,MATCH(G304,'Overview - Section A'!$U$37:$U$44,0)),""),"d-mmm-yy")</f>
        <v>1-Jan-18 to 31-Dec-18</v>
      </c>
      <c r="D304" s="501"/>
      <c r="E304" s="501"/>
      <c r="F304" s="498" t="str">
        <f t="shared" si="20"/>
        <v/>
      </c>
      <c r="G304" s="502" t="s">
        <v>402</v>
      </c>
      <c r="H304" s="502"/>
      <c r="I304" s="503" t="b">
        <f t="shared" si="21"/>
        <v>1</v>
      </c>
      <c r="J304" s="503" t="b">
        <f t="shared" si="22"/>
        <v>0</v>
      </c>
      <c r="K304" s="503" t="str">
        <f t="shared" si="23"/>
        <v>a1N36000002PalGEAS</v>
      </c>
      <c r="L304" s="504" t="s">
        <v>1260</v>
      </c>
      <c r="M304" s="131"/>
      <c r="N304" s="68"/>
      <c r="AM304" s="5"/>
      <c r="AN304" s="5"/>
    </row>
    <row r="305" spans="1:40" ht="283.5">
      <c r="A305" s="406">
        <v>36</v>
      </c>
      <c r="B305" s="423" t="str">
        <f t="shared" si="19"/>
        <v/>
      </c>
      <c r="C305" s="424" t="str">
        <f ca="1">TEXT(IFERROR(INDEX('Overview - Section A'!$A$37:$A$44,MATCH(G305,'Overview - Section A'!$U$37:$U$44,0)),""),"d-mmm-yy") &amp;" to " &amp; TEXT(IFERROR(INDEX('Overview - Section A'!$E$37:$E$44,MATCH(G305,'Overview - Section A'!$U$37:$U$44,0)),""),"d-mmm-yy")</f>
        <v>1-Jan-19 to 31-Dec-19</v>
      </c>
      <c r="D305" s="501"/>
      <c r="E305" s="501"/>
      <c r="F305" s="498" t="str">
        <f t="shared" si="20"/>
        <v/>
      </c>
      <c r="G305" s="502" t="s">
        <v>404</v>
      </c>
      <c r="H305" s="502"/>
      <c r="I305" s="503" t="b">
        <f t="shared" si="21"/>
        <v>1</v>
      </c>
      <c r="J305" s="503" t="b">
        <f t="shared" si="22"/>
        <v>0</v>
      </c>
      <c r="K305" s="503" t="str">
        <f t="shared" si="23"/>
        <v>a1N36000002PalGEAS</v>
      </c>
      <c r="L305" s="504" t="s">
        <v>1261</v>
      </c>
      <c r="M305" s="131"/>
      <c r="N305" s="68"/>
      <c r="AM305" s="5"/>
      <c r="AN305" s="5"/>
    </row>
    <row r="306" spans="1:40" ht="283.5">
      <c r="A306" s="406">
        <v>36</v>
      </c>
      <c r="B306" s="423" t="str">
        <f t="shared" si="19"/>
        <v/>
      </c>
      <c r="C306" s="424" t="str">
        <f ca="1">TEXT(IFERROR(INDEX('Overview - Section A'!$A$37:$A$44,MATCH(G306,'Overview - Section A'!$U$37:$U$44,0)),""),"d-mmm-yy") &amp;" to " &amp; TEXT(IFERROR(INDEX('Overview - Section A'!$E$37:$E$44,MATCH(G306,'Overview - Section A'!$U$37:$U$44,0)),""),"d-mmm-yy")</f>
        <v>1-Jan-20 to 31-Dec-20</v>
      </c>
      <c r="D306" s="501"/>
      <c r="E306" s="501"/>
      <c r="F306" s="498" t="str">
        <f t="shared" si="20"/>
        <v/>
      </c>
      <c r="G306" s="502" t="s">
        <v>406</v>
      </c>
      <c r="H306" s="502"/>
      <c r="I306" s="503" t="b">
        <f t="shared" si="21"/>
        <v>1</v>
      </c>
      <c r="J306" s="503" t="b">
        <f t="shared" si="22"/>
        <v>0</v>
      </c>
      <c r="K306" s="503" t="str">
        <f t="shared" si="23"/>
        <v>a1N36000002PalGEAS</v>
      </c>
      <c r="L306" s="504" t="s">
        <v>1262</v>
      </c>
      <c r="M306" s="131"/>
      <c r="N306" s="68"/>
      <c r="AM306" s="5"/>
      <c r="AN306" s="5"/>
    </row>
    <row r="307" spans="1:40" ht="283.5">
      <c r="A307" s="406">
        <v>36</v>
      </c>
      <c r="B307" s="423" t="str">
        <f t="shared" si="19"/>
        <v/>
      </c>
      <c r="C307" s="424" t="str">
        <f ca="1">TEXT(IFERROR(INDEX('Overview - Section A'!$A$37:$A$44,MATCH(G307,'Overview - Section A'!$U$37:$U$44,0)),""),"d-mmm-yy") &amp;" to " &amp; TEXT(IFERROR(INDEX('Overview - Section A'!$E$37:$E$44,MATCH(G307,'Overview - Section A'!$U$37:$U$44,0)),""),"d-mmm-yy")</f>
        <v>1-Jan-21 to 31-Dec-21</v>
      </c>
      <c r="D307" s="501"/>
      <c r="E307" s="501"/>
      <c r="F307" s="498" t="str">
        <f t="shared" si="20"/>
        <v/>
      </c>
      <c r="G307" s="502" t="s">
        <v>408</v>
      </c>
      <c r="H307" s="502"/>
      <c r="I307" s="503" t="b">
        <f t="shared" si="21"/>
        <v>1</v>
      </c>
      <c r="J307" s="503" t="b">
        <f t="shared" si="22"/>
        <v>0</v>
      </c>
      <c r="K307" s="503" t="str">
        <f t="shared" si="23"/>
        <v>a1N36000002PalGEAS</v>
      </c>
      <c r="L307" s="504" t="s">
        <v>1263</v>
      </c>
      <c r="M307" s="131"/>
      <c r="N307" s="68"/>
      <c r="AM307" s="5"/>
      <c r="AN307" s="5"/>
    </row>
    <row r="308" spans="1:40" ht="283.5">
      <c r="A308" s="406">
        <v>36</v>
      </c>
      <c r="B308" s="423" t="str">
        <f t="shared" si="19"/>
        <v/>
      </c>
      <c r="C308" s="424" t="str">
        <f ca="1">TEXT(IFERROR(INDEX('Overview - Section A'!$A$37:$A$44,MATCH(G308,'Overview - Section A'!$U$37:$U$44,0)),""),"d-mmm-yy") &amp;" to " &amp; TEXT(IFERROR(INDEX('Overview - Section A'!$E$37:$E$44,MATCH(G308,'Overview - Section A'!$U$37:$U$44,0)),""),"d-mmm-yy")</f>
        <v>1-Jan-22 to 31-Dec-22</v>
      </c>
      <c r="D308" s="501"/>
      <c r="E308" s="501"/>
      <c r="F308" s="498" t="str">
        <f t="shared" si="20"/>
        <v/>
      </c>
      <c r="G308" s="502" t="s">
        <v>410</v>
      </c>
      <c r="H308" s="502"/>
      <c r="I308" s="503" t="b">
        <f t="shared" si="21"/>
        <v>1</v>
      </c>
      <c r="J308" s="503" t="b">
        <f t="shared" si="22"/>
        <v>0</v>
      </c>
      <c r="K308" s="503" t="str">
        <f t="shared" si="23"/>
        <v>a1N36000002PalGEAS</v>
      </c>
      <c r="L308" s="504" t="s">
        <v>1264</v>
      </c>
      <c r="M308" s="131"/>
      <c r="N308" s="68"/>
      <c r="AM308" s="5"/>
      <c r="AN308" s="5"/>
    </row>
    <row r="309" spans="1:40" ht="283.5">
      <c r="A309" s="406">
        <v>36</v>
      </c>
      <c r="B309" s="423" t="str">
        <f t="shared" si="19"/>
        <v/>
      </c>
      <c r="C309" s="424" t="str">
        <f ca="1">TEXT(IFERROR(INDEX('Overview - Section A'!$A$37:$A$44,MATCH(G309,'Overview - Section A'!$U$37:$U$44,0)),""),"d-mmm-yy") &amp;" to " &amp; TEXT(IFERROR(INDEX('Overview - Section A'!$E$37:$E$44,MATCH(G309,'Overview - Section A'!$U$37:$U$44,0)),""),"d-mmm-yy")</f>
        <v>1-Jan-23 to 31-Dec-23</v>
      </c>
      <c r="D309" s="501"/>
      <c r="E309" s="501"/>
      <c r="F309" s="498" t="str">
        <f t="shared" si="20"/>
        <v/>
      </c>
      <c r="G309" s="502" t="s">
        <v>412</v>
      </c>
      <c r="H309" s="502"/>
      <c r="I309" s="503" t="b">
        <f t="shared" si="21"/>
        <v>1</v>
      </c>
      <c r="J309" s="503" t="b">
        <f t="shared" si="22"/>
        <v>0</v>
      </c>
      <c r="K309" s="503" t="str">
        <f t="shared" si="23"/>
        <v>a1N36000002PalGEAS</v>
      </c>
      <c r="L309" s="504" t="s">
        <v>1265</v>
      </c>
      <c r="M309" s="131"/>
      <c r="N309" s="68"/>
      <c r="AM309" s="5"/>
      <c r="AN309" s="5"/>
    </row>
    <row r="310" spans="1:40" ht="283.5">
      <c r="A310" s="406">
        <v>37</v>
      </c>
      <c r="B310" s="423" t="str">
        <f t="shared" si="19"/>
        <v/>
      </c>
      <c r="C310" s="424" t="str">
        <f ca="1">TEXT(IFERROR(INDEX('Overview - Section A'!$A$37:$A$44,MATCH(G310,'Overview - Section A'!$U$37:$U$44,0)),""),"d-mmm-yy") &amp;" to " &amp; TEXT(IFERROR(INDEX('Overview - Section A'!$E$37:$E$44,MATCH(G310,'Overview - Section A'!$U$37:$U$44,0)),""),"d-mmm-yy")</f>
        <v>1-Jan-18 to 31-Dec-18</v>
      </c>
      <c r="D310" s="501"/>
      <c r="E310" s="501"/>
      <c r="F310" s="498" t="str">
        <f t="shared" si="20"/>
        <v/>
      </c>
      <c r="G310" s="502" t="s">
        <v>402</v>
      </c>
      <c r="H310" s="502"/>
      <c r="I310" s="503" t="b">
        <f t="shared" si="21"/>
        <v>1</v>
      </c>
      <c r="J310" s="503" t="b">
        <f t="shared" si="22"/>
        <v>0</v>
      </c>
      <c r="K310" s="503" t="str">
        <f t="shared" si="23"/>
        <v>a1N36000002PalHEAS</v>
      </c>
      <c r="L310" s="504" t="s">
        <v>1266</v>
      </c>
      <c r="M310" s="131"/>
      <c r="N310" s="68"/>
      <c r="AM310" s="5"/>
      <c r="AN310" s="5"/>
    </row>
    <row r="311" spans="1:40" ht="283.5">
      <c r="A311" s="406">
        <v>37</v>
      </c>
      <c r="B311" s="423" t="str">
        <f t="shared" si="19"/>
        <v/>
      </c>
      <c r="C311" s="424" t="str">
        <f ca="1">TEXT(IFERROR(INDEX('Overview - Section A'!$A$37:$A$44,MATCH(G311,'Overview - Section A'!$U$37:$U$44,0)),""),"d-mmm-yy") &amp;" to " &amp; TEXT(IFERROR(INDEX('Overview - Section A'!$E$37:$E$44,MATCH(G311,'Overview - Section A'!$U$37:$U$44,0)),""),"d-mmm-yy")</f>
        <v>1-Jan-19 to 31-Dec-19</v>
      </c>
      <c r="D311" s="501"/>
      <c r="E311" s="501"/>
      <c r="F311" s="498" t="str">
        <f t="shared" si="20"/>
        <v/>
      </c>
      <c r="G311" s="502" t="s">
        <v>404</v>
      </c>
      <c r="H311" s="502"/>
      <c r="I311" s="503" t="b">
        <f t="shared" si="21"/>
        <v>1</v>
      </c>
      <c r="J311" s="503" t="b">
        <f t="shared" si="22"/>
        <v>0</v>
      </c>
      <c r="K311" s="503" t="str">
        <f t="shared" si="23"/>
        <v>a1N36000002PalHEAS</v>
      </c>
      <c r="L311" s="504" t="s">
        <v>1267</v>
      </c>
      <c r="M311" s="131"/>
      <c r="N311" s="68"/>
      <c r="AM311" s="5"/>
      <c r="AN311" s="5"/>
    </row>
    <row r="312" spans="1:40" ht="283.5">
      <c r="A312" s="406">
        <v>37</v>
      </c>
      <c r="B312" s="423" t="str">
        <f t="shared" si="19"/>
        <v/>
      </c>
      <c r="C312" s="424" t="str">
        <f ca="1">TEXT(IFERROR(INDEX('Overview - Section A'!$A$37:$A$44,MATCH(G312,'Overview - Section A'!$U$37:$U$44,0)),""),"d-mmm-yy") &amp;" to " &amp; TEXT(IFERROR(INDEX('Overview - Section A'!$E$37:$E$44,MATCH(G312,'Overview - Section A'!$U$37:$U$44,0)),""),"d-mmm-yy")</f>
        <v>1-Jan-20 to 31-Dec-20</v>
      </c>
      <c r="D312" s="501"/>
      <c r="E312" s="501"/>
      <c r="F312" s="498" t="str">
        <f t="shared" si="20"/>
        <v/>
      </c>
      <c r="G312" s="502" t="s">
        <v>406</v>
      </c>
      <c r="H312" s="502"/>
      <c r="I312" s="503" t="b">
        <f t="shared" si="21"/>
        <v>1</v>
      </c>
      <c r="J312" s="503" t="b">
        <f t="shared" si="22"/>
        <v>0</v>
      </c>
      <c r="K312" s="503" t="str">
        <f t="shared" si="23"/>
        <v>a1N36000002PalHEAS</v>
      </c>
      <c r="L312" s="504" t="s">
        <v>1268</v>
      </c>
      <c r="M312" s="131"/>
      <c r="N312" s="68"/>
      <c r="AM312" s="5"/>
      <c r="AN312" s="5"/>
    </row>
    <row r="313" spans="1:40" ht="283.5">
      <c r="A313" s="406">
        <v>37</v>
      </c>
      <c r="B313" s="423" t="str">
        <f t="shared" si="19"/>
        <v/>
      </c>
      <c r="C313" s="424" t="str">
        <f ca="1">TEXT(IFERROR(INDEX('Overview - Section A'!$A$37:$A$44,MATCH(G313,'Overview - Section A'!$U$37:$U$44,0)),""),"d-mmm-yy") &amp;" to " &amp; TEXT(IFERROR(INDEX('Overview - Section A'!$E$37:$E$44,MATCH(G313,'Overview - Section A'!$U$37:$U$44,0)),""),"d-mmm-yy")</f>
        <v>1-Jan-21 to 31-Dec-21</v>
      </c>
      <c r="D313" s="501"/>
      <c r="E313" s="501"/>
      <c r="F313" s="498" t="str">
        <f t="shared" si="20"/>
        <v/>
      </c>
      <c r="G313" s="502" t="s">
        <v>408</v>
      </c>
      <c r="H313" s="502"/>
      <c r="I313" s="503" t="b">
        <f t="shared" si="21"/>
        <v>1</v>
      </c>
      <c r="J313" s="503" t="b">
        <f t="shared" si="22"/>
        <v>0</v>
      </c>
      <c r="K313" s="503" t="str">
        <f t="shared" si="23"/>
        <v>a1N36000002PalHEAS</v>
      </c>
      <c r="L313" s="504" t="s">
        <v>1269</v>
      </c>
      <c r="M313" s="131"/>
      <c r="N313" s="68"/>
      <c r="AM313" s="5"/>
      <c r="AN313" s="5"/>
    </row>
    <row r="314" spans="1:40" ht="283.5">
      <c r="A314" s="406">
        <v>37</v>
      </c>
      <c r="B314" s="423" t="str">
        <f t="shared" si="19"/>
        <v/>
      </c>
      <c r="C314" s="424" t="str">
        <f ca="1">TEXT(IFERROR(INDEX('Overview - Section A'!$A$37:$A$44,MATCH(G314,'Overview - Section A'!$U$37:$U$44,0)),""),"d-mmm-yy") &amp;" to " &amp; TEXT(IFERROR(INDEX('Overview - Section A'!$E$37:$E$44,MATCH(G314,'Overview - Section A'!$U$37:$U$44,0)),""),"d-mmm-yy")</f>
        <v>1-Jan-22 to 31-Dec-22</v>
      </c>
      <c r="D314" s="501"/>
      <c r="E314" s="501"/>
      <c r="F314" s="498" t="str">
        <f t="shared" si="20"/>
        <v/>
      </c>
      <c r="G314" s="502" t="s">
        <v>410</v>
      </c>
      <c r="H314" s="502"/>
      <c r="I314" s="503" t="b">
        <f t="shared" si="21"/>
        <v>1</v>
      </c>
      <c r="J314" s="503" t="b">
        <f t="shared" si="22"/>
        <v>0</v>
      </c>
      <c r="K314" s="503" t="str">
        <f t="shared" si="23"/>
        <v>a1N36000002PalHEAS</v>
      </c>
      <c r="L314" s="504" t="s">
        <v>1270</v>
      </c>
      <c r="M314" s="131"/>
      <c r="N314" s="68"/>
      <c r="AM314" s="5"/>
      <c r="AN314" s="5"/>
    </row>
    <row r="315" spans="1:40" ht="283.5">
      <c r="A315" s="406">
        <v>37</v>
      </c>
      <c r="B315" s="423" t="str">
        <f t="shared" si="19"/>
        <v/>
      </c>
      <c r="C315" s="424" t="str">
        <f ca="1">TEXT(IFERROR(INDEX('Overview - Section A'!$A$37:$A$44,MATCH(G315,'Overview - Section A'!$U$37:$U$44,0)),""),"d-mmm-yy") &amp;" to " &amp; TEXT(IFERROR(INDEX('Overview - Section A'!$E$37:$E$44,MATCH(G315,'Overview - Section A'!$U$37:$U$44,0)),""),"d-mmm-yy")</f>
        <v>1-Jan-23 to 31-Dec-23</v>
      </c>
      <c r="D315" s="501"/>
      <c r="E315" s="501"/>
      <c r="F315" s="498" t="str">
        <f t="shared" si="20"/>
        <v/>
      </c>
      <c r="G315" s="502" t="s">
        <v>412</v>
      </c>
      <c r="H315" s="502"/>
      <c r="I315" s="503" t="b">
        <f t="shared" si="21"/>
        <v>1</v>
      </c>
      <c r="J315" s="503" t="b">
        <f t="shared" si="22"/>
        <v>0</v>
      </c>
      <c r="K315" s="503" t="str">
        <f t="shared" si="23"/>
        <v>a1N36000002PalHEAS</v>
      </c>
      <c r="L315" s="504" t="s">
        <v>1271</v>
      </c>
      <c r="M315" s="131"/>
      <c r="N315" s="68"/>
      <c r="AM315" s="5"/>
      <c r="AN315" s="5"/>
    </row>
    <row r="316" spans="1:40" ht="283.5">
      <c r="A316" s="406">
        <v>38</v>
      </c>
      <c r="B316" s="423" t="str">
        <f t="shared" si="19"/>
        <v/>
      </c>
      <c r="C316" s="424" t="str">
        <f ca="1">TEXT(IFERROR(INDEX('Overview - Section A'!$A$37:$A$44,MATCH(G316,'Overview - Section A'!$U$37:$U$44,0)),""),"d-mmm-yy") &amp;" to " &amp; TEXT(IFERROR(INDEX('Overview - Section A'!$E$37:$E$44,MATCH(G316,'Overview - Section A'!$U$37:$U$44,0)),""),"d-mmm-yy")</f>
        <v>1-Jan-18 to 31-Dec-18</v>
      </c>
      <c r="D316" s="501"/>
      <c r="E316" s="501"/>
      <c r="F316" s="498" t="str">
        <f t="shared" si="20"/>
        <v/>
      </c>
      <c r="G316" s="502" t="s">
        <v>402</v>
      </c>
      <c r="H316" s="502"/>
      <c r="I316" s="503" t="b">
        <f t="shared" si="21"/>
        <v>1</v>
      </c>
      <c r="J316" s="503" t="b">
        <f t="shared" si="22"/>
        <v>0</v>
      </c>
      <c r="K316" s="503" t="str">
        <f t="shared" si="23"/>
        <v>a1N36000002PalIEAS</v>
      </c>
      <c r="L316" s="504" t="s">
        <v>1272</v>
      </c>
      <c r="M316" s="131"/>
      <c r="N316" s="68"/>
      <c r="AM316" s="5"/>
      <c r="AN316" s="5"/>
    </row>
    <row r="317" spans="1:40" ht="283.5">
      <c r="A317" s="406">
        <v>38</v>
      </c>
      <c r="B317" s="423" t="str">
        <f t="shared" si="19"/>
        <v/>
      </c>
      <c r="C317" s="424" t="str">
        <f ca="1">TEXT(IFERROR(INDEX('Overview - Section A'!$A$37:$A$44,MATCH(G317,'Overview - Section A'!$U$37:$U$44,0)),""),"d-mmm-yy") &amp;" to " &amp; TEXT(IFERROR(INDEX('Overview - Section A'!$E$37:$E$44,MATCH(G317,'Overview - Section A'!$U$37:$U$44,0)),""),"d-mmm-yy")</f>
        <v>1-Jan-19 to 31-Dec-19</v>
      </c>
      <c r="D317" s="501"/>
      <c r="E317" s="501"/>
      <c r="F317" s="498" t="str">
        <f t="shared" si="20"/>
        <v/>
      </c>
      <c r="G317" s="502" t="s">
        <v>404</v>
      </c>
      <c r="H317" s="502"/>
      <c r="I317" s="503" t="b">
        <f t="shared" si="21"/>
        <v>1</v>
      </c>
      <c r="J317" s="503" t="b">
        <f t="shared" si="22"/>
        <v>0</v>
      </c>
      <c r="K317" s="503" t="str">
        <f t="shared" si="23"/>
        <v>a1N36000002PalIEAS</v>
      </c>
      <c r="L317" s="504" t="s">
        <v>1273</v>
      </c>
      <c r="M317" s="131"/>
      <c r="N317" s="68"/>
      <c r="AM317" s="5"/>
      <c r="AN317" s="5"/>
    </row>
    <row r="318" spans="1:40" ht="283.5">
      <c r="A318" s="406">
        <v>38</v>
      </c>
      <c r="B318" s="423" t="str">
        <f t="shared" si="19"/>
        <v/>
      </c>
      <c r="C318" s="424" t="str">
        <f ca="1">TEXT(IFERROR(INDEX('Overview - Section A'!$A$37:$A$44,MATCH(G318,'Overview - Section A'!$U$37:$U$44,0)),""),"d-mmm-yy") &amp;" to " &amp; TEXT(IFERROR(INDEX('Overview - Section A'!$E$37:$E$44,MATCH(G318,'Overview - Section A'!$U$37:$U$44,0)),""),"d-mmm-yy")</f>
        <v>1-Jan-20 to 31-Dec-20</v>
      </c>
      <c r="D318" s="501"/>
      <c r="E318" s="501"/>
      <c r="F318" s="498" t="str">
        <f t="shared" si="20"/>
        <v/>
      </c>
      <c r="G318" s="502" t="s">
        <v>406</v>
      </c>
      <c r="H318" s="502"/>
      <c r="I318" s="503" t="b">
        <f t="shared" si="21"/>
        <v>1</v>
      </c>
      <c r="J318" s="503" t="b">
        <f t="shared" si="22"/>
        <v>0</v>
      </c>
      <c r="K318" s="503" t="str">
        <f t="shared" si="23"/>
        <v>a1N36000002PalIEAS</v>
      </c>
      <c r="L318" s="504" t="s">
        <v>1274</v>
      </c>
      <c r="M318" s="131"/>
      <c r="N318" s="68"/>
      <c r="AM318" s="5"/>
      <c r="AN318" s="5"/>
    </row>
    <row r="319" spans="1:40" ht="283.5">
      <c r="A319" s="406">
        <v>38</v>
      </c>
      <c r="B319" s="423" t="str">
        <f t="shared" si="19"/>
        <v/>
      </c>
      <c r="C319" s="424" t="str">
        <f ca="1">TEXT(IFERROR(INDEX('Overview - Section A'!$A$37:$A$44,MATCH(G319,'Overview - Section A'!$U$37:$U$44,0)),""),"d-mmm-yy") &amp;" to " &amp; TEXT(IFERROR(INDEX('Overview - Section A'!$E$37:$E$44,MATCH(G319,'Overview - Section A'!$U$37:$U$44,0)),""),"d-mmm-yy")</f>
        <v>1-Jan-21 to 31-Dec-21</v>
      </c>
      <c r="D319" s="501"/>
      <c r="E319" s="501"/>
      <c r="F319" s="498" t="str">
        <f t="shared" si="20"/>
        <v/>
      </c>
      <c r="G319" s="502" t="s">
        <v>408</v>
      </c>
      <c r="H319" s="502"/>
      <c r="I319" s="503" t="b">
        <f t="shared" si="21"/>
        <v>1</v>
      </c>
      <c r="J319" s="503" t="b">
        <f t="shared" si="22"/>
        <v>0</v>
      </c>
      <c r="K319" s="503" t="str">
        <f t="shared" si="23"/>
        <v>a1N36000002PalIEAS</v>
      </c>
      <c r="L319" s="504" t="s">
        <v>1275</v>
      </c>
      <c r="M319" s="131"/>
      <c r="N319" s="68"/>
      <c r="AM319" s="5"/>
      <c r="AN319" s="5"/>
    </row>
    <row r="320" spans="1:40" ht="283.5">
      <c r="A320" s="406">
        <v>38</v>
      </c>
      <c r="B320" s="423" t="str">
        <f t="shared" si="19"/>
        <v/>
      </c>
      <c r="C320" s="424" t="str">
        <f ca="1">TEXT(IFERROR(INDEX('Overview - Section A'!$A$37:$A$44,MATCH(G320,'Overview - Section A'!$U$37:$U$44,0)),""),"d-mmm-yy") &amp;" to " &amp; TEXT(IFERROR(INDEX('Overview - Section A'!$E$37:$E$44,MATCH(G320,'Overview - Section A'!$U$37:$U$44,0)),""),"d-mmm-yy")</f>
        <v>1-Jan-22 to 31-Dec-22</v>
      </c>
      <c r="D320" s="501"/>
      <c r="E320" s="501"/>
      <c r="F320" s="498" t="str">
        <f t="shared" si="20"/>
        <v/>
      </c>
      <c r="G320" s="502" t="s">
        <v>410</v>
      </c>
      <c r="H320" s="502"/>
      <c r="I320" s="503" t="b">
        <f t="shared" si="21"/>
        <v>1</v>
      </c>
      <c r="J320" s="503" t="b">
        <f t="shared" si="22"/>
        <v>0</v>
      </c>
      <c r="K320" s="503" t="str">
        <f t="shared" si="23"/>
        <v>a1N36000002PalIEAS</v>
      </c>
      <c r="L320" s="504" t="s">
        <v>1276</v>
      </c>
      <c r="M320" s="131"/>
      <c r="N320" s="68"/>
      <c r="AM320" s="5"/>
      <c r="AN320" s="5"/>
    </row>
    <row r="321" spans="1:40" ht="283.5">
      <c r="A321" s="406">
        <v>38</v>
      </c>
      <c r="B321" s="423" t="str">
        <f t="shared" si="19"/>
        <v/>
      </c>
      <c r="C321" s="424" t="str">
        <f ca="1">TEXT(IFERROR(INDEX('Overview - Section A'!$A$37:$A$44,MATCH(G321,'Overview - Section A'!$U$37:$U$44,0)),""),"d-mmm-yy") &amp;" to " &amp; TEXT(IFERROR(INDEX('Overview - Section A'!$E$37:$E$44,MATCH(G321,'Overview - Section A'!$U$37:$U$44,0)),""),"d-mmm-yy")</f>
        <v>1-Jan-23 to 31-Dec-23</v>
      </c>
      <c r="D321" s="501"/>
      <c r="E321" s="501"/>
      <c r="F321" s="498" t="str">
        <f t="shared" si="20"/>
        <v/>
      </c>
      <c r="G321" s="502" t="s">
        <v>412</v>
      </c>
      <c r="H321" s="502"/>
      <c r="I321" s="503" t="b">
        <f t="shared" si="21"/>
        <v>1</v>
      </c>
      <c r="J321" s="503" t="b">
        <f t="shared" si="22"/>
        <v>0</v>
      </c>
      <c r="K321" s="503" t="str">
        <f t="shared" si="23"/>
        <v>a1N36000002PalIEAS</v>
      </c>
      <c r="L321" s="504" t="s">
        <v>1277</v>
      </c>
      <c r="M321" s="131"/>
      <c r="N321" s="68"/>
      <c r="AM321" s="5"/>
      <c r="AN321" s="5"/>
    </row>
    <row r="322" spans="1:40" ht="283.5">
      <c r="A322" s="406">
        <v>39</v>
      </c>
      <c r="B322" s="423" t="str">
        <f t="shared" si="19"/>
        <v/>
      </c>
      <c r="C322" s="424" t="str">
        <f ca="1">TEXT(IFERROR(INDEX('Overview - Section A'!$A$37:$A$44,MATCH(G322,'Overview - Section A'!$U$37:$U$44,0)),""),"d-mmm-yy") &amp;" to " &amp; TEXT(IFERROR(INDEX('Overview - Section A'!$E$37:$E$44,MATCH(G322,'Overview - Section A'!$U$37:$U$44,0)),""),"d-mmm-yy")</f>
        <v>1-Jan-18 to 31-Dec-18</v>
      </c>
      <c r="D322" s="501"/>
      <c r="E322" s="501"/>
      <c r="F322" s="498" t="str">
        <f t="shared" si="20"/>
        <v/>
      </c>
      <c r="G322" s="502" t="s">
        <v>402</v>
      </c>
      <c r="H322" s="502"/>
      <c r="I322" s="503" t="b">
        <f t="shared" si="21"/>
        <v>1</v>
      </c>
      <c r="J322" s="503" t="b">
        <f t="shared" si="22"/>
        <v>0</v>
      </c>
      <c r="K322" s="503" t="str">
        <f t="shared" si="23"/>
        <v>a1N36000002PalJEAS</v>
      </c>
      <c r="L322" s="504" t="s">
        <v>1278</v>
      </c>
      <c r="M322" s="131"/>
      <c r="N322" s="68"/>
      <c r="AM322" s="5"/>
      <c r="AN322" s="5"/>
    </row>
    <row r="323" spans="1:40" ht="283.5">
      <c r="A323" s="406">
        <v>39</v>
      </c>
      <c r="B323" s="423" t="str">
        <f t="shared" si="19"/>
        <v/>
      </c>
      <c r="C323" s="424" t="str">
        <f ca="1">TEXT(IFERROR(INDEX('Overview - Section A'!$A$37:$A$44,MATCH(G323,'Overview - Section A'!$U$37:$U$44,0)),""),"d-mmm-yy") &amp;" to " &amp; TEXT(IFERROR(INDEX('Overview - Section A'!$E$37:$E$44,MATCH(G323,'Overview - Section A'!$U$37:$U$44,0)),""),"d-mmm-yy")</f>
        <v>1-Jan-19 to 31-Dec-19</v>
      </c>
      <c r="D323" s="501"/>
      <c r="E323" s="501"/>
      <c r="F323" s="498" t="str">
        <f t="shared" si="20"/>
        <v/>
      </c>
      <c r="G323" s="502" t="s">
        <v>404</v>
      </c>
      <c r="H323" s="502"/>
      <c r="I323" s="503" t="b">
        <f t="shared" si="21"/>
        <v>1</v>
      </c>
      <c r="J323" s="503" t="b">
        <f t="shared" si="22"/>
        <v>0</v>
      </c>
      <c r="K323" s="503" t="str">
        <f t="shared" si="23"/>
        <v>a1N36000002PalJEAS</v>
      </c>
      <c r="L323" s="504" t="s">
        <v>1279</v>
      </c>
      <c r="M323" s="131"/>
      <c r="N323" s="68"/>
      <c r="AM323" s="5"/>
      <c r="AN323" s="5"/>
    </row>
    <row r="324" spans="1:40" ht="283.5">
      <c r="A324" s="406">
        <v>39</v>
      </c>
      <c r="B324" s="423" t="str">
        <f t="shared" si="19"/>
        <v/>
      </c>
      <c r="C324" s="424" t="str">
        <f ca="1">TEXT(IFERROR(INDEX('Overview - Section A'!$A$37:$A$44,MATCH(G324,'Overview - Section A'!$U$37:$U$44,0)),""),"d-mmm-yy") &amp;" to " &amp; TEXT(IFERROR(INDEX('Overview - Section A'!$E$37:$E$44,MATCH(G324,'Overview - Section A'!$U$37:$U$44,0)),""),"d-mmm-yy")</f>
        <v>1-Jan-20 to 31-Dec-20</v>
      </c>
      <c r="D324" s="501"/>
      <c r="E324" s="501"/>
      <c r="F324" s="498" t="str">
        <f t="shared" si="20"/>
        <v/>
      </c>
      <c r="G324" s="502" t="s">
        <v>406</v>
      </c>
      <c r="H324" s="502"/>
      <c r="I324" s="503" t="b">
        <f t="shared" si="21"/>
        <v>1</v>
      </c>
      <c r="J324" s="503" t="b">
        <f t="shared" si="22"/>
        <v>0</v>
      </c>
      <c r="K324" s="503" t="str">
        <f t="shared" si="23"/>
        <v>a1N36000002PalJEAS</v>
      </c>
      <c r="L324" s="504" t="s">
        <v>1280</v>
      </c>
      <c r="M324" s="131"/>
      <c r="N324" s="68"/>
      <c r="AM324" s="5"/>
      <c r="AN324" s="5"/>
    </row>
    <row r="325" spans="1:40" ht="283.5">
      <c r="A325" s="406">
        <v>39</v>
      </c>
      <c r="B325" s="423" t="str">
        <f t="shared" si="19"/>
        <v/>
      </c>
      <c r="C325" s="424" t="str">
        <f ca="1">TEXT(IFERROR(INDEX('Overview - Section A'!$A$37:$A$44,MATCH(G325,'Overview - Section A'!$U$37:$U$44,0)),""),"d-mmm-yy") &amp;" to " &amp; TEXT(IFERROR(INDEX('Overview - Section A'!$E$37:$E$44,MATCH(G325,'Overview - Section A'!$U$37:$U$44,0)),""),"d-mmm-yy")</f>
        <v>1-Jan-21 to 31-Dec-21</v>
      </c>
      <c r="D325" s="501"/>
      <c r="E325" s="501"/>
      <c r="F325" s="498" t="str">
        <f t="shared" si="20"/>
        <v/>
      </c>
      <c r="G325" s="502" t="s">
        <v>408</v>
      </c>
      <c r="H325" s="502"/>
      <c r="I325" s="503" t="b">
        <f t="shared" si="21"/>
        <v>1</v>
      </c>
      <c r="J325" s="503" t="b">
        <f t="shared" si="22"/>
        <v>0</v>
      </c>
      <c r="K325" s="503" t="str">
        <f t="shared" si="23"/>
        <v>a1N36000002PalJEAS</v>
      </c>
      <c r="L325" s="504" t="s">
        <v>1281</v>
      </c>
      <c r="M325" s="131"/>
      <c r="N325" s="68"/>
      <c r="AM325" s="5"/>
      <c r="AN325" s="5"/>
    </row>
    <row r="326" spans="1:40" ht="283.5">
      <c r="A326" s="406">
        <v>39</v>
      </c>
      <c r="B326" s="423" t="str">
        <f t="shared" si="19"/>
        <v/>
      </c>
      <c r="C326" s="424" t="str">
        <f ca="1">TEXT(IFERROR(INDEX('Overview - Section A'!$A$37:$A$44,MATCH(G326,'Overview - Section A'!$U$37:$U$44,0)),""),"d-mmm-yy") &amp;" to " &amp; TEXT(IFERROR(INDEX('Overview - Section A'!$E$37:$E$44,MATCH(G326,'Overview - Section A'!$U$37:$U$44,0)),""),"d-mmm-yy")</f>
        <v>1-Jan-22 to 31-Dec-22</v>
      </c>
      <c r="D326" s="501"/>
      <c r="E326" s="501"/>
      <c r="F326" s="498" t="str">
        <f t="shared" si="20"/>
        <v/>
      </c>
      <c r="G326" s="502" t="s">
        <v>410</v>
      </c>
      <c r="H326" s="502"/>
      <c r="I326" s="503" t="b">
        <f t="shared" si="21"/>
        <v>1</v>
      </c>
      <c r="J326" s="503" t="b">
        <f t="shared" si="22"/>
        <v>0</v>
      </c>
      <c r="K326" s="503" t="str">
        <f t="shared" si="23"/>
        <v>a1N36000002PalJEAS</v>
      </c>
      <c r="L326" s="504" t="s">
        <v>1282</v>
      </c>
      <c r="M326" s="131"/>
      <c r="N326" s="68"/>
      <c r="AM326" s="5"/>
      <c r="AN326" s="5"/>
    </row>
    <row r="327" spans="1:40" ht="283.5">
      <c r="A327" s="406">
        <v>39</v>
      </c>
      <c r="B327" s="423" t="str">
        <f t="shared" si="19"/>
        <v/>
      </c>
      <c r="C327" s="424" t="str">
        <f ca="1">TEXT(IFERROR(INDEX('Overview - Section A'!$A$37:$A$44,MATCH(G327,'Overview - Section A'!$U$37:$U$44,0)),""),"d-mmm-yy") &amp;" to " &amp; TEXT(IFERROR(INDEX('Overview - Section A'!$E$37:$E$44,MATCH(G327,'Overview - Section A'!$U$37:$U$44,0)),""),"d-mmm-yy")</f>
        <v>1-Jan-23 to 31-Dec-23</v>
      </c>
      <c r="D327" s="501"/>
      <c r="E327" s="501"/>
      <c r="F327" s="498" t="str">
        <f t="shared" si="20"/>
        <v/>
      </c>
      <c r="G327" s="502" t="s">
        <v>412</v>
      </c>
      <c r="H327" s="502"/>
      <c r="I327" s="503" t="b">
        <f t="shared" si="21"/>
        <v>1</v>
      </c>
      <c r="J327" s="503" t="b">
        <f t="shared" si="22"/>
        <v>0</v>
      </c>
      <c r="K327" s="503" t="str">
        <f t="shared" si="23"/>
        <v>a1N36000002PalJEAS</v>
      </c>
      <c r="L327" s="504" t="s">
        <v>1283</v>
      </c>
      <c r="M327" s="131"/>
      <c r="N327" s="68"/>
      <c r="AM327" s="5"/>
      <c r="AN327" s="5"/>
    </row>
    <row r="328" spans="1:40" ht="283.5">
      <c r="A328" s="406">
        <v>40</v>
      </c>
      <c r="B328" s="423" t="str">
        <f t="shared" si="19"/>
        <v/>
      </c>
      <c r="C328" s="424" t="str">
        <f ca="1">TEXT(IFERROR(INDEX('Overview - Section A'!$A$37:$A$44,MATCH(G328,'Overview - Section A'!$U$37:$U$44,0)),""),"d-mmm-yy") &amp;" to " &amp; TEXT(IFERROR(INDEX('Overview - Section A'!$E$37:$E$44,MATCH(G328,'Overview - Section A'!$U$37:$U$44,0)),""),"d-mmm-yy")</f>
        <v>1-Jan-18 to 31-Dec-18</v>
      </c>
      <c r="D328" s="501"/>
      <c r="E328" s="501"/>
      <c r="F328" s="498" t="str">
        <f t="shared" si="20"/>
        <v/>
      </c>
      <c r="G328" s="502" t="s">
        <v>402</v>
      </c>
      <c r="H328" s="502"/>
      <c r="I328" s="503" t="b">
        <f t="shared" si="21"/>
        <v>1</v>
      </c>
      <c r="J328" s="503" t="b">
        <f t="shared" si="22"/>
        <v>0</v>
      </c>
      <c r="K328" s="503" t="str">
        <f t="shared" si="23"/>
        <v>a1N36000002PalKEAS</v>
      </c>
      <c r="L328" s="504" t="s">
        <v>1284</v>
      </c>
      <c r="M328" s="131"/>
      <c r="N328" s="68"/>
      <c r="AM328" s="5"/>
      <c r="AN328" s="5"/>
    </row>
    <row r="329" spans="1:40" ht="283.5">
      <c r="A329" s="406">
        <v>40</v>
      </c>
      <c r="B329" s="423" t="str">
        <f t="shared" si="19"/>
        <v/>
      </c>
      <c r="C329" s="424" t="str">
        <f ca="1">TEXT(IFERROR(INDEX('Overview - Section A'!$A$37:$A$44,MATCH(G329,'Overview - Section A'!$U$37:$U$44,0)),""),"d-mmm-yy") &amp;" to " &amp; TEXT(IFERROR(INDEX('Overview - Section A'!$E$37:$E$44,MATCH(G329,'Overview - Section A'!$U$37:$U$44,0)),""),"d-mmm-yy")</f>
        <v>1-Jan-19 to 31-Dec-19</v>
      </c>
      <c r="D329" s="501"/>
      <c r="E329" s="501"/>
      <c r="F329" s="498" t="str">
        <f t="shared" si="20"/>
        <v/>
      </c>
      <c r="G329" s="502" t="s">
        <v>404</v>
      </c>
      <c r="H329" s="502"/>
      <c r="I329" s="503" t="b">
        <f t="shared" si="21"/>
        <v>1</v>
      </c>
      <c r="J329" s="503" t="b">
        <f t="shared" si="22"/>
        <v>0</v>
      </c>
      <c r="K329" s="503" t="str">
        <f t="shared" si="23"/>
        <v>a1N36000002PalKEAS</v>
      </c>
      <c r="L329" s="504" t="s">
        <v>1285</v>
      </c>
      <c r="M329" s="131"/>
      <c r="N329" s="68"/>
      <c r="AM329" s="5"/>
      <c r="AN329" s="5"/>
    </row>
    <row r="330" spans="1:40" ht="283.5">
      <c r="A330" s="406">
        <v>40</v>
      </c>
      <c r="B330" s="423" t="str">
        <f t="shared" si="19"/>
        <v/>
      </c>
      <c r="C330" s="424" t="str">
        <f ca="1">TEXT(IFERROR(INDEX('Overview - Section A'!$A$37:$A$44,MATCH(G330,'Overview - Section A'!$U$37:$U$44,0)),""),"d-mmm-yy") &amp;" to " &amp; TEXT(IFERROR(INDEX('Overview - Section A'!$E$37:$E$44,MATCH(G330,'Overview - Section A'!$U$37:$U$44,0)),""),"d-mmm-yy")</f>
        <v>1-Jan-20 to 31-Dec-20</v>
      </c>
      <c r="D330" s="501"/>
      <c r="E330" s="501"/>
      <c r="F330" s="498" t="str">
        <f t="shared" si="20"/>
        <v/>
      </c>
      <c r="G330" s="502" t="s">
        <v>406</v>
      </c>
      <c r="H330" s="502"/>
      <c r="I330" s="503" t="b">
        <f t="shared" si="21"/>
        <v>1</v>
      </c>
      <c r="J330" s="503" t="b">
        <f t="shared" si="22"/>
        <v>0</v>
      </c>
      <c r="K330" s="503" t="str">
        <f t="shared" si="23"/>
        <v>a1N36000002PalKEAS</v>
      </c>
      <c r="L330" s="504" t="s">
        <v>1286</v>
      </c>
      <c r="M330" s="131"/>
      <c r="N330" s="68"/>
      <c r="AM330" s="5"/>
      <c r="AN330" s="5"/>
    </row>
    <row r="331" spans="1:40" ht="283.5">
      <c r="A331" s="406">
        <v>40</v>
      </c>
      <c r="B331" s="423" t="str">
        <f t="shared" si="19"/>
        <v/>
      </c>
      <c r="C331" s="424" t="str">
        <f ca="1">TEXT(IFERROR(INDEX('Overview - Section A'!$A$37:$A$44,MATCH(G331,'Overview - Section A'!$U$37:$U$44,0)),""),"d-mmm-yy") &amp;" to " &amp; TEXT(IFERROR(INDEX('Overview - Section A'!$E$37:$E$44,MATCH(G331,'Overview - Section A'!$U$37:$U$44,0)),""),"d-mmm-yy")</f>
        <v>1-Jan-21 to 31-Dec-21</v>
      </c>
      <c r="D331" s="501"/>
      <c r="E331" s="501"/>
      <c r="F331" s="498" t="str">
        <f t="shared" si="20"/>
        <v/>
      </c>
      <c r="G331" s="502" t="s">
        <v>408</v>
      </c>
      <c r="H331" s="502"/>
      <c r="I331" s="503" t="b">
        <f t="shared" si="21"/>
        <v>1</v>
      </c>
      <c r="J331" s="503" t="b">
        <f t="shared" si="22"/>
        <v>0</v>
      </c>
      <c r="K331" s="503" t="str">
        <f t="shared" si="23"/>
        <v>a1N36000002PalKEAS</v>
      </c>
      <c r="L331" s="504" t="s">
        <v>1287</v>
      </c>
      <c r="M331" s="131"/>
      <c r="N331" s="68"/>
      <c r="AM331" s="5"/>
      <c r="AN331" s="5"/>
    </row>
    <row r="332" spans="1:40" ht="283.5">
      <c r="A332" s="406">
        <v>40</v>
      </c>
      <c r="B332" s="423" t="str">
        <f t="shared" si="19"/>
        <v/>
      </c>
      <c r="C332" s="424" t="str">
        <f ca="1">TEXT(IFERROR(INDEX('Overview - Section A'!$A$37:$A$44,MATCH(G332,'Overview - Section A'!$U$37:$U$44,0)),""),"d-mmm-yy") &amp;" to " &amp; TEXT(IFERROR(INDEX('Overview - Section A'!$E$37:$E$44,MATCH(G332,'Overview - Section A'!$U$37:$U$44,0)),""),"d-mmm-yy")</f>
        <v>1-Jan-22 to 31-Dec-22</v>
      </c>
      <c r="D332" s="501"/>
      <c r="E332" s="501"/>
      <c r="F332" s="498" t="str">
        <f t="shared" si="20"/>
        <v/>
      </c>
      <c r="G332" s="502" t="s">
        <v>410</v>
      </c>
      <c r="H332" s="502"/>
      <c r="I332" s="503" t="b">
        <f t="shared" si="21"/>
        <v>1</v>
      </c>
      <c r="J332" s="503" t="b">
        <f t="shared" si="22"/>
        <v>0</v>
      </c>
      <c r="K332" s="503" t="str">
        <f t="shared" si="23"/>
        <v>a1N36000002PalKEAS</v>
      </c>
      <c r="L332" s="504" t="s">
        <v>1288</v>
      </c>
      <c r="M332" s="131"/>
      <c r="N332" s="68"/>
      <c r="AM332" s="5"/>
      <c r="AN332" s="5"/>
    </row>
    <row r="333" spans="1:40" ht="283.5">
      <c r="A333" s="406">
        <v>40</v>
      </c>
      <c r="B333" s="423" t="str">
        <f t="shared" si="19"/>
        <v/>
      </c>
      <c r="C333" s="424" t="str">
        <f ca="1">TEXT(IFERROR(INDEX('Overview - Section A'!$A$37:$A$44,MATCH(G333,'Overview - Section A'!$U$37:$U$44,0)),""),"d-mmm-yy") &amp;" to " &amp; TEXT(IFERROR(INDEX('Overview - Section A'!$E$37:$E$44,MATCH(G333,'Overview - Section A'!$U$37:$U$44,0)),""),"d-mmm-yy")</f>
        <v>1-Jan-23 to 31-Dec-23</v>
      </c>
      <c r="D333" s="501"/>
      <c r="E333" s="501"/>
      <c r="F333" s="498" t="str">
        <f t="shared" si="20"/>
        <v/>
      </c>
      <c r="G333" s="502" t="s">
        <v>412</v>
      </c>
      <c r="H333" s="502"/>
      <c r="I333" s="503" t="b">
        <f t="shared" si="21"/>
        <v>1</v>
      </c>
      <c r="J333" s="503" t="b">
        <f t="shared" si="22"/>
        <v>0</v>
      </c>
      <c r="K333" s="503" t="str">
        <f t="shared" si="23"/>
        <v>a1N36000002PalKEAS</v>
      </c>
      <c r="L333" s="504" t="s">
        <v>1289</v>
      </c>
      <c r="M333" s="131"/>
      <c r="N333" s="68"/>
      <c r="AM333" s="5"/>
      <c r="AN333" s="5"/>
    </row>
    <row r="334" spans="1:40" ht="283.5">
      <c r="A334" s="406">
        <v>41</v>
      </c>
      <c r="B334" s="423" t="str">
        <f t="shared" si="19"/>
        <v/>
      </c>
      <c r="C334" s="424" t="str">
        <f ca="1">TEXT(IFERROR(INDEX('Overview - Section A'!$A$37:$A$44,MATCH(G334,'Overview - Section A'!$U$37:$U$44,0)),""),"d-mmm-yy") &amp;" to " &amp; TEXT(IFERROR(INDEX('Overview - Section A'!$E$37:$E$44,MATCH(G334,'Overview - Section A'!$U$37:$U$44,0)),""),"d-mmm-yy")</f>
        <v>1-Jan-18 to 31-Dec-18</v>
      </c>
      <c r="D334" s="501"/>
      <c r="E334" s="501"/>
      <c r="F334" s="498" t="str">
        <f t="shared" si="20"/>
        <v/>
      </c>
      <c r="G334" s="502" t="s">
        <v>402</v>
      </c>
      <c r="H334" s="502"/>
      <c r="I334" s="503" t="b">
        <f t="shared" si="21"/>
        <v>1</v>
      </c>
      <c r="J334" s="503" t="b">
        <f t="shared" si="22"/>
        <v>0</v>
      </c>
      <c r="K334" s="503" t="str">
        <f t="shared" si="23"/>
        <v>a1N36000002PalLEAS</v>
      </c>
      <c r="L334" s="504" t="s">
        <v>1290</v>
      </c>
      <c r="M334" s="131"/>
      <c r="N334" s="68"/>
      <c r="AM334" s="5"/>
      <c r="AN334" s="5"/>
    </row>
    <row r="335" spans="1:40" ht="283.5">
      <c r="A335" s="406">
        <v>41</v>
      </c>
      <c r="B335" s="423" t="str">
        <f t="shared" si="19"/>
        <v/>
      </c>
      <c r="C335" s="424" t="str">
        <f ca="1">TEXT(IFERROR(INDEX('Overview - Section A'!$A$37:$A$44,MATCH(G335,'Overview - Section A'!$U$37:$U$44,0)),""),"d-mmm-yy") &amp;" to " &amp; TEXT(IFERROR(INDEX('Overview - Section A'!$E$37:$E$44,MATCH(G335,'Overview - Section A'!$U$37:$U$44,0)),""),"d-mmm-yy")</f>
        <v>1-Jan-19 to 31-Dec-19</v>
      </c>
      <c r="D335" s="501"/>
      <c r="E335" s="501"/>
      <c r="F335" s="498" t="str">
        <f t="shared" si="20"/>
        <v/>
      </c>
      <c r="G335" s="502" t="s">
        <v>404</v>
      </c>
      <c r="H335" s="502"/>
      <c r="I335" s="503" t="b">
        <f t="shared" si="21"/>
        <v>1</v>
      </c>
      <c r="J335" s="503" t="b">
        <f t="shared" si="22"/>
        <v>0</v>
      </c>
      <c r="K335" s="503" t="str">
        <f t="shared" si="23"/>
        <v>a1N36000002PalLEAS</v>
      </c>
      <c r="L335" s="504" t="s">
        <v>1291</v>
      </c>
      <c r="M335" s="131"/>
      <c r="N335" s="68"/>
      <c r="AM335" s="5"/>
      <c r="AN335" s="5"/>
    </row>
    <row r="336" spans="1:40" ht="283.5">
      <c r="A336" s="406">
        <v>41</v>
      </c>
      <c r="B336" s="423" t="str">
        <f t="shared" si="19"/>
        <v/>
      </c>
      <c r="C336" s="424" t="str">
        <f ca="1">TEXT(IFERROR(INDEX('Overview - Section A'!$A$37:$A$44,MATCH(G336,'Overview - Section A'!$U$37:$U$44,0)),""),"d-mmm-yy") &amp;" to " &amp; TEXT(IFERROR(INDEX('Overview - Section A'!$E$37:$E$44,MATCH(G336,'Overview - Section A'!$U$37:$U$44,0)),""),"d-mmm-yy")</f>
        <v>1-Jan-20 to 31-Dec-20</v>
      </c>
      <c r="D336" s="501"/>
      <c r="E336" s="501"/>
      <c r="F336" s="498" t="str">
        <f t="shared" si="20"/>
        <v/>
      </c>
      <c r="G336" s="502" t="s">
        <v>406</v>
      </c>
      <c r="H336" s="502"/>
      <c r="I336" s="503" t="b">
        <f t="shared" si="21"/>
        <v>1</v>
      </c>
      <c r="J336" s="503" t="b">
        <f t="shared" si="22"/>
        <v>0</v>
      </c>
      <c r="K336" s="503" t="str">
        <f t="shared" si="23"/>
        <v>a1N36000002PalLEAS</v>
      </c>
      <c r="L336" s="504" t="s">
        <v>1292</v>
      </c>
      <c r="M336" s="131"/>
      <c r="N336" s="68"/>
      <c r="AM336" s="5"/>
      <c r="AN336" s="5"/>
    </row>
    <row r="337" spans="1:40" ht="283.5">
      <c r="A337" s="406">
        <v>41</v>
      </c>
      <c r="B337" s="423" t="str">
        <f t="shared" si="19"/>
        <v/>
      </c>
      <c r="C337" s="424" t="str">
        <f ca="1">TEXT(IFERROR(INDEX('Overview - Section A'!$A$37:$A$44,MATCH(G337,'Overview - Section A'!$U$37:$U$44,0)),""),"d-mmm-yy") &amp;" to " &amp; TEXT(IFERROR(INDEX('Overview - Section A'!$E$37:$E$44,MATCH(G337,'Overview - Section A'!$U$37:$U$44,0)),""),"d-mmm-yy")</f>
        <v>1-Jan-21 to 31-Dec-21</v>
      </c>
      <c r="D337" s="501"/>
      <c r="E337" s="501"/>
      <c r="F337" s="498" t="str">
        <f t="shared" si="20"/>
        <v/>
      </c>
      <c r="G337" s="502" t="s">
        <v>408</v>
      </c>
      <c r="H337" s="502"/>
      <c r="I337" s="503" t="b">
        <f t="shared" si="21"/>
        <v>1</v>
      </c>
      <c r="J337" s="503" t="b">
        <f t="shared" si="22"/>
        <v>0</v>
      </c>
      <c r="K337" s="503" t="str">
        <f t="shared" si="23"/>
        <v>a1N36000002PalLEAS</v>
      </c>
      <c r="L337" s="504" t="s">
        <v>1293</v>
      </c>
      <c r="M337" s="131"/>
      <c r="N337" s="68"/>
      <c r="AM337" s="5"/>
      <c r="AN337" s="5"/>
    </row>
    <row r="338" spans="1:40" ht="283.5">
      <c r="A338" s="406">
        <v>41</v>
      </c>
      <c r="B338" s="423" t="str">
        <f t="shared" si="19"/>
        <v/>
      </c>
      <c r="C338" s="424" t="str">
        <f ca="1">TEXT(IFERROR(INDEX('Overview - Section A'!$A$37:$A$44,MATCH(G338,'Overview - Section A'!$U$37:$U$44,0)),""),"d-mmm-yy") &amp;" to " &amp; TEXT(IFERROR(INDEX('Overview - Section A'!$E$37:$E$44,MATCH(G338,'Overview - Section A'!$U$37:$U$44,0)),""),"d-mmm-yy")</f>
        <v>1-Jan-22 to 31-Dec-22</v>
      </c>
      <c r="D338" s="501"/>
      <c r="E338" s="501"/>
      <c r="F338" s="498" t="str">
        <f t="shared" si="20"/>
        <v/>
      </c>
      <c r="G338" s="502" t="s">
        <v>410</v>
      </c>
      <c r="H338" s="502"/>
      <c r="I338" s="503" t="b">
        <f t="shared" si="21"/>
        <v>1</v>
      </c>
      <c r="J338" s="503" t="b">
        <f t="shared" si="22"/>
        <v>0</v>
      </c>
      <c r="K338" s="503" t="str">
        <f t="shared" si="23"/>
        <v>a1N36000002PalLEAS</v>
      </c>
      <c r="L338" s="504" t="s">
        <v>1294</v>
      </c>
      <c r="M338" s="131"/>
      <c r="N338" s="68"/>
      <c r="AM338" s="5"/>
      <c r="AN338" s="5"/>
    </row>
    <row r="339" spans="1:40" ht="283.5">
      <c r="A339" s="406">
        <v>41</v>
      </c>
      <c r="B339" s="423" t="str">
        <f t="shared" si="19"/>
        <v/>
      </c>
      <c r="C339" s="424" t="str">
        <f ca="1">TEXT(IFERROR(INDEX('Overview - Section A'!$A$37:$A$44,MATCH(G339,'Overview - Section A'!$U$37:$U$44,0)),""),"d-mmm-yy") &amp;" to " &amp; TEXT(IFERROR(INDEX('Overview - Section A'!$E$37:$E$44,MATCH(G339,'Overview - Section A'!$U$37:$U$44,0)),""),"d-mmm-yy")</f>
        <v>1-Jan-23 to 31-Dec-23</v>
      </c>
      <c r="D339" s="501"/>
      <c r="E339" s="501"/>
      <c r="F339" s="498" t="str">
        <f t="shared" si="20"/>
        <v/>
      </c>
      <c r="G339" s="502" t="s">
        <v>412</v>
      </c>
      <c r="H339" s="502"/>
      <c r="I339" s="503" t="b">
        <f t="shared" si="21"/>
        <v>1</v>
      </c>
      <c r="J339" s="503" t="b">
        <f t="shared" si="22"/>
        <v>0</v>
      </c>
      <c r="K339" s="503" t="str">
        <f t="shared" si="23"/>
        <v>a1N36000002PalLEAS</v>
      </c>
      <c r="L339" s="504" t="s">
        <v>1295</v>
      </c>
      <c r="M339" s="131"/>
      <c r="N339" s="68"/>
      <c r="AM339" s="5"/>
      <c r="AN339" s="5"/>
    </row>
    <row r="340" spans="1:40" ht="283.5">
      <c r="A340" s="406">
        <v>42</v>
      </c>
      <c r="B340" s="423" t="str">
        <f t="shared" si="19"/>
        <v/>
      </c>
      <c r="C340" s="424" t="str">
        <f ca="1">TEXT(IFERROR(INDEX('Overview - Section A'!$A$37:$A$44,MATCH(G340,'Overview - Section A'!$U$37:$U$44,0)),""),"d-mmm-yy") &amp;" to " &amp; TEXT(IFERROR(INDEX('Overview - Section A'!$E$37:$E$44,MATCH(G340,'Overview - Section A'!$U$37:$U$44,0)),""),"d-mmm-yy")</f>
        <v>1-Jan-18 to 31-Dec-18</v>
      </c>
      <c r="D340" s="501"/>
      <c r="E340" s="501"/>
      <c r="F340" s="498" t="str">
        <f t="shared" si="20"/>
        <v/>
      </c>
      <c r="G340" s="502" t="s">
        <v>402</v>
      </c>
      <c r="H340" s="502"/>
      <c r="I340" s="503" t="b">
        <f t="shared" si="21"/>
        <v>1</v>
      </c>
      <c r="J340" s="503" t="b">
        <f t="shared" si="22"/>
        <v>0</v>
      </c>
      <c r="K340" s="503" t="str">
        <f t="shared" si="23"/>
        <v>a1N36000002PalMEAS</v>
      </c>
      <c r="L340" s="504" t="s">
        <v>1296</v>
      </c>
      <c r="M340" s="131"/>
      <c r="N340" s="68"/>
      <c r="AM340" s="5"/>
      <c r="AN340" s="5"/>
    </row>
    <row r="341" spans="1:40" ht="283.5">
      <c r="A341" s="406">
        <v>42</v>
      </c>
      <c r="B341" s="423" t="str">
        <f t="shared" si="19"/>
        <v/>
      </c>
      <c r="C341" s="424" t="str">
        <f ca="1">TEXT(IFERROR(INDEX('Overview - Section A'!$A$37:$A$44,MATCH(G341,'Overview - Section A'!$U$37:$U$44,0)),""),"d-mmm-yy") &amp;" to " &amp; TEXT(IFERROR(INDEX('Overview - Section A'!$E$37:$E$44,MATCH(G341,'Overview - Section A'!$U$37:$U$44,0)),""),"d-mmm-yy")</f>
        <v>1-Jan-19 to 31-Dec-19</v>
      </c>
      <c r="D341" s="501"/>
      <c r="E341" s="501"/>
      <c r="F341" s="498" t="str">
        <f t="shared" si="20"/>
        <v/>
      </c>
      <c r="G341" s="502" t="s">
        <v>404</v>
      </c>
      <c r="H341" s="502"/>
      <c r="I341" s="503" t="b">
        <f t="shared" si="21"/>
        <v>1</v>
      </c>
      <c r="J341" s="503" t="b">
        <f t="shared" si="22"/>
        <v>0</v>
      </c>
      <c r="K341" s="503" t="str">
        <f t="shared" si="23"/>
        <v>a1N36000002PalMEAS</v>
      </c>
      <c r="L341" s="504" t="s">
        <v>1297</v>
      </c>
      <c r="M341" s="131"/>
      <c r="N341" s="68"/>
      <c r="AM341" s="5"/>
      <c r="AN341" s="5"/>
    </row>
    <row r="342" spans="1:40" ht="283.5">
      <c r="A342" s="406">
        <v>42</v>
      </c>
      <c r="B342" s="423" t="str">
        <f t="shared" si="19"/>
        <v/>
      </c>
      <c r="C342" s="424" t="str">
        <f ca="1">TEXT(IFERROR(INDEX('Overview - Section A'!$A$37:$A$44,MATCH(G342,'Overview - Section A'!$U$37:$U$44,0)),""),"d-mmm-yy") &amp;" to " &amp; TEXT(IFERROR(INDEX('Overview - Section A'!$E$37:$E$44,MATCH(G342,'Overview - Section A'!$U$37:$U$44,0)),""),"d-mmm-yy")</f>
        <v>1-Jan-20 to 31-Dec-20</v>
      </c>
      <c r="D342" s="501"/>
      <c r="E342" s="501"/>
      <c r="F342" s="498" t="str">
        <f t="shared" si="20"/>
        <v/>
      </c>
      <c r="G342" s="502" t="s">
        <v>406</v>
      </c>
      <c r="H342" s="502"/>
      <c r="I342" s="503" t="b">
        <f t="shared" si="21"/>
        <v>1</v>
      </c>
      <c r="J342" s="503" t="b">
        <f t="shared" si="22"/>
        <v>0</v>
      </c>
      <c r="K342" s="503" t="str">
        <f t="shared" si="23"/>
        <v>a1N36000002PalMEAS</v>
      </c>
      <c r="L342" s="504" t="s">
        <v>1298</v>
      </c>
      <c r="M342" s="131"/>
      <c r="N342" s="68"/>
      <c r="AM342" s="5"/>
      <c r="AN342" s="5"/>
    </row>
    <row r="343" spans="1:40" ht="283.5">
      <c r="A343" s="406">
        <v>42</v>
      </c>
      <c r="B343" s="423" t="str">
        <f t="shared" si="19"/>
        <v/>
      </c>
      <c r="C343" s="424" t="str">
        <f ca="1">TEXT(IFERROR(INDEX('Overview - Section A'!$A$37:$A$44,MATCH(G343,'Overview - Section A'!$U$37:$U$44,0)),""),"d-mmm-yy") &amp;" to " &amp; TEXT(IFERROR(INDEX('Overview - Section A'!$E$37:$E$44,MATCH(G343,'Overview - Section A'!$U$37:$U$44,0)),""),"d-mmm-yy")</f>
        <v>1-Jan-21 to 31-Dec-21</v>
      </c>
      <c r="D343" s="501"/>
      <c r="E343" s="501"/>
      <c r="F343" s="498" t="str">
        <f t="shared" si="20"/>
        <v/>
      </c>
      <c r="G343" s="502" t="s">
        <v>408</v>
      </c>
      <c r="H343" s="502"/>
      <c r="I343" s="503" t="b">
        <f t="shared" si="21"/>
        <v>1</v>
      </c>
      <c r="J343" s="503" t="b">
        <f t="shared" si="22"/>
        <v>0</v>
      </c>
      <c r="K343" s="503" t="str">
        <f t="shared" si="23"/>
        <v>a1N36000002PalMEAS</v>
      </c>
      <c r="L343" s="504" t="s">
        <v>1299</v>
      </c>
      <c r="M343" s="131"/>
      <c r="N343" s="68"/>
      <c r="AM343" s="5"/>
      <c r="AN343" s="5"/>
    </row>
    <row r="344" spans="1:40" ht="283.5">
      <c r="A344" s="406">
        <v>42</v>
      </c>
      <c r="B344" s="423" t="str">
        <f t="shared" si="19"/>
        <v/>
      </c>
      <c r="C344" s="424" t="str">
        <f ca="1">TEXT(IFERROR(INDEX('Overview - Section A'!$A$37:$A$44,MATCH(G344,'Overview - Section A'!$U$37:$U$44,0)),""),"d-mmm-yy") &amp;" to " &amp; TEXT(IFERROR(INDEX('Overview - Section A'!$E$37:$E$44,MATCH(G344,'Overview - Section A'!$U$37:$U$44,0)),""),"d-mmm-yy")</f>
        <v>1-Jan-22 to 31-Dec-22</v>
      </c>
      <c r="D344" s="501"/>
      <c r="E344" s="501"/>
      <c r="F344" s="498" t="str">
        <f t="shared" si="20"/>
        <v/>
      </c>
      <c r="G344" s="502" t="s">
        <v>410</v>
      </c>
      <c r="H344" s="502"/>
      <c r="I344" s="503" t="b">
        <f t="shared" si="21"/>
        <v>1</v>
      </c>
      <c r="J344" s="503" t="b">
        <f t="shared" si="22"/>
        <v>0</v>
      </c>
      <c r="K344" s="503" t="str">
        <f t="shared" si="23"/>
        <v>a1N36000002PalMEAS</v>
      </c>
      <c r="L344" s="504" t="s">
        <v>1300</v>
      </c>
      <c r="M344" s="131"/>
      <c r="N344" s="68"/>
      <c r="AM344" s="5"/>
      <c r="AN344" s="5"/>
    </row>
    <row r="345" spans="1:40" ht="283.5">
      <c r="A345" s="406">
        <v>42</v>
      </c>
      <c r="B345" s="423" t="str">
        <f t="shared" si="19"/>
        <v/>
      </c>
      <c r="C345" s="424" t="str">
        <f ca="1">TEXT(IFERROR(INDEX('Overview - Section A'!$A$37:$A$44,MATCH(G345,'Overview - Section A'!$U$37:$U$44,0)),""),"d-mmm-yy") &amp;" to " &amp; TEXT(IFERROR(INDEX('Overview - Section A'!$E$37:$E$44,MATCH(G345,'Overview - Section A'!$U$37:$U$44,0)),""),"d-mmm-yy")</f>
        <v>1-Jan-23 to 31-Dec-23</v>
      </c>
      <c r="D345" s="501"/>
      <c r="E345" s="501"/>
      <c r="F345" s="498" t="str">
        <f t="shared" si="20"/>
        <v/>
      </c>
      <c r="G345" s="502" t="s">
        <v>412</v>
      </c>
      <c r="H345" s="502"/>
      <c r="I345" s="503" t="b">
        <f t="shared" si="21"/>
        <v>1</v>
      </c>
      <c r="J345" s="503" t="b">
        <f t="shared" si="22"/>
        <v>0</v>
      </c>
      <c r="K345" s="503" t="str">
        <f t="shared" si="23"/>
        <v>a1N36000002PalMEAS</v>
      </c>
      <c r="L345" s="504" t="s">
        <v>1301</v>
      </c>
      <c r="M345" s="131"/>
      <c r="N345" s="68"/>
      <c r="AM345" s="5"/>
      <c r="AN345" s="5"/>
    </row>
    <row r="346" spans="1:40" ht="283.5">
      <c r="A346" s="406">
        <v>43</v>
      </c>
      <c r="B346" s="423" t="str">
        <f t="shared" si="19"/>
        <v/>
      </c>
      <c r="C346" s="424" t="str">
        <f ca="1">TEXT(IFERROR(INDEX('Overview - Section A'!$A$37:$A$44,MATCH(G346,'Overview - Section A'!$U$37:$U$44,0)),""),"d-mmm-yy") &amp;" to " &amp; TEXT(IFERROR(INDEX('Overview - Section A'!$E$37:$E$44,MATCH(G346,'Overview - Section A'!$U$37:$U$44,0)),""),"d-mmm-yy")</f>
        <v>1-Jan-18 to 31-Dec-18</v>
      </c>
      <c r="D346" s="501"/>
      <c r="E346" s="501"/>
      <c r="F346" s="498" t="str">
        <f t="shared" si="20"/>
        <v/>
      </c>
      <c r="G346" s="502" t="s">
        <v>402</v>
      </c>
      <c r="H346" s="502"/>
      <c r="I346" s="503" t="b">
        <f t="shared" si="21"/>
        <v>1</v>
      </c>
      <c r="J346" s="503" t="b">
        <f t="shared" si="22"/>
        <v>0</v>
      </c>
      <c r="K346" s="503" t="str">
        <f t="shared" si="23"/>
        <v>a1N36000002PalNEAS</v>
      </c>
      <c r="L346" s="504" t="s">
        <v>1302</v>
      </c>
      <c r="M346" s="131"/>
      <c r="N346" s="68"/>
      <c r="AM346" s="5"/>
      <c r="AN346" s="5"/>
    </row>
    <row r="347" spans="1:40" ht="283.5">
      <c r="A347" s="406">
        <v>43</v>
      </c>
      <c r="B347" s="423" t="str">
        <f t="shared" si="19"/>
        <v/>
      </c>
      <c r="C347" s="424" t="str">
        <f ca="1">TEXT(IFERROR(INDEX('Overview - Section A'!$A$37:$A$44,MATCH(G347,'Overview - Section A'!$U$37:$U$44,0)),""),"d-mmm-yy") &amp;" to " &amp; TEXT(IFERROR(INDEX('Overview - Section A'!$E$37:$E$44,MATCH(G347,'Overview - Section A'!$U$37:$U$44,0)),""),"d-mmm-yy")</f>
        <v>1-Jan-19 to 31-Dec-19</v>
      </c>
      <c r="D347" s="501"/>
      <c r="E347" s="501"/>
      <c r="F347" s="498" t="str">
        <f t="shared" si="20"/>
        <v/>
      </c>
      <c r="G347" s="502" t="s">
        <v>404</v>
      </c>
      <c r="H347" s="502"/>
      <c r="I347" s="503" t="b">
        <f t="shared" si="21"/>
        <v>1</v>
      </c>
      <c r="J347" s="503" t="b">
        <f t="shared" si="22"/>
        <v>0</v>
      </c>
      <c r="K347" s="503" t="str">
        <f t="shared" si="23"/>
        <v>a1N36000002PalNEAS</v>
      </c>
      <c r="L347" s="504" t="s">
        <v>1303</v>
      </c>
      <c r="M347" s="131"/>
      <c r="N347" s="68"/>
      <c r="AM347" s="5"/>
      <c r="AN347" s="5"/>
    </row>
    <row r="348" spans="1:40" ht="283.5">
      <c r="A348" s="406">
        <v>43</v>
      </c>
      <c r="B348" s="423" t="str">
        <f t="shared" si="19"/>
        <v/>
      </c>
      <c r="C348" s="424" t="str">
        <f ca="1">TEXT(IFERROR(INDEX('Overview - Section A'!$A$37:$A$44,MATCH(G348,'Overview - Section A'!$U$37:$U$44,0)),""),"d-mmm-yy") &amp;" to " &amp; TEXT(IFERROR(INDEX('Overview - Section A'!$E$37:$E$44,MATCH(G348,'Overview - Section A'!$U$37:$U$44,0)),""),"d-mmm-yy")</f>
        <v>1-Jan-20 to 31-Dec-20</v>
      </c>
      <c r="D348" s="501"/>
      <c r="E348" s="501"/>
      <c r="F348" s="498" t="str">
        <f t="shared" si="20"/>
        <v/>
      </c>
      <c r="G348" s="502" t="s">
        <v>406</v>
      </c>
      <c r="H348" s="502"/>
      <c r="I348" s="503" t="b">
        <f t="shared" si="21"/>
        <v>1</v>
      </c>
      <c r="J348" s="503" t="b">
        <f t="shared" si="22"/>
        <v>0</v>
      </c>
      <c r="K348" s="503" t="str">
        <f t="shared" si="23"/>
        <v>a1N36000002PalNEAS</v>
      </c>
      <c r="L348" s="504" t="s">
        <v>1304</v>
      </c>
      <c r="M348" s="131"/>
      <c r="N348" s="68"/>
      <c r="AM348" s="5"/>
      <c r="AN348" s="5"/>
    </row>
    <row r="349" spans="1:40" ht="283.5">
      <c r="A349" s="406">
        <v>43</v>
      </c>
      <c r="B349" s="423" t="str">
        <f t="shared" si="19"/>
        <v/>
      </c>
      <c r="C349" s="424" t="str">
        <f ca="1">TEXT(IFERROR(INDEX('Overview - Section A'!$A$37:$A$44,MATCH(G349,'Overview - Section A'!$U$37:$U$44,0)),""),"d-mmm-yy") &amp;" to " &amp; TEXT(IFERROR(INDEX('Overview - Section A'!$E$37:$E$44,MATCH(G349,'Overview - Section A'!$U$37:$U$44,0)),""),"d-mmm-yy")</f>
        <v>1-Jan-21 to 31-Dec-21</v>
      </c>
      <c r="D349" s="501"/>
      <c r="E349" s="501"/>
      <c r="F349" s="498" t="str">
        <f t="shared" si="20"/>
        <v/>
      </c>
      <c r="G349" s="502" t="s">
        <v>408</v>
      </c>
      <c r="H349" s="502"/>
      <c r="I349" s="503" t="b">
        <f t="shared" si="21"/>
        <v>1</v>
      </c>
      <c r="J349" s="503" t="b">
        <f t="shared" si="22"/>
        <v>0</v>
      </c>
      <c r="K349" s="503" t="str">
        <f t="shared" si="23"/>
        <v>a1N36000002PalNEAS</v>
      </c>
      <c r="L349" s="504" t="s">
        <v>1305</v>
      </c>
      <c r="M349" s="131"/>
      <c r="N349" s="68"/>
      <c r="AM349" s="5"/>
      <c r="AN349" s="5"/>
    </row>
    <row r="350" spans="1:40" ht="283.5">
      <c r="A350" s="406">
        <v>43</v>
      </c>
      <c r="B350" s="423" t="str">
        <f t="shared" ref="B350:B413" si="24">IF(A350=A349,"",IF(VLOOKUP(A350,$A$8:$D$90,4,FALSE)=0,"",VLOOKUP(A350,$A$8:$D$90,4,FALSE)))</f>
        <v/>
      </c>
      <c r="C350" s="424" t="str">
        <f ca="1">TEXT(IFERROR(INDEX('Overview - Section A'!$A$37:$A$44,MATCH(G350,'Overview - Section A'!$U$37:$U$44,0)),""),"d-mmm-yy") &amp;" to " &amp; TEXT(IFERROR(INDEX('Overview - Section A'!$E$37:$E$44,MATCH(G350,'Overview - Section A'!$U$37:$U$44,0)),""),"d-mmm-yy")</f>
        <v>1-Jan-22 to 31-Dec-22</v>
      </c>
      <c r="D350" s="501"/>
      <c r="E350" s="501"/>
      <c r="F350" s="498" t="str">
        <f t="shared" ref="F350:F413" si="25">IF(VLOOKUP(A350,$A$8:$D$90,4,FALSE)=0,"",VLOOKUP(A350,$A$8:$D$90,4,FALSE))</f>
        <v/>
      </c>
      <c r="G350" s="502" t="s">
        <v>410</v>
      </c>
      <c r="H350" s="502"/>
      <c r="I350" s="503" t="b">
        <f t="shared" ref="I350:I413" si="26">IFERROR(TRUE,FALSE)</f>
        <v>1</v>
      </c>
      <c r="J350" s="503" t="b">
        <f t="shared" ref="J350:J413" si="27">IFERROR(IF(VLOOKUP(A350,$A$8:$D$90,4,FALSE)&lt;&gt;"",TRUE,FALSE),FALSE)</f>
        <v>0</v>
      </c>
      <c r="K350" s="503" t="str">
        <f t="shared" ref="K350:K413" si="28">IFERROR(VLOOKUP(A350,$A$8:$T$90,20,FALSE),"")</f>
        <v>a1N36000002PalNEAS</v>
      </c>
      <c r="L350" s="504" t="s">
        <v>1306</v>
      </c>
      <c r="M350" s="131"/>
      <c r="N350" s="68"/>
      <c r="AM350" s="5"/>
      <c r="AN350" s="5"/>
    </row>
    <row r="351" spans="1:40" ht="283.5">
      <c r="A351" s="406">
        <v>43</v>
      </c>
      <c r="B351" s="423" t="str">
        <f t="shared" si="24"/>
        <v/>
      </c>
      <c r="C351" s="424" t="str">
        <f ca="1">TEXT(IFERROR(INDEX('Overview - Section A'!$A$37:$A$44,MATCH(G351,'Overview - Section A'!$U$37:$U$44,0)),""),"d-mmm-yy") &amp;" to " &amp; TEXT(IFERROR(INDEX('Overview - Section A'!$E$37:$E$44,MATCH(G351,'Overview - Section A'!$U$37:$U$44,0)),""),"d-mmm-yy")</f>
        <v>1-Jan-23 to 31-Dec-23</v>
      </c>
      <c r="D351" s="501"/>
      <c r="E351" s="501"/>
      <c r="F351" s="498" t="str">
        <f t="shared" si="25"/>
        <v/>
      </c>
      <c r="G351" s="502" t="s">
        <v>412</v>
      </c>
      <c r="H351" s="502"/>
      <c r="I351" s="503" t="b">
        <f t="shared" si="26"/>
        <v>1</v>
      </c>
      <c r="J351" s="503" t="b">
        <f t="shared" si="27"/>
        <v>0</v>
      </c>
      <c r="K351" s="503" t="str">
        <f t="shared" si="28"/>
        <v>a1N36000002PalNEAS</v>
      </c>
      <c r="L351" s="504" t="s">
        <v>1307</v>
      </c>
      <c r="M351" s="131"/>
      <c r="N351" s="68"/>
      <c r="AM351" s="5"/>
      <c r="AN351" s="5"/>
    </row>
    <row r="352" spans="1:40" ht="283.5">
      <c r="A352" s="406">
        <v>44</v>
      </c>
      <c r="B352" s="423" t="str">
        <f t="shared" si="24"/>
        <v/>
      </c>
      <c r="C352" s="424" t="str">
        <f ca="1">TEXT(IFERROR(INDEX('Overview - Section A'!$A$37:$A$44,MATCH(G352,'Overview - Section A'!$U$37:$U$44,0)),""),"d-mmm-yy") &amp;" to " &amp; TEXT(IFERROR(INDEX('Overview - Section A'!$E$37:$E$44,MATCH(G352,'Overview - Section A'!$U$37:$U$44,0)),""),"d-mmm-yy")</f>
        <v>1-Jan-18 to 31-Dec-18</v>
      </c>
      <c r="D352" s="501"/>
      <c r="E352" s="501"/>
      <c r="F352" s="498" t="str">
        <f t="shared" si="25"/>
        <v/>
      </c>
      <c r="G352" s="502" t="s">
        <v>402</v>
      </c>
      <c r="H352" s="502"/>
      <c r="I352" s="503" t="b">
        <f t="shared" si="26"/>
        <v>1</v>
      </c>
      <c r="J352" s="503" t="b">
        <f t="shared" si="27"/>
        <v>0</v>
      </c>
      <c r="K352" s="503" t="str">
        <f t="shared" si="28"/>
        <v>a1N36000002PalOEAS</v>
      </c>
      <c r="L352" s="504" t="s">
        <v>1308</v>
      </c>
      <c r="M352" s="131"/>
      <c r="N352" s="68"/>
      <c r="AM352" s="5"/>
      <c r="AN352" s="5"/>
    </row>
    <row r="353" spans="1:40" ht="283.5">
      <c r="A353" s="406">
        <v>44</v>
      </c>
      <c r="B353" s="423" t="str">
        <f t="shared" si="24"/>
        <v/>
      </c>
      <c r="C353" s="424" t="str">
        <f ca="1">TEXT(IFERROR(INDEX('Overview - Section A'!$A$37:$A$44,MATCH(G353,'Overview - Section A'!$U$37:$U$44,0)),""),"d-mmm-yy") &amp;" to " &amp; TEXT(IFERROR(INDEX('Overview - Section A'!$E$37:$E$44,MATCH(G353,'Overview - Section A'!$U$37:$U$44,0)),""),"d-mmm-yy")</f>
        <v>1-Jan-19 to 31-Dec-19</v>
      </c>
      <c r="D353" s="501"/>
      <c r="E353" s="501"/>
      <c r="F353" s="498" t="str">
        <f t="shared" si="25"/>
        <v/>
      </c>
      <c r="G353" s="502" t="s">
        <v>404</v>
      </c>
      <c r="H353" s="502"/>
      <c r="I353" s="503" t="b">
        <f t="shared" si="26"/>
        <v>1</v>
      </c>
      <c r="J353" s="503" t="b">
        <f t="shared" si="27"/>
        <v>0</v>
      </c>
      <c r="K353" s="503" t="str">
        <f t="shared" si="28"/>
        <v>a1N36000002PalOEAS</v>
      </c>
      <c r="L353" s="504" t="s">
        <v>1309</v>
      </c>
      <c r="M353" s="131"/>
      <c r="N353" s="68"/>
      <c r="AM353" s="5"/>
      <c r="AN353" s="5"/>
    </row>
    <row r="354" spans="1:40" ht="283.5">
      <c r="A354" s="406">
        <v>44</v>
      </c>
      <c r="B354" s="423" t="str">
        <f t="shared" si="24"/>
        <v/>
      </c>
      <c r="C354" s="424" t="str">
        <f ca="1">TEXT(IFERROR(INDEX('Overview - Section A'!$A$37:$A$44,MATCH(G354,'Overview - Section A'!$U$37:$U$44,0)),""),"d-mmm-yy") &amp;" to " &amp; TEXT(IFERROR(INDEX('Overview - Section A'!$E$37:$E$44,MATCH(G354,'Overview - Section A'!$U$37:$U$44,0)),""),"d-mmm-yy")</f>
        <v>1-Jan-20 to 31-Dec-20</v>
      </c>
      <c r="D354" s="501"/>
      <c r="E354" s="501"/>
      <c r="F354" s="498" t="str">
        <f t="shared" si="25"/>
        <v/>
      </c>
      <c r="G354" s="502" t="s">
        <v>406</v>
      </c>
      <c r="H354" s="502"/>
      <c r="I354" s="503" t="b">
        <f t="shared" si="26"/>
        <v>1</v>
      </c>
      <c r="J354" s="503" t="b">
        <f t="shared" si="27"/>
        <v>0</v>
      </c>
      <c r="K354" s="503" t="str">
        <f t="shared" si="28"/>
        <v>a1N36000002PalOEAS</v>
      </c>
      <c r="L354" s="504" t="s">
        <v>1310</v>
      </c>
      <c r="M354" s="131"/>
      <c r="N354" s="68"/>
      <c r="AM354" s="5"/>
      <c r="AN354" s="5"/>
    </row>
    <row r="355" spans="1:40" ht="283.5">
      <c r="A355" s="406">
        <v>44</v>
      </c>
      <c r="B355" s="423" t="str">
        <f t="shared" si="24"/>
        <v/>
      </c>
      <c r="C355" s="424" t="str">
        <f ca="1">TEXT(IFERROR(INDEX('Overview - Section A'!$A$37:$A$44,MATCH(G355,'Overview - Section A'!$U$37:$U$44,0)),""),"d-mmm-yy") &amp;" to " &amp; TEXT(IFERROR(INDEX('Overview - Section A'!$E$37:$E$44,MATCH(G355,'Overview - Section A'!$U$37:$U$44,0)),""),"d-mmm-yy")</f>
        <v>1-Jan-21 to 31-Dec-21</v>
      </c>
      <c r="D355" s="501"/>
      <c r="E355" s="501"/>
      <c r="F355" s="498" t="str">
        <f t="shared" si="25"/>
        <v/>
      </c>
      <c r="G355" s="502" t="s">
        <v>408</v>
      </c>
      <c r="H355" s="502"/>
      <c r="I355" s="503" t="b">
        <f t="shared" si="26"/>
        <v>1</v>
      </c>
      <c r="J355" s="503" t="b">
        <f t="shared" si="27"/>
        <v>0</v>
      </c>
      <c r="K355" s="503" t="str">
        <f t="shared" si="28"/>
        <v>a1N36000002PalOEAS</v>
      </c>
      <c r="L355" s="504" t="s">
        <v>1311</v>
      </c>
      <c r="M355" s="131"/>
      <c r="N355" s="68"/>
      <c r="AM355" s="5"/>
      <c r="AN355" s="5"/>
    </row>
    <row r="356" spans="1:40" ht="283.5">
      <c r="A356" s="406">
        <v>44</v>
      </c>
      <c r="B356" s="423" t="str">
        <f t="shared" si="24"/>
        <v/>
      </c>
      <c r="C356" s="424" t="str">
        <f ca="1">TEXT(IFERROR(INDEX('Overview - Section A'!$A$37:$A$44,MATCH(G356,'Overview - Section A'!$U$37:$U$44,0)),""),"d-mmm-yy") &amp;" to " &amp; TEXT(IFERROR(INDEX('Overview - Section A'!$E$37:$E$44,MATCH(G356,'Overview - Section A'!$U$37:$U$44,0)),""),"d-mmm-yy")</f>
        <v>1-Jan-22 to 31-Dec-22</v>
      </c>
      <c r="D356" s="501"/>
      <c r="E356" s="501"/>
      <c r="F356" s="498" t="str">
        <f t="shared" si="25"/>
        <v/>
      </c>
      <c r="G356" s="502" t="s">
        <v>410</v>
      </c>
      <c r="H356" s="502"/>
      <c r="I356" s="503" t="b">
        <f t="shared" si="26"/>
        <v>1</v>
      </c>
      <c r="J356" s="503" t="b">
        <f t="shared" si="27"/>
        <v>0</v>
      </c>
      <c r="K356" s="503" t="str">
        <f t="shared" si="28"/>
        <v>a1N36000002PalOEAS</v>
      </c>
      <c r="L356" s="504" t="s">
        <v>1312</v>
      </c>
      <c r="M356" s="131"/>
      <c r="N356" s="68"/>
      <c r="AM356" s="5"/>
      <c r="AN356" s="5"/>
    </row>
    <row r="357" spans="1:40" ht="283.5">
      <c r="A357" s="406">
        <v>44</v>
      </c>
      <c r="B357" s="423" t="str">
        <f t="shared" si="24"/>
        <v/>
      </c>
      <c r="C357" s="424" t="str">
        <f ca="1">TEXT(IFERROR(INDEX('Overview - Section A'!$A$37:$A$44,MATCH(G357,'Overview - Section A'!$U$37:$U$44,0)),""),"d-mmm-yy") &amp;" to " &amp; TEXT(IFERROR(INDEX('Overview - Section A'!$E$37:$E$44,MATCH(G357,'Overview - Section A'!$U$37:$U$44,0)),""),"d-mmm-yy")</f>
        <v>1-Jan-23 to 31-Dec-23</v>
      </c>
      <c r="D357" s="501"/>
      <c r="E357" s="501"/>
      <c r="F357" s="498" t="str">
        <f t="shared" si="25"/>
        <v/>
      </c>
      <c r="G357" s="502" t="s">
        <v>412</v>
      </c>
      <c r="H357" s="502"/>
      <c r="I357" s="503" t="b">
        <f t="shared" si="26"/>
        <v>1</v>
      </c>
      <c r="J357" s="503" t="b">
        <f t="shared" si="27"/>
        <v>0</v>
      </c>
      <c r="K357" s="503" t="str">
        <f t="shared" si="28"/>
        <v>a1N36000002PalOEAS</v>
      </c>
      <c r="L357" s="504" t="s">
        <v>1313</v>
      </c>
      <c r="M357" s="131"/>
      <c r="N357" s="68"/>
      <c r="AM357" s="5"/>
      <c r="AN357" s="5"/>
    </row>
    <row r="358" spans="1:40" ht="283.5">
      <c r="A358" s="406">
        <v>45</v>
      </c>
      <c r="B358" s="423" t="str">
        <f t="shared" si="24"/>
        <v/>
      </c>
      <c r="C358" s="424" t="str">
        <f ca="1">TEXT(IFERROR(INDEX('Overview - Section A'!$A$37:$A$44,MATCH(G358,'Overview - Section A'!$U$37:$U$44,0)),""),"d-mmm-yy") &amp;" to " &amp; TEXT(IFERROR(INDEX('Overview - Section A'!$E$37:$E$44,MATCH(G358,'Overview - Section A'!$U$37:$U$44,0)),""),"d-mmm-yy")</f>
        <v>1-Jan-18 to 31-Dec-18</v>
      </c>
      <c r="D358" s="501"/>
      <c r="E358" s="501"/>
      <c r="F358" s="498" t="str">
        <f t="shared" si="25"/>
        <v/>
      </c>
      <c r="G358" s="502" t="s">
        <v>402</v>
      </c>
      <c r="H358" s="502"/>
      <c r="I358" s="503" t="b">
        <f t="shared" si="26"/>
        <v>1</v>
      </c>
      <c r="J358" s="503" t="b">
        <f t="shared" si="27"/>
        <v>0</v>
      </c>
      <c r="K358" s="503" t="str">
        <f t="shared" si="28"/>
        <v>a1N36000002PalPEAS</v>
      </c>
      <c r="L358" s="504" t="s">
        <v>1314</v>
      </c>
      <c r="M358" s="131"/>
      <c r="N358" s="68"/>
      <c r="AM358" s="5"/>
      <c r="AN358" s="5"/>
    </row>
    <row r="359" spans="1:40" ht="283.5">
      <c r="A359" s="406">
        <v>45</v>
      </c>
      <c r="B359" s="423" t="str">
        <f t="shared" si="24"/>
        <v/>
      </c>
      <c r="C359" s="424" t="str">
        <f ca="1">TEXT(IFERROR(INDEX('Overview - Section A'!$A$37:$A$44,MATCH(G359,'Overview - Section A'!$U$37:$U$44,0)),""),"d-mmm-yy") &amp;" to " &amp; TEXT(IFERROR(INDEX('Overview - Section A'!$E$37:$E$44,MATCH(G359,'Overview - Section A'!$U$37:$U$44,0)),""),"d-mmm-yy")</f>
        <v>1-Jan-19 to 31-Dec-19</v>
      </c>
      <c r="D359" s="501"/>
      <c r="E359" s="501"/>
      <c r="F359" s="498" t="str">
        <f t="shared" si="25"/>
        <v/>
      </c>
      <c r="G359" s="502" t="s">
        <v>404</v>
      </c>
      <c r="H359" s="502"/>
      <c r="I359" s="503" t="b">
        <f t="shared" si="26"/>
        <v>1</v>
      </c>
      <c r="J359" s="503" t="b">
        <f t="shared" si="27"/>
        <v>0</v>
      </c>
      <c r="K359" s="503" t="str">
        <f t="shared" si="28"/>
        <v>a1N36000002PalPEAS</v>
      </c>
      <c r="L359" s="504" t="s">
        <v>1315</v>
      </c>
      <c r="M359" s="131"/>
      <c r="N359" s="68"/>
      <c r="AM359" s="5"/>
      <c r="AN359" s="5"/>
    </row>
    <row r="360" spans="1:40" ht="283.5">
      <c r="A360" s="406">
        <v>45</v>
      </c>
      <c r="B360" s="423" t="str">
        <f t="shared" si="24"/>
        <v/>
      </c>
      <c r="C360" s="424" t="str">
        <f ca="1">TEXT(IFERROR(INDEX('Overview - Section A'!$A$37:$A$44,MATCH(G360,'Overview - Section A'!$U$37:$U$44,0)),""),"d-mmm-yy") &amp;" to " &amp; TEXT(IFERROR(INDEX('Overview - Section A'!$E$37:$E$44,MATCH(G360,'Overview - Section A'!$U$37:$U$44,0)),""),"d-mmm-yy")</f>
        <v>1-Jan-20 to 31-Dec-20</v>
      </c>
      <c r="D360" s="501"/>
      <c r="E360" s="501"/>
      <c r="F360" s="498" t="str">
        <f t="shared" si="25"/>
        <v/>
      </c>
      <c r="G360" s="502" t="s">
        <v>406</v>
      </c>
      <c r="H360" s="502"/>
      <c r="I360" s="503" t="b">
        <f t="shared" si="26"/>
        <v>1</v>
      </c>
      <c r="J360" s="503" t="b">
        <f t="shared" si="27"/>
        <v>0</v>
      </c>
      <c r="K360" s="503" t="str">
        <f t="shared" si="28"/>
        <v>a1N36000002PalPEAS</v>
      </c>
      <c r="L360" s="504" t="s">
        <v>1316</v>
      </c>
      <c r="M360" s="131"/>
      <c r="N360" s="68"/>
      <c r="AM360" s="5"/>
      <c r="AN360" s="5"/>
    </row>
    <row r="361" spans="1:40" ht="283.5">
      <c r="A361" s="406">
        <v>45</v>
      </c>
      <c r="B361" s="423" t="str">
        <f t="shared" si="24"/>
        <v/>
      </c>
      <c r="C361" s="424" t="str">
        <f ca="1">TEXT(IFERROR(INDEX('Overview - Section A'!$A$37:$A$44,MATCH(G361,'Overview - Section A'!$U$37:$U$44,0)),""),"d-mmm-yy") &amp;" to " &amp; TEXT(IFERROR(INDEX('Overview - Section A'!$E$37:$E$44,MATCH(G361,'Overview - Section A'!$U$37:$U$44,0)),""),"d-mmm-yy")</f>
        <v>1-Jan-21 to 31-Dec-21</v>
      </c>
      <c r="D361" s="501"/>
      <c r="E361" s="501"/>
      <c r="F361" s="498" t="str">
        <f t="shared" si="25"/>
        <v/>
      </c>
      <c r="G361" s="502" t="s">
        <v>408</v>
      </c>
      <c r="H361" s="502"/>
      <c r="I361" s="503" t="b">
        <f t="shared" si="26"/>
        <v>1</v>
      </c>
      <c r="J361" s="503" t="b">
        <f t="shared" si="27"/>
        <v>0</v>
      </c>
      <c r="K361" s="503" t="str">
        <f t="shared" si="28"/>
        <v>a1N36000002PalPEAS</v>
      </c>
      <c r="L361" s="504" t="s">
        <v>1317</v>
      </c>
      <c r="M361" s="131"/>
      <c r="N361" s="68"/>
      <c r="AM361" s="5"/>
      <c r="AN361" s="5"/>
    </row>
    <row r="362" spans="1:40" ht="283.5">
      <c r="A362" s="406">
        <v>45</v>
      </c>
      <c r="B362" s="423" t="str">
        <f t="shared" si="24"/>
        <v/>
      </c>
      <c r="C362" s="424" t="str">
        <f ca="1">TEXT(IFERROR(INDEX('Overview - Section A'!$A$37:$A$44,MATCH(G362,'Overview - Section A'!$U$37:$U$44,0)),""),"d-mmm-yy") &amp;" to " &amp; TEXT(IFERROR(INDEX('Overview - Section A'!$E$37:$E$44,MATCH(G362,'Overview - Section A'!$U$37:$U$44,0)),""),"d-mmm-yy")</f>
        <v>1-Jan-22 to 31-Dec-22</v>
      </c>
      <c r="D362" s="501"/>
      <c r="E362" s="501"/>
      <c r="F362" s="498" t="str">
        <f t="shared" si="25"/>
        <v/>
      </c>
      <c r="G362" s="502" t="s">
        <v>410</v>
      </c>
      <c r="H362" s="502"/>
      <c r="I362" s="503" t="b">
        <f t="shared" si="26"/>
        <v>1</v>
      </c>
      <c r="J362" s="503" t="b">
        <f t="shared" si="27"/>
        <v>0</v>
      </c>
      <c r="K362" s="503" t="str">
        <f t="shared" si="28"/>
        <v>a1N36000002PalPEAS</v>
      </c>
      <c r="L362" s="504" t="s">
        <v>1318</v>
      </c>
      <c r="M362" s="131"/>
      <c r="N362" s="68"/>
      <c r="AM362" s="5"/>
      <c r="AN362" s="5"/>
    </row>
    <row r="363" spans="1:40" ht="283.5">
      <c r="A363" s="406">
        <v>45</v>
      </c>
      <c r="B363" s="423" t="str">
        <f t="shared" si="24"/>
        <v/>
      </c>
      <c r="C363" s="424" t="str">
        <f ca="1">TEXT(IFERROR(INDEX('Overview - Section A'!$A$37:$A$44,MATCH(G363,'Overview - Section A'!$U$37:$U$44,0)),""),"d-mmm-yy") &amp;" to " &amp; TEXT(IFERROR(INDEX('Overview - Section A'!$E$37:$E$44,MATCH(G363,'Overview - Section A'!$U$37:$U$44,0)),""),"d-mmm-yy")</f>
        <v>1-Jan-23 to 31-Dec-23</v>
      </c>
      <c r="D363" s="501"/>
      <c r="E363" s="501"/>
      <c r="F363" s="498" t="str">
        <f t="shared" si="25"/>
        <v/>
      </c>
      <c r="G363" s="502" t="s">
        <v>412</v>
      </c>
      <c r="H363" s="502"/>
      <c r="I363" s="503" t="b">
        <f t="shared" si="26"/>
        <v>1</v>
      </c>
      <c r="J363" s="503" t="b">
        <f t="shared" si="27"/>
        <v>0</v>
      </c>
      <c r="K363" s="503" t="str">
        <f t="shared" si="28"/>
        <v>a1N36000002PalPEAS</v>
      </c>
      <c r="L363" s="504" t="s">
        <v>1319</v>
      </c>
      <c r="M363" s="131"/>
      <c r="N363" s="68"/>
      <c r="AM363" s="5"/>
      <c r="AN363" s="5"/>
    </row>
    <row r="364" spans="1:40" ht="283.5">
      <c r="A364" s="406">
        <v>46</v>
      </c>
      <c r="B364" s="423" t="str">
        <f t="shared" si="24"/>
        <v/>
      </c>
      <c r="C364" s="424" t="str">
        <f ca="1">TEXT(IFERROR(INDEX('Overview - Section A'!$A$37:$A$44,MATCH(G364,'Overview - Section A'!$U$37:$U$44,0)),""),"d-mmm-yy") &amp;" to " &amp; TEXT(IFERROR(INDEX('Overview - Section A'!$E$37:$E$44,MATCH(G364,'Overview - Section A'!$U$37:$U$44,0)),""),"d-mmm-yy")</f>
        <v>1-Jan-18 to 31-Dec-18</v>
      </c>
      <c r="D364" s="501"/>
      <c r="E364" s="501"/>
      <c r="F364" s="498" t="str">
        <f t="shared" si="25"/>
        <v/>
      </c>
      <c r="G364" s="502" t="s">
        <v>402</v>
      </c>
      <c r="H364" s="502"/>
      <c r="I364" s="503" t="b">
        <f t="shared" si="26"/>
        <v>1</v>
      </c>
      <c r="J364" s="503" t="b">
        <f t="shared" si="27"/>
        <v>0</v>
      </c>
      <c r="K364" s="503" t="str">
        <f t="shared" si="28"/>
        <v>a1N36000002PalQEAS</v>
      </c>
      <c r="L364" s="504" t="s">
        <v>1320</v>
      </c>
      <c r="M364" s="131"/>
      <c r="N364" s="68"/>
      <c r="AM364" s="5"/>
      <c r="AN364" s="5"/>
    </row>
    <row r="365" spans="1:40" ht="283.5">
      <c r="A365" s="406">
        <v>46</v>
      </c>
      <c r="B365" s="423" t="str">
        <f t="shared" si="24"/>
        <v/>
      </c>
      <c r="C365" s="424" t="str">
        <f ca="1">TEXT(IFERROR(INDEX('Overview - Section A'!$A$37:$A$44,MATCH(G365,'Overview - Section A'!$U$37:$U$44,0)),""),"d-mmm-yy") &amp;" to " &amp; TEXT(IFERROR(INDEX('Overview - Section A'!$E$37:$E$44,MATCH(G365,'Overview - Section A'!$U$37:$U$44,0)),""),"d-mmm-yy")</f>
        <v>1-Jan-19 to 31-Dec-19</v>
      </c>
      <c r="D365" s="501"/>
      <c r="E365" s="501"/>
      <c r="F365" s="498" t="str">
        <f t="shared" si="25"/>
        <v/>
      </c>
      <c r="G365" s="502" t="s">
        <v>404</v>
      </c>
      <c r="H365" s="502"/>
      <c r="I365" s="503" t="b">
        <f t="shared" si="26"/>
        <v>1</v>
      </c>
      <c r="J365" s="503" t="b">
        <f t="shared" si="27"/>
        <v>0</v>
      </c>
      <c r="K365" s="503" t="str">
        <f t="shared" si="28"/>
        <v>a1N36000002PalQEAS</v>
      </c>
      <c r="L365" s="504" t="s">
        <v>1321</v>
      </c>
      <c r="M365" s="131"/>
      <c r="N365" s="68"/>
      <c r="AM365" s="5"/>
      <c r="AN365" s="5"/>
    </row>
    <row r="366" spans="1:40" ht="283.5">
      <c r="A366" s="406">
        <v>46</v>
      </c>
      <c r="B366" s="423" t="str">
        <f t="shared" si="24"/>
        <v/>
      </c>
      <c r="C366" s="424" t="str">
        <f ca="1">TEXT(IFERROR(INDEX('Overview - Section A'!$A$37:$A$44,MATCH(G366,'Overview - Section A'!$U$37:$U$44,0)),""),"d-mmm-yy") &amp;" to " &amp; TEXT(IFERROR(INDEX('Overview - Section A'!$E$37:$E$44,MATCH(G366,'Overview - Section A'!$U$37:$U$44,0)),""),"d-mmm-yy")</f>
        <v>1-Jan-20 to 31-Dec-20</v>
      </c>
      <c r="D366" s="501"/>
      <c r="E366" s="501"/>
      <c r="F366" s="498" t="str">
        <f t="shared" si="25"/>
        <v/>
      </c>
      <c r="G366" s="502" t="s">
        <v>406</v>
      </c>
      <c r="H366" s="502"/>
      <c r="I366" s="503" t="b">
        <f t="shared" si="26"/>
        <v>1</v>
      </c>
      <c r="J366" s="503" t="b">
        <f t="shared" si="27"/>
        <v>0</v>
      </c>
      <c r="K366" s="503" t="str">
        <f t="shared" si="28"/>
        <v>a1N36000002PalQEAS</v>
      </c>
      <c r="L366" s="504" t="s">
        <v>1322</v>
      </c>
      <c r="M366" s="131"/>
      <c r="N366" s="68"/>
      <c r="AM366" s="5"/>
      <c r="AN366" s="5"/>
    </row>
    <row r="367" spans="1:40" ht="283.5">
      <c r="A367" s="406">
        <v>46</v>
      </c>
      <c r="B367" s="423" t="str">
        <f t="shared" si="24"/>
        <v/>
      </c>
      <c r="C367" s="424" t="str">
        <f ca="1">TEXT(IFERROR(INDEX('Overview - Section A'!$A$37:$A$44,MATCH(G367,'Overview - Section A'!$U$37:$U$44,0)),""),"d-mmm-yy") &amp;" to " &amp; TEXT(IFERROR(INDEX('Overview - Section A'!$E$37:$E$44,MATCH(G367,'Overview - Section A'!$U$37:$U$44,0)),""),"d-mmm-yy")</f>
        <v>1-Jan-21 to 31-Dec-21</v>
      </c>
      <c r="D367" s="501"/>
      <c r="E367" s="501"/>
      <c r="F367" s="498" t="str">
        <f t="shared" si="25"/>
        <v/>
      </c>
      <c r="G367" s="502" t="s">
        <v>408</v>
      </c>
      <c r="H367" s="502"/>
      <c r="I367" s="503" t="b">
        <f t="shared" si="26"/>
        <v>1</v>
      </c>
      <c r="J367" s="503" t="b">
        <f t="shared" si="27"/>
        <v>0</v>
      </c>
      <c r="K367" s="503" t="str">
        <f t="shared" si="28"/>
        <v>a1N36000002PalQEAS</v>
      </c>
      <c r="L367" s="504" t="s">
        <v>1323</v>
      </c>
      <c r="M367" s="131"/>
      <c r="N367" s="68"/>
      <c r="AM367" s="5"/>
      <c r="AN367" s="5"/>
    </row>
    <row r="368" spans="1:40" ht="283.5">
      <c r="A368" s="406">
        <v>46</v>
      </c>
      <c r="B368" s="423" t="str">
        <f t="shared" si="24"/>
        <v/>
      </c>
      <c r="C368" s="424" t="str">
        <f ca="1">TEXT(IFERROR(INDEX('Overview - Section A'!$A$37:$A$44,MATCH(G368,'Overview - Section A'!$U$37:$U$44,0)),""),"d-mmm-yy") &amp;" to " &amp; TEXT(IFERROR(INDEX('Overview - Section A'!$E$37:$E$44,MATCH(G368,'Overview - Section A'!$U$37:$U$44,0)),""),"d-mmm-yy")</f>
        <v>1-Jan-22 to 31-Dec-22</v>
      </c>
      <c r="D368" s="501"/>
      <c r="E368" s="501"/>
      <c r="F368" s="498" t="str">
        <f t="shared" si="25"/>
        <v/>
      </c>
      <c r="G368" s="502" t="s">
        <v>410</v>
      </c>
      <c r="H368" s="502"/>
      <c r="I368" s="503" t="b">
        <f t="shared" si="26"/>
        <v>1</v>
      </c>
      <c r="J368" s="503" t="b">
        <f t="shared" si="27"/>
        <v>0</v>
      </c>
      <c r="K368" s="503" t="str">
        <f t="shared" si="28"/>
        <v>a1N36000002PalQEAS</v>
      </c>
      <c r="L368" s="504" t="s">
        <v>1324</v>
      </c>
      <c r="M368" s="131"/>
      <c r="N368" s="68"/>
      <c r="AM368" s="5"/>
      <c r="AN368" s="5"/>
    </row>
    <row r="369" spans="1:40" ht="283.5">
      <c r="A369" s="406">
        <v>46</v>
      </c>
      <c r="B369" s="423" t="str">
        <f t="shared" si="24"/>
        <v/>
      </c>
      <c r="C369" s="424" t="str">
        <f ca="1">TEXT(IFERROR(INDEX('Overview - Section A'!$A$37:$A$44,MATCH(G369,'Overview - Section A'!$U$37:$U$44,0)),""),"d-mmm-yy") &amp;" to " &amp; TEXT(IFERROR(INDEX('Overview - Section A'!$E$37:$E$44,MATCH(G369,'Overview - Section A'!$U$37:$U$44,0)),""),"d-mmm-yy")</f>
        <v>1-Jan-23 to 31-Dec-23</v>
      </c>
      <c r="D369" s="501"/>
      <c r="E369" s="501"/>
      <c r="F369" s="498" t="str">
        <f t="shared" si="25"/>
        <v/>
      </c>
      <c r="G369" s="502" t="s">
        <v>412</v>
      </c>
      <c r="H369" s="502"/>
      <c r="I369" s="503" t="b">
        <f t="shared" si="26"/>
        <v>1</v>
      </c>
      <c r="J369" s="503" t="b">
        <f t="shared" si="27"/>
        <v>0</v>
      </c>
      <c r="K369" s="503" t="str">
        <f t="shared" si="28"/>
        <v>a1N36000002PalQEAS</v>
      </c>
      <c r="L369" s="504" t="s">
        <v>1325</v>
      </c>
      <c r="M369" s="131"/>
      <c r="N369" s="68"/>
      <c r="AM369" s="5"/>
      <c r="AN369" s="5"/>
    </row>
    <row r="370" spans="1:40" ht="283.5">
      <c r="A370" s="406">
        <v>47</v>
      </c>
      <c r="B370" s="423" t="str">
        <f t="shared" si="24"/>
        <v/>
      </c>
      <c r="C370" s="424" t="str">
        <f ca="1">TEXT(IFERROR(INDEX('Overview - Section A'!$A$37:$A$44,MATCH(G370,'Overview - Section A'!$U$37:$U$44,0)),""),"d-mmm-yy") &amp;" to " &amp; TEXT(IFERROR(INDEX('Overview - Section A'!$E$37:$E$44,MATCH(G370,'Overview - Section A'!$U$37:$U$44,0)),""),"d-mmm-yy")</f>
        <v>1-Jan-18 to 31-Dec-18</v>
      </c>
      <c r="D370" s="501"/>
      <c r="E370" s="501"/>
      <c r="F370" s="498" t="str">
        <f t="shared" si="25"/>
        <v/>
      </c>
      <c r="G370" s="502" t="s">
        <v>402</v>
      </c>
      <c r="H370" s="502"/>
      <c r="I370" s="503" t="b">
        <f t="shared" si="26"/>
        <v>1</v>
      </c>
      <c r="J370" s="503" t="b">
        <f t="shared" si="27"/>
        <v>0</v>
      </c>
      <c r="K370" s="503" t="str">
        <f t="shared" si="28"/>
        <v>a1N36000002PalREAS</v>
      </c>
      <c r="L370" s="504" t="s">
        <v>1326</v>
      </c>
      <c r="M370" s="131"/>
      <c r="N370" s="68"/>
      <c r="AM370" s="5"/>
      <c r="AN370" s="5"/>
    </row>
    <row r="371" spans="1:40" ht="283.5">
      <c r="A371" s="406">
        <v>47</v>
      </c>
      <c r="B371" s="423" t="str">
        <f t="shared" si="24"/>
        <v/>
      </c>
      <c r="C371" s="424" t="str">
        <f ca="1">TEXT(IFERROR(INDEX('Overview - Section A'!$A$37:$A$44,MATCH(G371,'Overview - Section A'!$U$37:$U$44,0)),""),"d-mmm-yy") &amp;" to " &amp; TEXT(IFERROR(INDEX('Overview - Section A'!$E$37:$E$44,MATCH(G371,'Overview - Section A'!$U$37:$U$44,0)),""),"d-mmm-yy")</f>
        <v>1-Jan-19 to 31-Dec-19</v>
      </c>
      <c r="D371" s="501"/>
      <c r="E371" s="501"/>
      <c r="F371" s="498" t="str">
        <f t="shared" si="25"/>
        <v/>
      </c>
      <c r="G371" s="502" t="s">
        <v>404</v>
      </c>
      <c r="H371" s="502"/>
      <c r="I371" s="503" t="b">
        <f t="shared" si="26"/>
        <v>1</v>
      </c>
      <c r="J371" s="503" t="b">
        <f t="shared" si="27"/>
        <v>0</v>
      </c>
      <c r="K371" s="503" t="str">
        <f t="shared" si="28"/>
        <v>a1N36000002PalREAS</v>
      </c>
      <c r="L371" s="504" t="s">
        <v>1327</v>
      </c>
      <c r="M371" s="131"/>
      <c r="N371" s="68"/>
      <c r="AM371" s="5"/>
      <c r="AN371" s="5"/>
    </row>
    <row r="372" spans="1:40" ht="283.5">
      <c r="A372" s="406">
        <v>47</v>
      </c>
      <c r="B372" s="423" t="str">
        <f t="shared" si="24"/>
        <v/>
      </c>
      <c r="C372" s="424" t="str">
        <f ca="1">TEXT(IFERROR(INDEX('Overview - Section A'!$A$37:$A$44,MATCH(G372,'Overview - Section A'!$U$37:$U$44,0)),""),"d-mmm-yy") &amp;" to " &amp; TEXT(IFERROR(INDEX('Overview - Section A'!$E$37:$E$44,MATCH(G372,'Overview - Section A'!$U$37:$U$44,0)),""),"d-mmm-yy")</f>
        <v>1-Jan-20 to 31-Dec-20</v>
      </c>
      <c r="D372" s="501"/>
      <c r="E372" s="501"/>
      <c r="F372" s="498" t="str">
        <f t="shared" si="25"/>
        <v/>
      </c>
      <c r="G372" s="502" t="s">
        <v>406</v>
      </c>
      <c r="H372" s="502"/>
      <c r="I372" s="503" t="b">
        <f t="shared" si="26"/>
        <v>1</v>
      </c>
      <c r="J372" s="503" t="b">
        <f t="shared" si="27"/>
        <v>0</v>
      </c>
      <c r="K372" s="503" t="str">
        <f t="shared" si="28"/>
        <v>a1N36000002PalREAS</v>
      </c>
      <c r="L372" s="504" t="s">
        <v>1328</v>
      </c>
      <c r="M372" s="131"/>
      <c r="N372" s="68"/>
      <c r="AM372" s="5"/>
      <c r="AN372" s="5"/>
    </row>
    <row r="373" spans="1:40" ht="283.5">
      <c r="A373" s="406">
        <v>47</v>
      </c>
      <c r="B373" s="423" t="str">
        <f t="shared" si="24"/>
        <v/>
      </c>
      <c r="C373" s="424" t="str">
        <f ca="1">TEXT(IFERROR(INDEX('Overview - Section A'!$A$37:$A$44,MATCH(G373,'Overview - Section A'!$U$37:$U$44,0)),""),"d-mmm-yy") &amp;" to " &amp; TEXT(IFERROR(INDEX('Overview - Section A'!$E$37:$E$44,MATCH(G373,'Overview - Section A'!$U$37:$U$44,0)),""),"d-mmm-yy")</f>
        <v>1-Jan-21 to 31-Dec-21</v>
      </c>
      <c r="D373" s="501"/>
      <c r="E373" s="501"/>
      <c r="F373" s="498" t="str">
        <f t="shared" si="25"/>
        <v/>
      </c>
      <c r="G373" s="502" t="s">
        <v>408</v>
      </c>
      <c r="H373" s="502"/>
      <c r="I373" s="503" t="b">
        <f t="shared" si="26"/>
        <v>1</v>
      </c>
      <c r="J373" s="503" t="b">
        <f t="shared" si="27"/>
        <v>0</v>
      </c>
      <c r="K373" s="503" t="str">
        <f t="shared" si="28"/>
        <v>a1N36000002PalREAS</v>
      </c>
      <c r="L373" s="504" t="s">
        <v>1329</v>
      </c>
      <c r="M373" s="131"/>
      <c r="N373" s="68"/>
      <c r="AM373" s="5"/>
      <c r="AN373" s="5"/>
    </row>
    <row r="374" spans="1:40" ht="283.5">
      <c r="A374" s="406">
        <v>47</v>
      </c>
      <c r="B374" s="423" t="str">
        <f t="shared" si="24"/>
        <v/>
      </c>
      <c r="C374" s="424" t="str">
        <f ca="1">TEXT(IFERROR(INDEX('Overview - Section A'!$A$37:$A$44,MATCH(G374,'Overview - Section A'!$U$37:$U$44,0)),""),"d-mmm-yy") &amp;" to " &amp; TEXT(IFERROR(INDEX('Overview - Section A'!$E$37:$E$44,MATCH(G374,'Overview - Section A'!$U$37:$U$44,0)),""),"d-mmm-yy")</f>
        <v>1-Jan-22 to 31-Dec-22</v>
      </c>
      <c r="D374" s="501"/>
      <c r="E374" s="501"/>
      <c r="F374" s="498" t="str">
        <f t="shared" si="25"/>
        <v/>
      </c>
      <c r="G374" s="502" t="s">
        <v>410</v>
      </c>
      <c r="H374" s="502"/>
      <c r="I374" s="503" t="b">
        <f t="shared" si="26"/>
        <v>1</v>
      </c>
      <c r="J374" s="503" t="b">
        <f t="shared" si="27"/>
        <v>0</v>
      </c>
      <c r="K374" s="503" t="str">
        <f t="shared" si="28"/>
        <v>a1N36000002PalREAS</v>
      </c>
      <c r="L374" s="504" t="s">
        <v>1330</v>
      </c>
      <c r="M374" s="131"/>
      <c r="N374" s="68"/>
      <c r="AM374" s="5"/>
      <c r="AN374" s="5"/>
    </row>
    <row r="375" spans="1:40" ht="283.5">
      <c r="A375" s="406">
        <v>47</v>
      </c>
      <c r="B375" s="423" t="str">
        <f t="shared" si="24"/>
        <v/>
      </c>
      <c r="C375" s="424" t="str">
        <f ca="1">TEXT(IFERROR(INDEX('Overview - Section A'!$A$37:$A$44,MATCH(G375,'Overview - Section A'!$U$37:$U$44,0)),""),"d-mmm-yy") &amp;" to " &amp; TEXT(IFERROR(INDEX('Overview - Section A'!$E$37:$E$44,MATCH(G375,'Overview - Section A'!$U$37:$U$44,0)),""),"d-mmm-yy")</f>
        <v>1-Jan-23 to 31-Dec-23</v>
      </c>
      <c r="D375" s="501"/>
      <c r="E375" s="501"/>
      <c r="F375" s="498" t="str">
        <f t="shared" si="25"/>
        <v/>
      </c>
      <c r="G375" s="502" t="s">
        <v>412</v>
      </c>
      <c r="H375" s="502"/>
      <c r="I375" s="503" t="b">
        <f t="shared" si="26"/>
        <v>1</v>
      </c>
      <c r="J375" s="503" t="b">
        <f t="shared" si="27"/>
        <v>0</v>
      </c>
      <c r="K375" s="503" t="str">
        <f t="shared" si="28"/>
        <v>a1N36000002PalREAS</v>
      </c>
      <c r="L375" s="504" t="s">
        <v>1331</v>
      </c>
      <c r="M375" s="131"/>
      <c r="N375" s="68"/>
      <c r="AM375" s="5"/>
      <c r="AN375" s="5"/>
    </row>
    <row r="376" spans="1:40" ht="283.5">
      <c r="A376" s="406">
        <v>48</v>
      </c>
      <c r="B376" s="423" t="str">
        <f t="shared" si="24"/>
        <v/>
      </c>
      <c r="C376" s="424" t="str">
        <f ca="1">TEXT(IFERROR(INDEX('Overview - Section A'!$A$37:$A$44,MATCH(G376,'Overview - Section A'!$U$37:$U$44,0)),""),"d-mmm-yy") &amp;" to " &amp; TEXT(IFERROR(INDEX('Overview - Section A'!$E$37:$E$44,MATCH(G376,'Overview - Section A'!$U$37:$U$44,0)),""),"d-mmm-yy")</f>
        <v>1-Jan-18 to 31-Dec-18</v>
      </c>
      <c r="D376" s="501"/>
      <c r="E376" s="501"/>
      <c r="F376" s="498" t="str">
        <f t="shared" si="25"/>
        <v/>
      </c>
      <c r="G376" s="502" t="s">
        <v>402</v>
      </c>
      <c r="H376" s="502"/>
      <c r="I376" s="503" t="b">
        <f t="shared" si="26"/>
        <v>1</v>
      </c>
      <c r="J376" s="503" t="b">
        <f t="shared" si="27"/>
        <v>0</v>
      </c>
      <c r="K376" s="503" t="str">
        <f t="shared" si="28"/>
        <v>a1N36000002PalSEAS</v>
      </c>
      <c r="L376" s="504" t="s">
        <v>1332</v>
      </c>
      <c r="M376" s="131"/>
      <c r="N376" s="68"/>
      <c r="AM376" s="5"/>
      <c r="AN376" s="5"/>
    </row>
    <row r="377" spans="1:40" ht="283.5">
      <c r="A377" s="406">
        <v>48</v>
      </c>
      <c r="B377" s="423" t="str">
        <f t="shared" si="24"/>
        <v/>
      </c>
      <c r="C377" s="424" t="str">
        <f ca="1">TEXT(IFERROR(INDEX('Overview - Section A'!$A$37:$A$44,MATCH(G377,'Overview - Section A'!$U$37:$U$44,0)),""),"d-mmm-yy") &amp;" to " &amp; TEXT(IFERROR(INDEX('Overview - Section A'!$E$37:$E$44,MATCH(G377,'Overview - Section A'!$U$37:$U$44,0)),""),"d-mmm-yy")</f>
        <v>1-Jan-19 to 31-Dec-19</v>
      </c>
      <c r="D377" s="501"/>
      <c r="E377" s="501"/>
      <c r="F377" s="498" t="str">
        <f t="shared" si="25"/>
        <v/>
      </c>
      <c r="G377" s="502" t="s">
        <v>404</v>
      </c>
      <c r="H377" s="502"/>
      <c r="I377" s="503" t="b">
        <f t="shared" si="26"/>
        <v>1</v>
      </c>
      <c r="J377" s="503" t="b">
        <f t="shared" si="27"/>
        <v>0</v>
      </c>
      <c r="K377" s="503" t="str">
        <f t="shared" si="28"/>
        <v>a1N36000002PalSEAS</v>
      </c>
      <c r="L377" s="504" t="s">
        <v>1333</v>
      </c>
      <c r="M377" s="131"/>
      <c r="N377" s="68"/>
      <c r="AM377" s="5"/>
      <c r="AN377" s="5"/>
    </row>
    <row r="378" spans="1:40" ht="283.5">
      <c r="A378" s="406">
        <v>48</v>
      </c>
      <c r="B378" s="423" t="str">
        <f t="shared" si="24"/>
        <v/>
      </c>
      <c r="C378" s="424" t="str">
        <f ca="1">TEXT(IFERROR(INDEX('Overview - Section A'!$A$37:$A$44,MATCH(G378,'Overview - Section A'!$U$37:$U$44,0)),""),"d-mmm-yy") &amp;" to " &amp; TEXT(IFERROR(INDEX('Overview - Section A'!$E$37:$E$44,MATCH(G378,'Overview - Section A'!$U$37:$U$44,0)),""),"d-mmm-yy")</f>
        <v>1-Jan-20 to 31-Dec-20</v>
      </c>
      <c r="D378" s="501"/>
      <c r="E378" s="501"/>
      <c r="F378" s="498" t="str">
        <f t="shared" si="25"/>
        <v/>
      </c>
      <c r="G378" s="502" t="s">
        <v>406</v>
      </c>
      <c r="H378" s="502"/>
      <c r="I378" s="503" t="b">
        <f t="shared" si="26"/>
        <v>1</v>
      </c>
      <c r="J378" s="503" t="b">
        <f t="shared" si="27"/>
        <v>0</v>
      </c>
      <c r="K378" s="503" t="str">
        <f t="shared" si="28"/>
        <v>a1N36000002PalSEAS</v>
      </c>
      <c r="L378" s="504" t="s">
        <v>1334</v>
      </c>
      <c r="M378" s="131"/>
      <c r="N378" s="68"/>
      <c r="AM378" s="5"/>
      <c r="AN378" s="5"/>
    </row>
    <row r="379" spans="1:40" ht="283.5">
      <c r="A379" s="406">
        <v>48</v>
      </c>
      <c r="B379" s="423" t="str">
        <f t="shared" si="24"/>
        <v/>
      </c>
      <c r="C379" s="424" t="str">
        <f ca="1">TEXT(IFERROR(INDEX('Overview - Section A'!$A$37:$A$44,MATCH(G379,'Overview - Section A'!$U$37:$U$44,0)),""),"d-mmm-yy") &amp;" to " &amp; TEXT(IFERROR(INDEX('Overview - Section A'!$E$37:$E$44,MATCH(G379,'Overview - Section A'!$U$37:$U$44,0)),""),"d-mmm-yy")</f>
        <v>1-Jan-21 to 31-Dec-21</v>
      </c>
      <c r="D379" s="501"/>
      <c r="E379" s="501"/>
      <c r="F379" s="498" t="str">
        <f t="shared" si="25"/>
        <v/>
      </c>
      <c r="G379" s="502" t="s">
        <v>408</v>
      </c>
      <c r="H379" s="502"/>
      <c r="I379" s="503" t="b">
        <f t="shared" si="26"/>
        <v>1</v>
      </c>
      <c r="J379" s="503" t="b">
        <f t="shared" si="27"/>
        <v>0</v>
      </c>
      <c r="K379" s="503" t="str">
        <f t="shared" si="28"/>
        <v>a1N36000002PalSEAS</v>
      </c>
      <c r="L379" s="504" t="s">
        <v>1335</v>
      </c>
      <c r="M379" s="131"/>
      <c r="N379" s="68"/>
      <c r="AM379" s="5"/>
      <c r="AN379" s="5"/>
    </row>
    <row r="380" spans="1:40" ht="283.5">
      <c r="A380" s="406">
        <v>48</v>
      </c>
      <c r="B380" s="423" t="str">
        <f t="shared" si="24"/>
        <v/>
      </c>
      <c r="C380" s="424" t="str">
        <f ca="1">TEXT(IFERROR(INDEX('Overview - Section A'!$A$37:$A$44,MATCH(G380,'Overview - Section A'!$U$37:$U$44,0)),""),"d-mmm-yy") &amp;" to " &amp; TEXT(IFERROR(INDEX('Overview - Section A'!$E$37:$E$44,MATCH(G380,'Overview - Section A'!$U$37:$U$44,0)),""),"d-mmm-yy")</f>
        <v>1-Jan-22 to 31-Dec-22</v>
      </c>
      <c r="D380" s="501"/>
      <c r="E380" s="501"/>
      <c r="F380" s="498" t="str">
        <f t="shared" si="25"/>
        <v/>
      </c>
      <c r="G380" s="502" t="s">
        <v>410</v>
      </c>
      <c r="H380" s="502"/>
      <c r="I380" s="503" t="b">
        <f t="shared" si="26"/>
        <v>1</v>
      </c>
      <c r="J380" s="503" t="b">
        <f t="shared" si="27"/>
        <v>0</v>
      </c>
      <c r="K380" s="503" t="str">
        <f t="shared" si="28"/>
        <v>a1N36000002PalSEAS</v>
      </c>
      <c r="L380" s="504" t="s">
        <v>1336</v>
      </c>
      <c r="M380" s="131"/>
      <c r="N380" s="68"/>
      <c r="AM380" s="5"/>
      <c r="AN380" s="5"/>
    </row>
    <row r="381" spans="1:40" ht="283.5">
      <c r="A381" s="406">
        <v>48</v>
      </c>
      <c r="B381" s="423" t="str">
        <f t="shared" si="24"/>
        <v/>
      </c>
      <c r="C381" s="424" t="str">
        <f ca="1">TEXT(IFERROR(INDEX('Overview - Section A'!$A$37:$A$44,MATCH(G381,'Overview - Section A'!$U$37:$U$44,0)),""),"d-mmm-yy") &amp;" to " &amp; TEXT(IFERROR(INDEX('Overview - Section A'!$E$37:$E$44,MATCH(G381,'Overview - Section A'!$U$37:$U$44,0)),""),"d-mmm-yy")</f>
        <v>1-Jan-23 to 31-Dec-23</v>
      </c>
      <c r="D381" s="501"/>
      <c r="E381" s="501"/>
      <c r="F381" s="498" t="str">
        <f t="shared" si="25"/>
        <v/>
      </c>
      <c r="G381" s="502" t="s">
        <v>412</v>
      </c>
      <c r="H381" s="502"/>
      <c r="I381" s="503" t="b">
        <f t="shared" si="26"/>
        <v>1</v>
      </c>
      <c r="J381" s="503" t="b">
        <f t="shared" si="27"/>
        <v>0</v>
      </c>
      <c r="K381" s="503" t="str">
        <f t="shared" si="28"/>
        <v>a1N36000002PalSEAS</v>
      </c>
      <c r="L381" s="504" t="s">
        <v>1337</v>
      </c>
      <c r="M381" s="131"/>
      <c r="N381" s="68"/>
      <c r="AM381" s="5"/>
      <c r="AN381" s="5"/>
    </row>
    <row r="382" spans="1:40" ht="283.5">
      <c r="A382" s="406">
        <v>49</v>
      </c>
      <c r="B382" s="423" t="str">
        <f t="shared" si="24"/>
        <v/>
      </c>
      <c r="C382" s="424" t="str">
        <f ca="1">TEXT(IFERROR(INDEX('Overview - Section A'!$A$37:$A$44,MATCH(G382,'Overview - Section A'!$U$37:$U$44,0)),""),"d-mmm-yy") &amp;" to " &amp; TEXT(IFERROR(INDEX('Overview - Section A'!$E$37:$E$44,MATCH(G382,'Overview - Section A'!$U$37:$U$44,0)),""),"d-mmm-yy")</f>
        <v>1-Jan-18 to 31-Dec-18</v>
      </c>
      <c r="D382" s="501"/>
      <c r="E382" s="501"/>
      <c r="F382" s="498" t="str">
        <f t="shared" si="25"/>
        <v/>
      </c>
      <c r="G382" s="502" t="s">
        <v>402</v>
      </c>
      <c r="H382" s="502"/>
      <c r="I382" s="503" t="b">
        <f t="shared" si="26"/>
        <v>1</v>
      </c>
      <c r="J382" s="503" t="b">
        <f t="shared" si="27"/>
        <v>0</v>
      </c>
      <c r="K382" s="503" t="str">
        <f t="shared" si="28"/>
        <v>a1N36000002PalTEAS</v>
      </c>
      <c r="L382" s="504" t="s">
        <v>1338</v>
      </c>
      <c r="M382" s="131"/>
      <c r="N382" s="68"/>
      <c r="AM382" s="5"/>
      <c r="AN382" s="5"/>
    </row>
    <row r="383" spans="1:40" ht="283.5">
      <c r="A383" s="406">
        <v>49</v>
      </c>
      <c r="B383" s="423" t="str">
        <f t="shared" si="24"/>
        <v/>
      </c>
      <c r="C383" s="424" t="str">
        <f ca="1">TEXT(IFERROR(INDEX('Overview - Section A'!$A$37:$A$44,MATCH(G383,'Overview - Section A'!$U$37:$U$44,0)),""),"d-mmm-yy") &amp;" to " &amp; TEXT(IFERROR(INDEX('Overview - Section A'!$E$37:$E$44,MATCH(G383,'Overview - Section A'!$U$37:$U$44,0)),""),"d-mmm-yy")</f>
        <v>1-Jan-19 to 31-Dec-19</v>
      </c>
      <c r="D383" s="501"/>
      <c r="E383" s="501"/>
      <c r="F383" s="498" t="str">
        <f t="shared" si="25"/>
        <v/>
      </c>
      <c r="G383" s="502" t="s">
        <v>404</v>
      </c>
      <c r="H383" s="502"/>
      <c r="I383" s="503" t="b">
        <f t="shared" si="26"/>
        <v>1</v>
      </c>
      <c r="J383" s="503" t="b">
        <f t="shared" si="27"/>
        <v>0</v>
      </c>
      <c r="K383" s="503" t="str">
        <f t="shared" si="28"/>
        <v>a1N36000002PalTEAS</v>
      </c>
      <c r="L383" s="504" t="s">
        <v>1339</v>
      </c>
      <c r="M383" s="131"/>
      <c r="N383" s="68"/>
      <c r="AM383" s="5"/>
      <c r="AN383" s="5"/>
    </row>
    <row r="384" spans="1:40" ht="283.5">
      <c r="A384" s="406">
        <v>49</v>
      </c>
      <c r="B384" s="423" t="str">
        <f t="shared" si="24"/>
        <v/>
      </c>
      <c r="C384" s="424" t="str">
        <f ca="1">TEXT(IFERROR(INDEX('Overview - Section A'!$A$37:$A$44,MATCH(G384,'Overview - Section A'!$U$37:$U$44,0)),""),"d-mmm-yy") &amp;" to " &amp; TEXT(IFERROR(INDEX('Overview - Section A'!$E$37:$E$44,MATCH(G384,'Overview - Section A'!$U$37:$U$44,0)),""),"d-mmm-yy")</f>
        <v>1-Jan-20 to 31-Dec-20</v>
      </c>
      <c r="D384" s="501"/>
      <c r="E384" s="501"/>
      <c r="F384" s="498" t="str">
        <f t="shared" si="25"/>
        <v/>
      </c>
      <c r="G384" s="502" t="s">
        <v>406</v>
      </c>
      <c r="H384" s="502"/>
      <c r="I384" s="503" t="b">
        <f t="shared" si="26"/>
        <v>1</v>
      </c>
      <c r="J384" s="503" t="b">
        <f t="shared" si="27"/>
        <v>0</v>
      </c>
      <c r="K384" s="503" t="str">
        <f t="shared" si="28"/>
        <v>a1N36000002PalTEAS</v>
      </c>
      <c r="L384" s="504" t="s">
        <v>1340</v>
      </c>
      <c r="M384" s="131"/>
      <c r="N384" s="68"/>
      <c r="AM384" s="5"/>
      <c r="AN384" s="5"/>
    </row>
    <row r="385" spans="1:40" ht="283.5">
      <c r="A385" s="406">
        <v>49</v>
      </c>
      <c r="B385" s="423" t="str">
        <f t="shared" si="24"/>
        <v/>
      </c>
      <c r="C385" s="424" t="str">
        <f ca="1">TEXT(IFERROR(INDEX('Overview - Section A'!$A$37:$A$44,MATCH(G385,'Overview - Section A'!$U$37:$U$44,0)),""),"d-mmm-yy") &amp;" to " &amp; TEXT(IFERROR(INDEX('Overview - Section A'!$E$37:$E$44,MATCH(G385,'Overview - Section A'!$U$37:$U$44,0)),""),"d-mmm-yy")</f>
        <v>1-Jan-21 to 31-Dec-21</v>
      </c>
      <c r="D385" s="501"/>
      <c r="E385" s="501"/>
      <c r="F385" s="498" t="str">
        <f t="shared" si="25"/>
        <v/>
      </c>
      <c r="G385" s="502" t="s">
        <v>408</v>
      </c>
      <c r="H385" s="502"/>
      <c r="I385" s="503" t="b">
        <f t="shared" si="26"/>
        <v>1</v>
      </c>
      <c r="J385" s="503" t="b">
        <f t="shared" si="27"/>
        <v>0</v>
      </c>
      <c r="K385" s="503" t="str">
        <f t="shared" si="28"/>
        <v>a1N36000002PalTEAS</v>
      </c>
      <c r="L385" s="504" t="s">
        <v>1341</v>
      </c>
      <c r="M385" s="131"/>
      <c r="N385" s="68"/>
      <c r="AM385" s="5"/>
      <c r="AN385" s="5"/>
    </row>
    <row r="386" spans="1:40" ht="283.5">
      <c r="A386" s="406">
        <v>49</v>
      </c>
      <c r="B386" s="423" t="str">
        <f t="shared" si="24"/>
        <v/>
      </c>
      <c r="C386" s="424" t="str">
        <f ca="1">TEXT(IFERROR(INDEX('Overview - Section A'!$A$37:$A$44,MATCH(G386,'Overview - Section A'!$U$37:$U$44,0)),""),"d-mmm-yy") &amp;" to " &amp; TEXT(IFERROR(INDEX('Overview - Section A'!$E$37:$E$44,MATCH(G386,'Overview - Section A'!$U$37:$U$44,0)),""),"d-mmm-yy")</f>
        <v>1-Jan-22 to 31-Dec-22</v>
      </c>
      <c r="D386" s="501"/>
      <c r="E386" s="501"/>
      <c r="F386" s="498" t="str">
        <f t="shared" si="25"/>
        <v/>
      </c>
      <c r="G386" s="502" t="s">
        <v>410</v>
      </c>
      <c r="H386" s="502"/>
      <c r="I386" s="503" t="b">
        <f t="shared" si="26"/>
        <v>1</v>
      </c>
      <c r="J386" s="503" t="b">
        <f t="shared" si="27"/>
        <v>0</v>
      </c>
      <c r="K386" s="503" t="str">
        <f t="shared" si="28"/>
        <v>a1N36000002PalTEAS</v>
      </c>
      <c r="L386" s="504" t="s">
        <v>1342</v>
      </c>
      <c r="M386" s="131"/>
      <c r="N386" s="68"/>
      <c r="AM386" s="5"/>
      <c r="AN386" s="5"/>
    </row>
    <row r="387" spans="1:40" ht="283.5">
      <c r="A387" s="406">
        <v>49</v>
      </c>
      <c r="B387" s="423" t="str">
        <f t="shared" si="24"/>
        <v/>
      </c>
      <c r="C387" s="424" t="str">
        <f ca="1">TEXT(IFERROR(INDEX('Overview - Section A'!$A$37:$A$44,MATCH(G387,'Overview - Section A'!$U$37:$U$44,0)),""),"d-mmm-yy") &amp;" to " &amp; TEXT(IFERROR(INDEX('Overview - Section A'!$E$37:$E$44,MATCH(G387,'Overview - Section A'!$U$37:$U$44,0)),""),"d-mmm-yy")</f>
        <v>1-Jan-23 to 31-Dec-23</v>
      </c>
      <c r="D387" s="501"/>
      <c r="E387" s="501"/>
      <c r="F387" s="498" t="str">
        <f t="shared" si="25"/>
        <v/>
      </c>
      <c r="G387" s="502" t="s">
        <v>412</v>
      </c>
      <c r="H387" s="502"/>
      <c r="I387" s="503" t="b">
        <f t="shared" si="26"/>
        <v>1</v>
      </c>
      <c r="J387" s="503" t="b">
        <f t="shared" si="27"/>
        <v>0</v>
      </c>
      <c r="K387" s="503" t="str">
        <f t="shared" si="28"/>
        <v>a1N36000002PalTEAS</v>
      </c>
      <c r="L387" s="504" t="s">
        <v>1343</v>
      </c>
      <c r="M387" s="131"/>
      <c r="N387" s="68"/>
      <c r="AM387" s="5"/>
      <c r="AN387" s="5"/>
    </row>
    <row r="388" spans="1:40" ht="283.5">
      <c r="A388" s="406">
        <v>50</v>
      </c>
      <c r="B388" s="423" t="str">
        <f t="shared" si="24"/>
        <v/>
      </c>
      <c r="C388" s="424" t="str">
        <f ca="1">TEXT(IFERROR(INDEX('Overview - Section A'!$A$37:$A$44,MATCH(G388,'Overview - Section A'!$U$37:$U$44,0)),""),"d-mmm-yy") &amp;" to " &amp; TEXT(IFERROR(INDEX('Overview - Section A'!$E$37:$E$44,MATCH(G388,'Overview - Section A'!$U$37:$U$44,0)),""),"d-mmm-yy")</f>
        <v>1-Jan-18 to 31-Dec-18</v>
      </c>
      <c r="D388" s="501"/>
      <c r="E388" s="501"/>
      <c r="F388" s="498" t="str">
        <f t="shared" si="25"/>
        <v/>
      </c>
      <c r="G388" s="502" t="s">
        <v>402</v>
      </c>
      <c r="H388" s="502"/>
      <c r="I388" s="503" t="b">
        <f t="shared" si="26"/>
        <v>1</v>
      </c>
      <c r="J388" s="503" t="b">
        <f t="shared" si="27"/>
        <v>0</v>
      </c>
      <c r="K388" s="503" t="str">
        <f t="shared" si="28"/>
        <v>a1N36000002PalUEAS</v>
      </c>
      <c r="L388" s="504" t="s">
        <v>1344</v>
      </c>
      <c r="M388" s="131"/>
      <c r="N388" s="68"/>
      <c r="AM388" s="5"/>
      <c r="AN388" s="5"/>
    </row>
    <row r="389" spans="1:40" ht="283.5">
      <c r="A389" s="406">
        <v>50</v>
      </c>
      <c r="B389" s="423" t="str">
        <f t="shared" si="24"/>
        <v/>
      </c>
      <c r="C389" s="424" t="str">
        <f ca="1">TEXT(IFERROR(INDEX('Overview - Section A'!$A$37:$A$44,MATCH(G389,'Overview - Section A'!$U$37:$U$44,0)),""),"d-mmm-yy") &amp;" to " &amp; TEXT(IFERROR(INDEX('Overview - Section A'!$E$37:$E$44,MATCH(G389,'Overview - Section A'!$U$37:$U$44,0)),""),"d-mmm-yy")</f>
        <v>1-Jan-19 to 31-Dec-19</v>
      </c>
      <c r="D389" s="501"/>
      <c r="E389" s="501"/>
      <c r="F389" s="498" t="str">
        <f t="shared" si="25"/>
        <v/>
      </c>
      <c r="G389" s="502" t="s">
        <v>404</v>
      </c>
      <c r="H389" s="502"/>
      <c r="I389" s="503" t="b">
        <f t="shared" si="26"/>
        <v>1</v>
      </c>
      <c r="J389" s="503" t="b">
        <f t="shared" si="27"/>
        <v>0</v>
      </c>
      <c r="K389" s="503" t="str">
        <f t="shared" si="28"/>
        <v>a1N36000002PalUEAS</v>
      </c>
      <c r="L389" s="504" t="s">
        <v>1345</v>
      </c>
      <c r="M389" s="131"/>
      <c r="N389" s="68"/>
      <c r="AM389" s="5"/>
      <c r="AN389" s="5"/>
    </row>
    <row r="390" spans="1:40" ht="283.5">
      <c r="A390" s="406">
        <v>50</v>
      </c>
      <c r="B390" s="423" t="str">
        <f t="shared" si="24"/>
        <v/>
      </c>
      <c r="C390" s="424" t="str">
        <f ca="1">TEXT(IFERROR(INDEX('Overview - Section A'!$A$37:$A$44,MATCH(G390,'Overview - Section A'!$U$37:$U$44,0)),""),"d-mmm-yy") &amp;" to " &amp; TEXT(IFERROR(INDEX('Overview - Section A'!$E$37:$E$44,MATCH(G390,'Overview - Section A'!$U$37:$U$44,0)),""),"d-mmm-yy")</f>
        <v>1-Jan-20 to 31-Dec-20</v>
      </c>
      <c r="D390" s="501"/>
      <c r="E390" s="501"/>
      <c r="F390" s="498" t="str">
        <f t="shared" si="25"/>
        <v/>
      </c>
      <c r="G390" s="502" t="s">
        <v>406</v>
      </c>
      <c r="H390" s="502"/>
      <c r="I390" s="503" t="b">
        <f t="shared" si="26"/>
        <v>1</v>
      </c>
      <c r="J390" s="503" t="b">
        <f t="shared" si="27"/>
        <v>0</v>
      </c>
      <c r="K390" s="503" t="str">
        <f t="shared" si="28"/>
        <v>a1N36000002PalUEAS</v>
      </c>
      <c r="L390" s="504" t="s">
        <v>1346</v>
      </c>
      <c r="M390" s="131"/>
      <c r="N390" s="68"/>
      <c r="AM390" s="5"/>
      <c r="AN390" s="5"/>
    </row>
    <row r="391" spans="1:40" ht="283.5">
      <c r="A391" s="406">
        <v>50</v>
      </c>
      <c r="B391" s="423" t="str">
        <f t="shared" si="24"/>
        <v/>
      </c>
      <c r="C391" s="424" t="str">
        <f ca="1">TEXT(IFERROR(INDEX('Overview - Section A'!$A$37:$A$44,MATCH(G391,'Overview - Section A'!$U$37:$U$44,0)),""),"d-mmm-yy") &amp;" to " &amp; TEXT(IFERROR(INDEX('Overview - Section A'!$E$37:$E$44,MATCH(G391,'Overview - Section A'!$U$37:$U$44,0)),""),"d-mmm-yy")</f>
        <v>1-Jan-21 to 31-Dec-21</v>
      </c>
      <c r="D391" s="501"/>
      <c r="E391" s="501"/>
      <c r="F391" s="498" t="str">
        <f t="shared" si="25"/>
        <v/>
      </c>
      <c r="G391" s="502" t="s">
        <v>408</v>
      </c>
      <c r="H391" s="502"/>
      <c r="I391" s="503" t="b">
        <f t="shared" si="26"/>
        <v>1</v>
      </c>
      <c r="J391" s="503" t="b">
        <f t="shared" si="27"/>
        <v>0</v>
      </c>
      <c r="K391" s="503" t="str">
        <f t="shared" si="28"/>
        <v>a1N36000002PalUEAS</v>
      </c>
      <c r="L391" s="504" t="s">
        <v>1347</v>
      </c>
      <c r="M391" s="131"/>
      <c r="N391" s="68"/>
      <c r="AM391" s="5"/>
      <c r="AN391" s="5"/>
    </row>
    <row r="392" spans="1:40" ht="283.5">
      <c r="A392" s="406">
        <v>50</v>
      </c>
      <c r="B392" s="423" t="str">
        <f t="shared" si="24"/>
        <v/>
      </c>
      <c r="C392" s="424" t="str">
        <f ca="1">TEXT(IFERROR(INDEX('Overview - Section A'!$A$37:$A$44,MATCH(G392,'Overview - Section A'!$U$37:$U$44,0)),""),"d-mmm-yy") &amp;" to " &amp; TEXT(IFERROR(INDEX('Overview - Section A'!$E$37:$E$44,MATCH(G392,'Overview - Section A'!$U$37:$U$44,0)),""),"d-mmm-yy")</f>
        <v>1-Jan-22 to 31-Dec-22</v>
      </c>
      <c r="D392" s="501"/>
      <c r="E392" s="501"/>
      <c r="F392" s="498" t="str">
        <f t="shared" si="25"/>
        <v/>
      </c>
      <c r="G392" s="502" t="s">
        <v>410</v>
      </c>
      <c r="H392" s="502"/>
      <c r="I392" s="503" t="b">
        <f t="shared" si="26"/>
        <v>1</v>
      </c>
      <c r="J392" s="503" t="b">
        <f t="shared" si="27"/>
        <v>0</v>
      </c>
      <c r="K392" s="503" t="str">
        <f t="shared" si="28"/>
        <v>a1N36000002PalUEAS</v>
      </c>
      <c r="L392" s="504" t="s">
        <v>1348</v>
      </c>
      <c r="M392" s="131"/>
      <c r="N392" s="68"/>
      <c r="AM392" s="5"/>
      <c r="AN392" s="5"/>
    </row>
    <row r="393" spans="1:40" ht="283.5">
      <c r="A393" s="406">
        <v>50</v>
      </c>
      <c r="B393" s="423" t="str">
        <f t="shared" si="24"/>
        <v/>
      </c>
      <c r="C393" s="424" t="str">
        <f ca="1">TEXT(IFERROR(INDEX('Overview - Section A'!$A$37:$A$44,MATCH(G393,'Overview - Section A'!$U$37:$U$44,0)),""),"d-mmm-yy") &amp;" to " &amp; TEXT(IFERROR(INDEX('Overview - Section A'!$E$37:$E$44,MATCH(G393,'Overview - Section A'!$U$37:$U$44,0)),""),"d-mmm-yy")</f>
        <v>1-Jan-23 to 31-Dec-23</v>
      </c>
      <c r="D393" s="501"/>
      <c r="E393" s="501"/>
      <c r="F393" s="498" t="str">
        <f t="shared" si="25"/>
        <v/>
      </c>
      <c r="G393" s="502" t="s">
        <v>412</v>
      </c>
      <c r="H393" s="502"/>
      <c r="I393" s="503" t="b">
        <f t="shared" si="26"/>
        <v>1</v>
      </c>
      <c r="J393" s="503" t="b">
        <f t="shared" si="27"/>
        <v>0</v>
      </c>
      <c r="K393" s="503" t="str">
        <f t="shared" si="28"/>
        <v>a1N36000002PalUEAS</v>
      </c>
      <c r="L393" s="504" t="s">
        <v>1349</v>
      </c>
      <c r="M393" s="131"/>
      <c r="N393" s="68"/>
      <c r="AM393" s="5"/>
      <c r="AN393" s="5"/>
    </row>
    <row r="394" spans="1:40" ht="283.5">
      <c r="A394" s="406">
        <v>51</v>
      </c>
      <c r="B394" s="423" t="str">
        <f t="shared" si="24"/>
        <v/>
      </c>
      <c r="C394" s="424" t="str">
        <f ca="1">TEXT(IFERROR(INDEX('Overview - Section A'!$A$37:$A$44,MATCH(G394,'Overview - Section A'!$U$37:$U$44,0)),""),"d-mmm-yy") &amp;" to " &amp; TEXT(IFERROR(INDEX('Overview - Section A'!$E$37:$E$44,MATCH(G394,'Overview - Section A'!$U$37:$U$44,0)),""),"d-mmm-yy")</f>
        <v>1-Jan-18 to 31-Dec-18</v>
      </c>
      <c r="D394" s="501"/>
      <c r="E394" s="501"/>
      <c r="F394" s="498" t="str">
        <f t="shared" si="25"/>
        <v/>
      </c>
      <c r="G394" s="502" t="s">
        <v>402</v>
      </c>
      <c r="H394" s="502"/>
      <c r="I394" s="503" t="b">
        <f t="shared" si="26"/>
        <v>1</v>
      </c>
      <c r="J394" s="503" t="b">
        <f t="shared" si="27"/>
        <v>0</v>
      </c>
      <c r="K394" s="503" t="str">
        <f t="shared" si="28"/>
        <v>a1N36000002PalVEAS</v>
      </c>
      <c r="L394" s="504" t="s">
        <v>1350</v>
      </c>
      <c r="M394" s="131"/>
      <c r="N394" s="68"/>
      <c r="AM394" s="5"/>
      <c r="AN394" s="5"/>
    </row>
    <row r="395" spans="1:40" ht="283.5">
      <c r="A395" s="406">
        <v>51</v>
      </c>
      <c r="B395" s="423" t="str">
        <f t="shared" si="24"/>
        <v/>
      </c>
      <c r="C395" s="424" t="str">
        <f ca="1">TEXT(IFERROR(INDEX('Overview - Section A'!$A$37:$A$44,MATCH(G395,'Overview - Section A'!$U$37:$U$44,0)),""),"d-mmm-yy") &amp;" to " &amp; TEXT(IFERROR(INDEX('Overview - Section A'!$E$37:$E$44,MATCH(G395,'Overview - Section A'!$U$37:$U$44,0)),""),"d-mmm-yy")</f>
        <v>1-Jan-19 to 31-Dec-19</v>
      </c>
      <c r="D395" s="501"/>
      <c r="E395" s="501"/>
      <c r="F395" s="498" t="str">
        <f t="shared" si="25"/>
        <v/>
      </c>
      <c r="G395" s="502" t="s">
        <v>404</v>
      </c>
      <c r="H395" s="502"/>
      <c r="I395" s="503" t="b">
        <f t="shared" si="26"/>
        <v>1</v>
      </c>
      <c r="J395" s="503" t="b">
        <f t="shared" si="27"/>
        <v>0</v>
      </c>
      <c r="K395" s="503" t="str">
        <f t="shared" si="28"/>
        <v>a1N36000002PalVEAS</v>
      </c>
      <c r="L395" s="504" t="s">
        <v>1351</v>
      </c>
      <c r="M395" s="131"/>
      <c r="N395" s="68"/>
      <c r="AM395" s="5"/>
      <c r="AN395" s="5"/>
    </row>
    <row r="396" spans="1:40" ht="283.5">
      <c r="A396" s="406">
        <v>51</v>
      </c>
      <c r="B396" s="423" t="str">
        <f t="shared" si="24"/>
        <v/>
      </c>
      <c r="C396" s="424" t="str">
        <f ca="1">TEXT(IFERROR(INDEX('Overview - Section A'!$A$37:$A$44,MATCH(G396,'Overview - Section A'!$U$37:$U$44,0)),""),"d-mmm-yy") &amp;" to " &amp; TEXT(IFERROR(INDEX('Overview - Section A'!$E$37:$E$44,MATCH(G396,'Overview - Section A'!$U$37:$U$44,0)),""),"d-mmm-yy")</f>
        <v>1-Jan-20 to 31-Dec-20</v>
      </c>
      <c r="D396" s="501"/>
      <c r="E396" s="501"/>
      <c r="F396" s="498" t="str">
        <f t="shared" si="25"/>
        <v/>
      </c>
      <c r="G396" s="502" t="s">
        <v>406</v>
      </c>
      <c r="H396" s="502"/>
      <c r="I396" s="503" t="b">
        <f t="shared" si="26"/>
        <v>1</v>
      </c>
      <c r="J396" s="503" t="b">
        <f t="shared" si="27"/>
        <v>0</v>
      </c>
      <c r="K396" s="503" t="str">
        <f t="shared" si="28"/>
        <v>a1N36000002PalVEAS</v>
      </c>
      <c r="L396" s="504" t="s">
        <v>1352</v>
      </c>
      <c r="M396" s="131"/>
      <c r="N396" s="68"/>
      <c r="AM396" s="5"/>
      <c r="AN396" s="5"/>
    </row>
    <row r="397" spans="1:40" ht="283.5">
      <c r="A397" s="406">
        <v>51</v>
      </c>
      <c r="B397" s="423" t="str">
        <f t="shared" si="24"/>
        <v/>
      </c>
      <c r="C397" s="424" t="str">
        <f ca="1">TEXT(IFERROR(INDEX('Overview - Section A'!$A$37:$A$44,MATCH(G397,'Overview - Section A'!$U$37:$U$44,0)),""),"d-mmm-yy") &amp;" to " &amp; TEXT(IFERROR(INDEX('Overview - Section A'!$E$37:$E$44,MATCH(G397,'Overview - Section A'!$U$37:$U$44,0)),""),"d-mmm-yy")</f>
        <v>1-Jan-21 to 31-Dec-21</v>
      </c>
      <c r="D397" s="501"/>
      <c r="E397" s="501"/>
      <c r="F397" s="498" t="str">
        <f t="shared" si="25"/>
        <v/>
      </c>
      <c r="G397" s="502" t="s">
        <v>408</v>
      </c>
      <c r="H397" s="502"/>
      <c r="I397" s="503" t="b">
        <f t="shared" si="26"/>
        <v>1</v>
      </c>
      <c r="J397" s="503" t="b">
        <f t="shared" si="27"/>
        <v>0</v>
      </c>
      <c r="K397" s="503" t="str">
        <f t="shared" si="28"/>
        <v>a1N36000002PalVEAS</v>
      </c>
      <c r="L397" s="504" t="s">
        <v>1353</v>
      </c>
      <c r="M397" s="131"/>
      <c r="N397" s="68"/>
      <c r="AM397" s="5"/>
      <c r="AN397" s="5"/>
    </row>
    <row r="398" spans="1:40" ht="283.5">
      <c r="A398" s="406">
        <v>51</v>
      </c>
      <c r="B398" s="423" t="str">
        <f t="shared" si="24"/>
        <v/>
      </c>
      <c r="C398" s="424" t="str">
        <f ca="1">TEXT(IFERROR(INDEX('Overview - Section A'!$A$37:$A$44,MATCH(G398,'Overview - Section A'!$U$37:$U$44,0)),""),"d-mmm-yy") &amp;" to " &amp; TEXT(IFERROR(INDEX('Overview - Section A'!$E$37:$E$44,MATCH(G398,'Overview - Section A'!$U$37:$U$44,0)),""),"d-mmm-yy")</f>
        <v>1-Jan-22 to 31-Dec-22</v>
      </c>
      <c r="D398" s="501"/>
      <c r="E398" s="501"/>
      <c r="F398" s="498" t="str">
        <f t="shared" si="25"/>
        <v/>
      </c>
      <c r="G398" s="502" t="s">
        <v>410</v>
      </c>
      <c r="H398" s="502"/>
      <c r="I398" s="503" t="b">
        <f t="shared" si="26"/>
        <v>1</v>
      </c>
      <c r="J398" s="503" t="b">
        <f t="shared" si="27"/>
        <v>0</v>
      </c>
      <c r="K398" s="503" t="str">
        <f t="shared" si="28"/>
        <v>a1N36000002PalVEAS</v>
      </c>
      <c r="L398" s="504" t="s">
        <v>1354</v>
      </c>
      <c r="M398" s="131"/>
      <c r="N398" s="68"/>
      <c r="AM398" s="5"/>
      <c r="AN398" s="5"/>
    </row>
    <row r="399" spans="1:40" ht="283.5">
      <c r="A399" s="406">
        <v>51</v>
      </c>
      <c r="B399" s="423" t="str">
        <f t="shared" si="24"/>
        <v/>
      </c>
      <c r="C399" s="424" t="str">
        <f ca="1">TEXT(IFERROR(INDEX('Overview - Section A'!$A$37:$A$44,MATCH(G399,'Overview - Section A'!$U$37:$U$44,0)),""),"d-mmm-yy") &amp;" to " &amp; TEXT(IFERROR(INDEX('Overview - Section A'!$E$37:$E$44,MATCH(G399,'Overview - Section A'!$U$37:$U$44,0)),""),"d-mmm-yy")</f>
        <v>1-Jan-23 to 31-Dec-23</v>
      </c>
      <c r="D399" s="501"/>
      <c r="E399" s="501"/>
      <c r="F399" s="498" t="str">
        <f t="shared" si="25"/>
        <v/>
      </c>
      <c r="G399" s="502" t="s">
        <v>412</v>
      </c>
      <c r="H399" s="502"/>
      <c r="I399" s="503" t="b">
        <f t="shared" si="26"/>
        <v>1</v>
      </c>
      <c r="J399" s="503" t="b">
        <f t="shared" si="27"/>
        <v>0</v>
      </c>
      <c r="K399" s="503" t="str">
        <f t="shared" si="28"/>
        <v>a1N36000002PalVEAS</v>
      </c>
      <c r="L399" s="504" t="s">
        <v>1355</v>
      </c>
      <c r="M399" s="131"/>
      <c r="N399" s="68"/>
      <c r="AM399" s="5"/>
      <c r="AN399" s="5"/>
    </row>
    <row r="400" spans="1:40" ht="283.5">
      <c r="A400" s="406">
        <v>52</v>
      </c>
      <c r="B400" s="423" t="str">
        <f t="shared" si="24"/>
        <v/>
      </c>
      <c r="C400" s="424" t="str">
        <f ca="1">TEXT(IFERROR(INDEX('Overview - Section A'!$A$37:$A$44,MATCH(G400,'Overview - Section A'!$U$37:$U$44,0)),""),"d-mmm-yy") &amp;" to " &amp; TEXT(IFERROR(INDEX('Overview - Section A'!$E$37:$E$44,MATCH(G400,'Overview - Section A'!$U$37:$U$44,0)),""),"d-mmm-yy")</f>
        <v>1-Jan-18 to 31-Dec-18</v>
      </c>
      <c r="D400" s="501"/>
      <c r="E400" s="501"/>
      <c r="F400" s="498" t="str">
        <f t="shared" si="25"/>
        <v/>
      </c>
      <c r="G400" s="502" t="s">
        <v>402</v>
      </c>
      <c r="H400" s="502"/>
      <c r="I400" s="503" t="b">
        <f t="shared" si="26"/>
        <v>1</v>
      </c>
      <c r="J400" s="503" t="b">
        <f t="shared" si="27"/>
        <v>0</v>
      </c>
      <c r="K400" s="503" t="str">
        <f t="shared" si="28"/>
        <v>a1N36000002PalWEAS</v>
      </c>
      <c r="L400" s="504" t="s">
        <v>1356</v>
      </c>
      <c r="M400" s="131"/>
      <c r="N400" s="68"/>
      <c r="AM400" s="5"/>
      <c r="AN400" s="5"/>
    </row>
    <row r="401" spans="1:40" ht="283.5">
      <c r="A401" s="406">
        <v>52</v>
      </c>
      <c r="B401" s="423" t="str">
        <f t="shared" si="24"/>
        <v/>
      </c>
      <c r="C401" s="424" t="str">
        <f ca="1">TEXT(IFERROR(INDEX('Overview - Section A'!$A$37:$A$44,MATCH(G401,'Overview - Section A'!$U$37:$U$44,0)),""),"d-mmm-yy") &amp;" to " &amp; TEXT(IFERROR(INDEX('Overview - Section A'!$E$37:$E$44,MATCH(G401,'Overview - Section A'!$U$37:$U$44,0)),""),"d-mmm-yy")</f>
        <v>1-Jan-19 to 31-Dec-19</v>
      </c>
      <c r="D401" s="501"/>
      <c r="E401" s="501"/>
      <c r="F401" s="498" t="str">
        <f t="shared" si="25"/>
        <v/>
      </c>
      <c r="G401" s="502" t="s">
        <v>404</v>
      </c>
      <c r="H401" s="502"/>
      <c r="I401" s="503" t="b">
        <f t="shared" si="26"/>
        <v>1</v>
      </c>
      <c r="J401" s="503" t="b">
        <f t="shared" si="27"/>
        <v>0</v>
      </c>
      <c r="K401" s="503" t="str">
        <f t="shared" si="28"/>
        <v>a1N36000002PalWEAS</v>
      </c>
      <c r="L401" s="504" t="s">
        <v>1357</v>
      </c>
      <c r="M401" s="131"/>
      <c r="N401" s="68"/>
      <c r="AM401" s="5"/>
      <c r="AN401" s="5"/>
    </row>
    <row r="402" spans="1:40" ht="283.5">
      <c r="A402" s="406">
        <v>52</v>
      </c>
      <c r="B402" s="423" t="str">
        <f t="shared" si="24"/>
        <v/>
      </c>
      <c r="C402" s="424" t="str">
        <f ca="1">TEXT(IFERROR(INDEX('Overview - Section A'!$A$37:$A$44,MATCH(G402,'Overview - Section A'!$U$37:$U$44,0)),""),"d-mmm-yy") &amp;" to " &amp; TEXT(IFERROR(INDEX('Overview - Section A'!$E$37:$E$44,MATCH(G402,'Overview - Section A'!$U$37:$U$44,0)),""),"d-mmm-yy")</f>
        <v>1-Jan-20 to 31-Dec-20</v>
      </c>
      <c r="D402" s="501"/>
      <c r="E402" s="501"/>
      <c r="F402" s="498" t="str">
        <f t="shared" si="25"/>
        <v/>
      </c>
      <c r="G402" s="502" t="s">
        <v>406</v>
      </c>
      <c r="H402" s="502"/>
      <c r="I402" s="503" t="b">
        <f t="shared" si="26"/>
        <v>1</v>
      </c>
      <c r="J402" s="503" t="b">
        <f t="shared" si="27"/>
        <v>0</v>
      </c>
      <c r="K402" s="503" t="str">
        <f t="shared" si="28"/>
        <v>a1N36000002PalWEAS</v>
      </c>
      <c r="L402" s="504" t="s">
        <v>1358</v>
      </c>
      <c r="M402" s="131"/>
      <c r="N402" s="68"/>
      <c r="AM402" s="5"/>
      <c r="AN402" s="5"/>
    </row>
    <row r="403" spans="1:40" ht="283.5">
      <c r="A403" s="406">
        <v>52</v>
      </c>
      <c r="B403" s="423" t="str">
        <f t="shared" si="24"/>
        <v/>
      </c>
      <c r="C403" s="424" t="str">
        <f ca="1">TEXT(IFERROR(INDEX('Overview - Section A'!$A$37:$A$44,MATCH(G403,'Overview - Section A'!$U$37:$U$44,0)),""),"d-mmm-yy") &amp;" to " &amp; TEXT(IFERROR(INDEX('Overview - Section A'!$E$37:$E$44,MATCH(G403,'Overview - Section A'!$U$37:$U$44,0)),""),"d-mmm-yy")</f>
        <v>1-Jan-21 to 31-Dec-21</v>
      </c>
      <c r="D403" s="501"/>
      <c r="E403" s="501"/>
      <c r="F403" s="498" t="str">
        <f t="shared" si="25"/>
        <v/>
      </c>
      <c r="G403" s="502" t="s">
        <v>408</v>
      </c>
      <c r="H403" s="502"/>
      <c r="I403" s="503" t="b">
        <f t="shared" si="26"/>
        <v>1</v>
      </c>
      <c r="J403" s="503" t="b">
        <f t="shared" si="27"/>
        <v>0</v>
      </c>
      <c r="K403" s="503" t="str">
        <f t="shared" si="28"/>
        <v>a1N36000002PalWEAS</v>
      </c>
      <c r="L403" s="504" t="s">
        <v>1359</v>
      </c>
      <c r="M403" s="131"/>
      <c r="N403" s="68"/>
      <c r="AM403" s="5"/>
      <c r="AN403" s="5"/>
    </row>
    <row r="404" spans="1:40" ht="283.5">
      <c r="A404" s="406">
        <v>52</v>
      </c>
      <c r="B404" s="423" t="str">
        <f t="shared" si="24"/>
        <v/>
      </c>
      <c r="C404" s="424" t="str">
        <f ca="1">TEXT(IFERROR(INDEX('Overview - Section A'!$A$37:$A$44,MATCH(G404,'Overview - Section A'!$U$37:$U$44,0)),""),"d-mmm-yy") &amp;" to " &amp; TEXT(IFERROR(INDEX('Overview - Section A'!$E$37:$E$44,MATCH(G404,'Overview - Section A'!$U$37:$U$44,0)),""),"d-mmm-yy")</f>
        <v>1-Jan-22 to 31-Dec-22</v>
      </c>
      <c r="D404" s="501"/>
      <c r="E404" s="501"/>
      <c r="F404" s="498" t="str">
        <f t="shared" si="25"/>
        <v/>
      </c>
      <c r="G404" s="502" t="s">
        <v>410</v>
      </c>
      <c r="H404" s="502"/>
      <c r="I404" s="503" t="b">
        <f t="shared" si="26"/>
        <v>1</v>
      </c>
      <c r="J404" s="503" t="b">
        <f t="shared" si="27"/>
        <v>0</v>
      </c>
      <c r="K404" s="503" t="str">
        <f t="shared" si="28"/>
        <v>a1N36000002PalWEAS</v>
      </c>
      <c r="L404" s="504" t="s">
        <v>1360</v>
      </c>
      <c r="M404" s="131"/>
      <c r="N404" s="68"/>
      <c r="AM404" s="5"/>
      <c r="AN404" s="5"/>
    </row>
    <row r="405" spans="1:40" ht="283.5">
      <c r="A405" s="406">
        <v>52</v>
      </c>
      <c r="B405" s="423" t="str">
        <f t="shared" si="24"/>
        <v/>
      </c>
      <c r="C405" s="424" t="str">
        <f ca="1">TEXT(IFERROR(INDEX('Overview - Section A'!$A$37:$A$44,MATCH(G405,'Overview - Section A'!$U$37:$U$44,0)),""),"d-mmm-yy") &amp;" to " &amp; TEXT(IFERROR(INDEX('Overview - Section A'!$E$37:$E$44,MATCH(G405,'Overview - Section A'!$U$37:$U$44,0)),""),"d-mmm-yy")</f>
        <v>1-Jan-23 to 31-Dec-23</v>
      </c>
      <c r="D405" s="501"/>
      <c r="E405" s="501"/>
      <c r="F405" s="498" t="str">
        <f t="shared" si="25"/>
        <v/>
      </c>
      <c r="G405" s="502" t="s">
        <v>412</v>
      </c>
      <c r="H405" s="502"/>
      <c r="I405" s="503" t="b">
        <f t="shared" si="26"/>
        <v>1</v>
      </c>
      <c r="J405" s="503" t="b">
        <f t="shared" si="27"/>
        <v>0</v>
      </c>
      <c r="K405" s="503" t="str">
        <f t="shared" si="28"/>
        <v>a1N36000002PalWEAS</v>
      </c>
      <c r="L405" s="504" t="s">
        <v>1361</v>
      </c>
      <c r="M405" s="131"/>
      <c r="N405" s="68"/>
      <c r="AM405" s="5"/>
      <c r="AN405" s="5"/>
    </row>
    <row r="406" spans="1:40" ht="283.5">
      <c r="A406" s="406">
        <v>53</v>
      </c>
      <c r="B406" s="423" t="str">
        <f t="shared" si="24"/>
        <v/>
      </c>
      <c r="C406" s="424" t="str">
        <f ca="1">TEXT(IFERROR(INDEX('Overview - Section A'!$A$37:$A$44,MATCH(G406,'Overview - Section A'!$U$37:$U$44,0)),""),"d-mmm-yy") &amp;" to " &amp; TEXT(IFERROR(INDEX('Overview - Section A'!$E$37:$E$44,MATCH(G406,'Overview - Section A'!$U$37:$U$44,0)),""),"d-mmm-yy")</f>
        <v>1-Jan-18 to 31-Dec-18</v>
      </c>
      <c r="D406" s="501"/>
      <c r="E406" s="501"/>
      <c r="F406" s="498" t="str">
        <f t="shared" si="25"/>
        <v/>
      </c>
      <c r="G406" s="502" t="s">
        <v>402</v>
      </c>
      <c r="H406" s="502"/>
      <c r="I406" s="503" t="b">
        <f t="shared" si="26"/>
        <v>1</v>
      </c>
      <c r="J406" s="503" t="b">
        <f t="shared" si="27"/>
        <v>0</v>
      </c>
      <c r="K406" s="503" t="str">
        <f t="shared" si="28"/>
        <v>a1N36000002PalXEAS</v>
      </c>
      <c r="L406" s="504" t="s">
        <v>1362</v>
      </c>
      <c r="M406" s="131"/>
      <c r="N406" s="68"/>
      <c r="AM406" s="5"/>
      <c r="AN406" s="5"/>
    </row>
    <row r="407" spans="1:40" ht="283.5">
      <c r="A407" s="406">
        <v>53</v>
      </c>
      <c r="B407" s="423" t="str">
        <f t="shared" si="24"/>
        <v/>
      </c>
      <c r="C407" s="424" t="str">
        <f ca="1">TEXT(IFERROR(INDEX('Overview - Section A'!$A$37:$A$44,MATCH(G407,'Overview - Section A'!$U$37:$U$44,0)),""),"d-mmm-yy") &amp;" to " &amp; TEXT(IFERROR(INDEX('Overview - Section A'!$E$37:$E$44,MATCH(G407,'Overview - Section A'!$U$37:$U$44,0)),""),"d-mmm-yy")</f>
        <v>1-Jan-19 to 31-Dec-19</v>
      </c>
      <c r="D407" s="501"/>
      <c r="E407" s="501"/>
      <c r="F407" s="498" t="str">
        <f t="shared" si="25"/>
        <v/>
      </c>
      <c r="G407" s="502" t="s">
        <v>404</v>
      </c>
      <c r="H407" s="502"/>
      <c r="I407" s="503" t="b">
        <f t="shared" si="26"/>
        <v>1</v>
      </c>
      <c r="J407" s="503" t="b">
        <f t="shared" si="27"/>
        <v>0</v>
      </c>
      <c r="K407" s="503" t="str">
        <f t="shared" si="28"/>
        <v>a1N36000002PalXEAS</v>
      </c>
      <c r="L407" s="504" t="s">
        <v>1363</v>
      </c>
      <c r="M407" s="131"/>
      <c r="N407" s="68"/>
      <c r="AM407" s="5"/>
      <c r="AN407" s="5"/>
    </row>
    <row r="408" spans="1:40" ht="283.5">
      <c r="A408" s="406">
        <v>53</v>
      </c>
      <c r="B408" s="423" t="str">
        <f t="shared" si="24"/>
        <v/>
      </c>
      <c r="C408" s="424" t="str">
        <f ca="1">TEXT(IFERROR(INDEX('Overview - Section A'!$A$37:$A$44,MATCH(G408,'Overview - Section A'!$U$37:$U$44,0)),""),"d-mmm-yy") &amp;" to " &amp; TEXT(IFERROR(INDEX('Overview - Section A'!$E$37:$E$44,MATCH(G408,'Overview - Section A'!$U$37:$U$44,0)),""),"d-mmm-yy")</f>
        <v>1-Jan-20 to 31-Dec-20</v>
      </c>
      <c r="D408" s="501"/>
      <c r="E408" s="501"/>
      <c r="F408" s="498" t="str">
        <f t="shared" si="25"/>
        <v/>
      </c>
      <c r="G408" s="502" t="s">
        <v>406</v>
      </c>
      <c r="H408" s="502"/>
      <c r="I408" s="503" t="b">
        <f t="shared" si="26"/>
        <v>1</v>
      </c>
      <c r="J408" s="503" t="b">
        <f t="shared" si="27"/>
        <v>0</v>
      </c>
      <c r="K408" s="503" t="str">
        <f t="shared" si="28"/>
        <v>a1N36000002PalXEAS</v>
      </c>
      <c r="L408" s="504" t="s">
        <v>1364</v>
      </c>
      <c r="M408" s="131"/>
      <c r="N408" s="68"/>
      <c r="AM408" s="5"/>
      <c r="AN408" s="5"/>
    </row>
    <row r="409" spans="1:40" ht="283.5">
      <c r="A409" s="406">
        <v>53</v>
      </c>
      <c r="B409" s="423" t="str">
        <f t="shared" si="24"/>
        <v/>
      </c>
      <c r="C409" s="424" t="str">
        <f ca="1">TEXT(IFERROR(INDEX('Overview - Section A'!$A$37:$A$44,MATCH(G409,'Overview - Section A'!$U$37:$U$44,0)),""),"d-mmm-yy") &amp;" to " &amp; TEXT(IFERROR(INDEX('Overview - Section A'!$E$37:$E$44,MATCH(G409,'Overview - Section A'!$U$37:$U$44,0)),""),"d-mmm-yy")</f>
        <v>1-Jan-21 to 31-Dec-21</v>
      </c>
      <c r="D409" s="501"/>
      <c r="E409" s="501"/>
      <c r="F409" s="498" t="str">
        <f t="shared" si="25"/>
        <v/>
      </c>
      <c r="G409" s="502" t="s">
        <v>408</v>
      </c>
      <c r="H409" s="502"/>
      <c r="I409" s="503" t="b">
        <f t="shared" si="26"/>
        <v>1</v>
      </c>
      <c r="J409" s="503" t="b">
        <f t="shared" si="27"/>
        <v>0</v>
      </c>
      <c r="K409" s="503" t="str">
        <f t="shared" si="28"/>
        <v>a1N36000002PalXEAS</v>
      </c>
      <c r="L409" s="504" t="s">
        <v>1365</v>
      </c>
      <c r="M409" s="131"/>
      <c r="N409" s="68"/>
      <c r="AM409" s="5"/>
      <c r="AN409" s="5"/>
    </row>
    <row r="410" spans="1:40" ht="283.5">
      <c r="A410" s="406">
        <v>53</v>
      </c>
      <c r="B410" s="423" t="str">
        <f t="shared" si="24"/>
        <v/>
      </c>
      <c r="C410" s="424" t="str">
        <f ca="1">TEXT(IFERROR(INDEX('Overview - Section A'!$A$37:$A$44,MATCH(G410,'Overview - Section A'!$U$37:$U$44,0)),""),"d-mmm-yy") &amp;" to " &amp; TEXT(IFERROR(INDEX('Overview - Section A'!$E$37:$E$44,MATCH(G410,'Overview - Section A'!$U$37:$U$44,0)),""),"d-mmm-yy")</f>
        <v>1-Jan-22 to 31-Dec-22</v>
      </c>
      <c r="D410" s="501"/>
      <c r="E410" s="501"/>
      <c r="F410" s="498" t="str">
        <f t="shared" si="25"/>
        <v/>
      </c>
      <c r="G410" s="502" t="s">
        <v>410</v>
      </c>
      <c r="H410" s="502"/>
      <c r="I410" s="503" t="b">
        <f t="shared" si="26"/>
        <v>1</v>
      </c>
      <c r="J410" s="503" t="b">
        <f t="shared" si="27"/>
        <v>0</v>
      </c>
      <c r="K410" s="503" t="str">
        <f t="shared" si="28"/>
        <v>a1N36000002PalXEAS</v>
      </c>
      <c r="L410" s="504" t="s">
        <v>1366</v>
      </c>
      <c r="M410" s="131"/>
      <c r="N410" s="68"/>
      <c r="AM410" s="5"/>
      <c r="AN410" s="5"/>
    </row>
    <row r="411" spans="1:40" ht="283.5">
      <c r="A411" s="406">
        <v>53</v>
      </c>
      <c r="B411" s="423" t="str">
        <f t="shared" si="24"/>
        <v/>
      </c>
      <c r="C411" s="424" t="str">
        <f ca="1">TEXT(IFERROR(INDEX('Overview - Section A'!$A$37:$A$44,MATCH(G411,'Overview - Section A'!$U$37:$U$44,0)),""),"d-mmm-yy") &amp;" to " &amp; TEXT(IFERROR(INDEX('Overview - Section A'!$E$37:$E$44,MATCH(G411,'Overview - Section A'!$U$37:$U$44,0)),""),"d-mmm-yy")</f>
        <v>1-Jan-23 to 31-Dec-23</v>
      </c>
      <c r="D411" s="501"/>
      <c r="E411" s="501"/>
      <c r="F411" s="498" t="str">
        <f t="shared" si="25"/>
        <v/>
      </c>
      <c r="G411" s="502" t="s">
        <v>412</v>
      </c>
      <c r="H411" s="502"/>
      <c r="I411" s="503" t="b">
        <f t="shared" si="26"/>
        <v>1</v>
      </c>
      <c r="J411" s="503" t="b">
        <f t="shared" si="27"/>
        <v>0</v>
      </c>
      <c r="K411" s="503" t="str">
        <f t="shared" si="28"/>
        <v>a1N36000002PalXEAS</v>
      </c>
      <c r="L411" s="504" t="s">
        <v>1367</v>
      </c>
      <c r="M411" s="131"/>
      <c r="N411" s="68"/>
      <c r="AM411" s="5"/>
      <c r="AN411" s="5"/>
    </row>
    <row r="412" spans="1:40" ht="283.5">
      <c r="A412" s="406">
        <v>54</v>
      </c>
      <c r="B412" s="423" t="str">
        <f t="shared" si="24"/>
        <v/>
      </c>
      <c r="C412" s="424" t="str">
        <f ca="1">TEXT(IFERROR(INDEX('Overview - Section A'!$A$37:$A$44,MATCH(G412,'Overview - Section A'!$U$37:$U$44,0)),""),"d-mmm-yy") &amp;" to " &amp; TEXT(IFERROR(INDEX('Overview - Section A'!$E$37:$E$44,MATCH(G412,'Overview - Section A'!$U$37:$U$44,0)),""),"d-mmm-yy")</f>
        <v>1-Jan-18 to 31-Dec-18</v>
      </c>
      <c r="D412" s="501"/>
      <c r="E412" s="501"/>
      <c r="F412" s="498" t="str">
        <f t="shared" si="25"/>
        <v/>
      </c>
      <c r="G412" s="502" t="s">
        <v>402</v>
      </c>
      <c r="H412" s="502"/>
      <c r="I412" s="503" t="b">
        <f t="shared" si="26"/>
        <v>1</v>
      </c>
      <c r="J412" s="503" t="b">
        <f t="shared" si="27"/>
        <v>0</v>
      </c>
      <c r="K412" s="503" t="str">
        <f t="shared" si="28"/>
        <v>a1N36000002PalYEAS</v>
      </c>
      <c r="L412" s="504" t="s">
        <v>1368</v>
      </c>
      <c r="M412" s="131"/>
      <c r="N412" s="68"/>
      <c r="AM412" s="5"/>
      <c r="AN412" s="5"/>
    </row>
    <row r="413" spans="1:40" ht="283.5">
      <c r="A413" s="406">
        <v>54</v>
      </c>
      <c r="B413" s="423" t="str">
        <f t="shared" si="24"/>
        <v/>
      </c>
      <c r="C413" s="424" t="str">
        <f ca="1">TEXT(IFERROR(INDEX('Overview - Section A'!$A$37:$A$44,MATCH(G413,'Overview - Section A'!$U$37:$U$44,0)),""),"d-mmm-yy") &amp;" to " &amp; TEXT(IFERROR(INDEX('Overview - Section A'!$E$37:$E$44,MATCH(G413,'Overview - Section A'!$U$37:$U$44,0)),""),"d-mmm-yy")</f>
        <v>1-Jan-19 to 31-Dec-19</v>
      </c>
      <c r="D413" s="501"/>
      <c r="E413" s="501"/>
      <c r="F413" s="498" t="str">
        <f t="shared" si="25"/>
        <v/>
      </c>
      <c r="G413" s="502" t="s">
        <v>404</v>
      </c>
      <c r="H413" s="502"/>
      <c r="I413" s="503" t="b">
        <f t="shared" si="26"/>
        <v>1</v>
      </c>
      <c r="J413" s="503" t="b">
        <f t="shared" si="27"/>
        <v>0</v>
      </c>
      <c r="K413" s="503" t="str">
        <f t="shared" si="28"/>
        <v>a1N36000002PalYEAS</v>
      </c>
      <c r="L413" s="504" t="s">
        <v>1369</v>
      </c>
      <c r="M413" s="131"/>
      <c r="N413" s="68"/>
      <c r="AM413" s="5"/>
      <c r="AN413" s="5"/>
    </row>
    <row r="414" spans="1:40" ht="283.5">
      <c r="A414" s="406">
        <v>54</v>
      </c>
      <c r="B414" s="423" t="str">
        <f t="shared" ref="B414:B477" si="29">IF(A414=A413,"",IF(VLOOKUP(A414,$A$8:$D$90,4,FALSE)=0,"",VLOOKUP(A414,$A$8:$D$90,4,FALSE)))</f>
        <v/>
      </c>
      <c r="C414" s="424" t="str">
        <f ca="1">TEXT(IFERROR(INDEX('Overview - Section A'!$A$37:$A$44,MATCH(G414,'Overview - Section A'!$U$37:$U$44,0)),""),"d-mmm-yy") &amp;" to " &amp; TEXT(IFERROR(INDEX('Overview - Section A'!$E$37:$E$44,MATCH(G414,'Overview - Section A'!$U$37:$U$44,0)),""),"d-mmm-yy")</f>
        <v>1-Jan-20 to 31-Dec-20</v>
      </c>
      <c r="D414" s="501"/>
      <c r="E414" s="501"/>
      <c r="F414" s="498" t="str">
        <f t="shared" ref="F414:F477" si="30">IF(VLOOKUP(A414,$A$8:$D$90,4,FALSE)=0,"",VLOOKUP(A414,$A$8:$D$90,4,FALSE))</f>
        <v/>
      </c>
      <c r="G414" s="502" t="s">
        <v>406</v>
      </c>
      <c r="H414" s="502"/>
      <c r="I414" s="503" t="b">
        <f t="shared" ref="I414:I477" si="31">IFERROR(TRUE,FALSE)</f>
        <v>1</v>
      </c>
      <c r="J414" s="503" t="b">
        <f t="shared" ref="J414:J477" si="32">IFERROR(IF(VLOOKUP(A414,$A$8:$D$90,4,FALSE)&lt;&gt;"",TRUE,FALSE),FALSE)</f>
        <v>0</v>
      </c>
      <c r="K414" s="503" t="str">
        <f t="shared" ref="K414:K477" si="33">IFERROR(VLOOKUP(A414,$A$8:$T$90,20,FALSE),"")</f>
        <v>a1N36000002PalYEAS</v>
      </c>
      <c r="L414" s="504" t="s">
        <v>1370</v>
      </c>
      <c r="M414" s="131"/>
      <c r="N414" s="68"/>
      <c r="AM414" s="5"/>
      <c r="AN414" s="5"/>
    </row>
    <row r="415" spans="1:40" ht="283.5">
      <c r="A415" s="406">
        <v>54</v>
      </c>
      <c r="B415" s="423" t="str">
        <f t="shared" si="29"/>
        <v/>
      </c>
      <c r="C415" s="424" t="str">
        <f ca="1">TEXT(IFERROR(INDEX('Overview - Section A'!$A$37:$A$44,MATCH(G415,'Overview - Section A'!$U$37:$U$44,0)),""),"d-mmm-yy") &amp;" to " &amp; TEXT(IFERROR(INDEX('Overview - Section A'!$E$37:$E$44,MATCH(G415,'Overview - Section A'!$U$37:$U$44,0)),""),"d-mmm-yy")</f>
        <v>1-Jan-21 to 31-Dec-21</v>
      </c>
      <c r="D415" s="501"/>
      <c r="E415" s="501"/>
      <c r="F415" s="498" t="str">
        <f t="shared" si="30"/>
        <v/>
      </c>
      <c r="G415" s="502" t="s">
        <v>408</v>
      </c>
      <c r="H415" s="502"/>
      <c r="I415" s="503" t="b">
        <f t="shared" si="31"/>
        <v>1</v>
      </c>
      <c r="J415" s="503" t="b">
        <f t="shared" si="32"/>
        <v>0</v>
      </c>
      <c r="K415" s="503" t="str">
        <f t="shared" si="33"/>
        <v>a1N36000002PalYEAS</v>
      </c>
      <c r="L415" s="504" t="s">
        <v>1371</v>
      </c>
      <c r="M415" s="131"/>
      <c r="N415" s="68"/>
      <c r="AM415" s="5"/>
      <c r="AN415" s="5"/>
    </row>
    <row r="416" spans="1:40" ht="283.5">
      <c r="A416" s="406">
        <v>54</v>
      </c>
      <c r="B416" s="423" t="str">
        <f t="shared" si="29"/>
        <v/>
      </c>
      <c r="C416" s="424" t="str">
        <f ca="1">TEXT(IFERROR(INDEX('Overview - Section A'!$A$37:$A$44,MATCH(G416,'Overview - Section A'!$U$37:$U$44,0)),""),"d-mmm-yy") &amp;" to " &amp; TEXT(IFERROR(INDEX('Overview - Section A'!$E$37:$E$44,MATCH(G416,'Overview - Section A'!$U$37:$U$44,0)),""),"d-mmm-yy")</f>
        <v>1-Jan-22 to 31-Dec-22</v>
      </c>
      <c r="D416" s="501"/>
      <c r="E416" s="501"/>
      <c r="F416" s="498" t="str">
        <f t="shared" si="30"/>
        <v/>
      </c>
      <c r="G416" s="502" t="s">
        <v>410</v>
      </c>
      <c r="H416" s="502"/>
      <c r="I416" s="503" t="b">
        <f t="shared" si="31"/>
        <v>1</v>
      </c>
      <c r="J416" s="503" t="b">
        <f t="shared" si="32"/>
        <v>0</v>
      </c>
      <c r="K416" s="503" t="str">
        <f t="shared" si="33"/>
        <v>a1N36000002PalYEAS</v>
      </c>
      <c r="L416" s="504" t="s">
        <v>1372</v>
      </c>
      <c r="M416" s="131"/>
      <c r="N416" s="68"/>
      <c r="AM416" s="5"/>
      <c r="AN416" s="5"/>
    </row>
    <row r="417" spans="1:40" ht="283.5">
      <c r="A417" s="406">
        <v>54</v>
      </c>
      <c r="B417" s="423" t="str">
        <f t="shared" si="29"/>
        <v/>
      </c>
      <c r="C417" s="424" t="str">
        <f ca="1">TEXT(IFERROR(INDEX('Overview - Section A'!$A$37:$A$44,MATCH(G417,'Overview - Section A'!$U$37:$U$44,0)),""),"d-mmm-yy") &amp;" to " &amp; TEXT(IFERROR(INDEX('Overview - Section A'!$E$37:$E$44,MATCH(G417,'Overview - Section A'!$U$37:$U$44,0)),""),"d-mmm-yy")</f>
        <v>1-Jan-23 to 31-Dec-23</v>
      </c>
      <c r="D417" s="501"/>
      <c r="E417" s="501"/>
      <c r="F417" s="498" t="str">
        <f t="shared" si="30"/>
        <v/>
      </c>
      <c r="G417" s="502" t="s">
        <v>412</v>
      </c>
      <c r="H417" s="502"/>
      <c r="I417" s="503" t="b">
        <f t="shared" si="31"/>
        <v>1</v>
      </c>
      <c r="J417" s="503" t="b">
        <f t="shared" si="32"/>
        <v>0</v>
      </c>
      <c r="K417" s="503" t="str">
        <f t="shared" si="33"/>
        <v>a1N36000002PalYEAS</v>
      </c>
      <c r="L417" s="504" t="s">
        <v>1373</v>
      </c>
      <c r="M417" s="131"/>
      <c r="N417" s="68"/>
      <c r="AM417" s="5"/>
      <c r="AN417" s="5"/>
    </row>
    <row r="418" spans="1:40" ht="283.5">
      <c r="A418" s="406">
        <v>55</v>
      </c>
      <c r="B418" s="423" t="str">
        <f t="shared" si="29"/>
        <v/>
      </c>
      <c r="C418" s="424" t="str">
        <f ca="1">TEXT(IFERROR(INDEX('Overview - Section A'!$A$37:$A$44,MATCH(G418,'Overview - Section A'!$U$37:$U$44,0)),""),"d-mmm-yy") &amp;" to " &amp; TEXT(IFERROR(INDEX('Overview - Section A'!$E$37:$E$44,MATCH(G418,'Overview - Section A'!$U$37:$U$44,0)),""),"d-mmm-yy")</f>
        <v>1-Jan-18 to 31-Dec-18</v>
      </c>
      <c r="D418" s="501"/>
      <c r="E418" s="501"/>
      <c r="F418" s="498" t="str">
        <f t="shared" si="30"/>
        <v/>
      </c>
      <c r="G418" s="502" t="s">
        <v>402</v>
      </c>
      <c r="H418" s="502"/>
      <c r="I418" s="503" t="b">
        <f t="shared" si="31"/>
        <v>1</v>
      </c>
      <c r="J418" s="503" t="b">
        <f t="shared" si="32"/>
        <v>0</v>
      </c>
      <c r="K418" s="503" t="str">
        <f t="shared" si="33"/>
        <v>a1N36000002PalZEAS</v>
      </c>
      <c r="L418" s="504" t="s">
        <v>1374</v>
      </c>
      <c r="M418" s="131"/>
      <c r="N418" s="68"/>
      <c r="AM418" s="5"/>
      <c r="AN418" s="5"/>
    </row>
    <row r="419" spans="1:40" ht="283.5">
      <c r="A419" s="406">
        <v>55</v>
      </c>
      <c r="B419" s="423" t="str">
        <f t="shared" si="29"/>
        <v/>
      </c>
      <c r="C419" s="424" t="str">
        <f ca="1">TEXT(IFERROR(INDEX('Overview - Section A'!$A$37:$A$44,MATCH(G419,'Overview - Section A'!$U$37:$U$44,0)),""),"d-mmm-yy") &amp;" to " &amp; TEXT(IFERROR(INDEX('Overview - Section A'!$E$37:$E$44,MATCH(G419,'Overview - Section A'!$U$37:$U$44,0)),""),"d-mmm-yy")</f>
        <v>1-Jan-19 to 31-Dec-19</v>
      </c>
      <c r="D419" s="501"/>
      <c r="E419" s="501"/>
      <c r="F419" s="498" t="str">
        <f t="shared" si="30"/>
        <v/>
      </c>
      <c r="G419" s="502" t="s">
        <v>404</v>
      </c>
      <c r="H419" s="502"/>
      <c r="I419" s="503" t="b">
        <f t="shared" si="31"/>
        <v>1</v>
      </c>
      <c r="J419" s="503" t="b">
        <f t="shared" si="32"/>
        <v>0</v>
      </c>
      <c r="K419" s="503" t="str">
        <f t="shared" si="33"/>
        <v>a1N36000002PalZEAS</v>
      </c>
      <c r="L419" s="504" t="s">
        <v>1375</v>
      </c>
      <c r="M419" s="131"/>
      <c r="N419" s="68"/>
      <c r="AM419" s="5"/>
      <c r="AN419" s="5"/>
    </row>
    <row r="420" spans="1:40" ht="283.5">
      <c r="A420" s="406">
        <v>55</v>
      </c>
      <c r="B420" s="423" t="str">
        <f t="shared" si="29"/>
        <v/>
      </c>
      <c r="C420" s="424" t="str">
        <f ca="1">TEXT(IFERROR(INDEX('Overview - Section A'!$A$37:$A$44,MATCH(G420,'Overview - Section A'!$U$37:$U$44,0)),""),"d-mmm-yy") &amp;" to " &amp; TEXT(IFERROR(INDEX('Overview - Section A'!$E$37:$E$44,MATCH(G420,'Overview - Section A'!$U$37:$U$44,0)),""),"d-mmm-yy")</f>
        <v>1-Jan-20 to 31-Dec-20</v>
      </c>
      <c r="D420" s="501"/>
      <c r="E420" s="501"/>
      <c r="F420" s="498" t="str">
        <f t="shared" si="30"/>
        <v/>
      </c>
      <c r="G420" s="502" t="s">
        <v>406</v>
      </c>
      <c r="H420" s="502"/>
      <c r="I420" s="503" t="b">
        <f t="shared" si="31"/>
        <v>1</v>
      </c>
      <c r="J420" s="503" t="b">
        <f t="shared" si="32"/>
        <v>0</v>
      </c>
      <c r="K420" s="503" t="str">
        <f t="shared" si="33"/>
        <v>a1N36000002PalZEAS</v>
      </c>
      <c r="L420" s="504" t="s">
        <v>1376</v>
      </c>
      <c r="M420" s="131"/>
      <c r="N420" s="68"/>
      <c r="AM420" s="5"/>
      <c r="AN420" s="5"/>
    </row>
    <row r="421" spans="1:40" ht="283.5">
      <c r="A421" s="406">
        <v>55</v>
      </c>
      <c r="B421" s="423" t="str">
        <f t="shared" si="29"/>
        <v/>
      </c>
      <c r="C421" s="424" t="str">
        <f ca="1">TEXT(IFERROR(INDEX('Overview - Section A'!$A$37:$A$44,MATCH(G421,'Overview - Section A'!$U$37:$U$44,0)),""),"d-mmm-yy") &amp;" to " &amp; TEXT(IFERROR(INDEX('Overview - Section A'!$E$37:$E$44,MATCH(G421,'Overview - Section A'!$U$37:$U$44,0)),""),"d-mmm-yy")</f>
        <v>1-Jan-21 to 31-Dec-21</v>
      </c>
      <c r="D421" s="501"/>
      <c r="E421" s="501"/>
      <c r="F421" s="498" t="str">
        <f t="shared" si="30"/>
        <v/>
      </c>
      <c r="G421" s="502" t="s">
        <v>408</v>
      </c>
      <c r="H421" s="502"/>
      <c r="I421" s="503" t="b">
        <f t="shared" si="31"/>
        <v>1</v>
      </c>
      <c r="J421" s="503" t="b">
        <f t="shared" si="32"/>
        <v>0</v>
      </c>
      <c r="K421" s="503" t="str">
        <f t="shared" si="33"/>
        <v>a1N36000002PalZEAS</v>
      </c>
      <c r="L421" s="504" t="s">
        <v>1377</v>
      </c>
      <c r="M421" s="131"/>
      <c r="N421" s="68"/>
      <c r="AM421" s="5"/>
      <c r="AN421" s="5"/>
    </row>
    <row r="422" spans="1:40" ht="283.5">
      <c r="A422" s="406">
        <v>55</v>
      </c>
      <c r="B422" s="423" t="str">
        <f t="shared" si="29"/>
        <v/>
      </c>
      <c r="C422" s="424" t="str">
        <f ca="1">TEXT(IFERROR(INDEX('Overview - Section A'!$A$37:$A$44,MATCH(G422,'Overview - Section A'!$U$37:$U$44,0)),""),"d-mmm-yy") &amp;" to " &amp; TEXT(IFERROR(INDEX('Overview - Section A'!$E$37:$E$44,MATCH(G422,'Overview - Section A'!$U$37:$U$44,0)),""),"d-mmm-yy")</f>
        <v>1-Jan-22 to 31-Dec-22</v>
      </c>
      <c r="D422" s="501"/>
      <c r="E422" s="501"/>
      <c r="F422" s="498" t="str">
        <f t="shared" si="30"/>
        <v/>
      </c>
      <c r="G422" s="502" t="s">
        <v>410</v>
      </c>
      <c r="H422" s="502"/>
      <c r="I422" s="503" t="b">
        <f t="shared" si="31"/>
        <v>1</v>
      </c>
      <c r="J422" s="503" t="b">
        <f t="shared" si="32"/>
        <v>0</v>
      </c>
      <c r="K422" s="503" t="str">
        <f t="shared" si="33"/>
        <v>a1N36000002PalZEAS</v>
      </c>
      <c r="L422" s="504" t="s">
        <v>1378</v>
      </c>
      <c r="M422" s="131"/>
      <c r="N422" s="68"/>
      <c r="AM422" s="5"/>
      <c r="AN422" s="5"/>
    </row>
    <row r="423" spans="1:40" ht="283.5">
      <c r="A423" s="406">
        <v>55</v>
      </c>
      <c r="B423" s="423" t="str">
        <f t="shared" si="29"/>
        <v/>
      </c>
      <c r="C423" s="424" t="str">
        <f ca="1">TEXT(IFERROR(INDEX('Overview - Section A'!$A$37:$A$44,MATCH(G423,'Overview - Section A'!$U$37:$U$44,0)),""),"d-mmm-yy") &amp;" to " &amp; TEXT(IFERROR(INDEX('Overview - Section A'!$E$37:$E$44,MATCH(G423,'Overview - Section A'!$U$37:$U$44,0)),""),"d-mmm-yy")</f>
        <v>1-Jan-23 to 31-Dec-23</v>
      </c>
      <c r="D423" s="501"/>
      <c r="E423" s="501"/>
      <c r="F423" s="498" t="str">
        <f t="shared" si="30"/>
        <v/>
      </c>
      <c r="G423" s="502" t="s">
        <v>412</v>
      </c>
      <c r="H423" s="502"/>
      <c r="I423" s="503" t="b">
        <f t="shared" si="31"/>
        <v>1</v>
      </c>
      <c r="J423" s="503" t="b">
        <f t="shared" si="32"/>
        <v>0</v>
      </c>
      <c r="K423" s="503" t="str">
        <f t="shared" si="33"/>
        <v>a1N36000002PalZEAS</v>
      </c>
      <c r="L423" s="504" t="s">
        <v>1379</v>
      </c>
      <c r="M423" s="131"/>
      <c r="N423" s="68"/>
      <c r="AM423" s="5"/>
      <c r="AN423" s="5"/>
    </row>
    <row r="424" spans="1:40" ht="283.5">
      <c r="A424" s="406">
        <v>56</v>
      </c>
      <c r="B424" s="423" t="str">
        <f t="shared" si="29"/>
        <v/>
      </c>
      <c r="C424" s="424" t="str">
        <f ca="1">TEXT(IFERROR(INDEX('Overview - Section A'!$A$37:$A$44,MATCH(G424,'Overview - Section A'!$U$37:$U$44,0)),""),"d-mmm-yy") &amp;" to " &amp; TEXT(IFERROR(INDEX('Overview - Section A'!$E$37:$E$44,MATCH(G424,'Overview - Section A'!$U$37:$U$44,0)),""),"d-mmm-yy")</f>
        <v>1-Jan-18 to 31-Dec-18</v>
      </c>
      <c r="D424" s="501"/>
      <c r="E424" s="501"/>
      <c r="F424" s="498" t="str">
        <f t="shared" si="30"/>
        <v/>
      </c>
      <c r="G424" s="502" t="s">
        <v>402</v>
      </c>
      <c r="H424" s="502"/>
      <c r="I424" s="503" t="b">
        <f t="shared" si="31"/>
        <v>1</v>
      </c>
      <c r="J424" s="503" t="b">
        <f t="shared" si="32"/>
        <v>0</v>
      </c>
      <c r="K424" s="503" t="str">
        <f t="shared" si="33"/>
        <v>a1N36000002PalaEAC</v>
      </c>
      <c r="L424" s="504" t="s">
        <v>1380</v>
      </c>
      <c r="M424" s="131"/>
      <c r="N424" s="68"/>
      <c r="AM424" s="5"/>
      <c r="AN424" s="5"/>
    </row>
    <row r="425" spans="1:40" ht="283.5">
      <c r="A425" s="406">
        <v>56</v>
      </c>
      <c r="B425" s="423" t="str">
        <f t="shared" si="29"/>
        <v/>
      </c>
      <c r="C425" s="424" t="str">
        <f ca="1">TEXT(IFERROR(INDEX('Overview - Section A'!$A$37:$A$44,MATCH(G425,'Overview - Section A'!$U$37:$U$44,0)),""),"d-mmm-yy") &amp;" to " &amp; TEXT(IFERROR(INDEX('Overview - Section A'!$E$37:$E$44,MATCH(G425,'Overview - Section A'!$U$37:$U$44,0)),""),"d-mmm-yy")</f>
        <v>1-Jan-19 to 31-Dec-19</v>
      </c>
      <c r="D425" s="501"/>
      <c r="E425" s="501"/>
      <c r="F425" s="498" t="str">
        <f t="shared" si="30"/>
        <v/>
      </c>
      <c r="G425" s="502" t="s">
        <v>404</v>
      </c>
      <c r="H425" s="502"/>
      <c r="I425" s="503" t="b">
        <f t="shared" si="31"/>
        <v>1</v>
      </c>
      <c r="J425" s="503" t="b">
        <f t="shared" si="32"/>
        <v>0</v>
      </c>
      <c r="K425" s="503" t="str">
        <f t="shared" si="33"/>
        <v>a1N36000002PalaEAC</v>
      </c>
      <c r="L425" s="504" t="s">
        <v>1381</v>
      </c>
      <c r="M425" s="131"/>
      <c r="N425" s="68"/>
      <c r="AM425" s="5"/>
      <c r="AN425" s="5"/>
    </row>
    <row r="426" spans="1:40" ht="283.5">
      <c r="A426" s="406">
        <v>56</v>
      </c>
      <c r="B426" s="423" t="str">
        <f t="shared" si="29"/>
        <v/>
      </c>
      <c r="C426" s="424" t="str">
        <f ca="1">TEXT(IFERROR(INDEX('Overview - Section A'!$A$37:$A$44,MATCH(G426,'Overview - Section A'!$U$37:$U$44,0)),""),"d-mmm-yy") &amp;" to " &amp; TEXT(IFERROR(INDEX('Overview - Section A'!$E$37:$E$44,MATCH(G426,'Overview - Section A'!$U$37:$U$44,0)),""),"d-mmm-yy")</f>
        <v>1-Jan-20 to 31-Dec-20</v>
      </c>
      <c r="D426" s="501"/>
      <c r="E426" s="501"/>
      <c r="F426" s="498" t="str">
        <f t="shared" si="30"/>
        <v/>
      </c>
      <c r="G426" s="502" t="s">
        <v>406</v>
      </c>
      <c r="H426" s="502"/>
      <c r="I426" s="503" t="b">
        <f t="shared" si="31"/>
        <v>1</v>
      </c>
      <c r="J426" s="503" t="b">
        <f t="shared" si="32"/>
        <v>0</v>
      </c>
      <c r="K426" s="503" t="str">
        <f t="shared" si="33"/>
        <v>a1N36000002PalaEAC</v>
      </c>
      <c r="L426" s="504" t="s">
        <v>1382</v>
      </c>
      <c r="M426" s="131"/>
      <c r="N426" s="68"/>
      <c r="AM426" s="5"/>
      <c r="AN426" s="5"/>
    </row>
    <row r="427" spans="1:40" ht="283.5">
      <c r="A427" s="406">
        <v>56</v>
      </c>
      <c r="B427" s="423" t="str">
        <f t="shared" si="29"/>
        <v/>
      </c>
      <c r="C427" s="424" t="str">
        <f ca="1">TEXT(IFERROR(INDEX('Overview - Section A'!$A$37:$A$44,MATCH(G427,'Overview - Section A'!$U$37:$U$44,0)),""),"d-mmm-yy") &amp;" to " &amp; TEXT(IFERROR(INDEX('Overview - Section A'!$E$37:$E$44,MATCH(G427,'Overview - Section A'!$U$37:$U$44,0)),""),"d-mmm-yy")</f>
        <v>1-Jan-21 to 31-Dec-21</v>
      </c>
      <c r="D427" s="501"/>
      <c r="E427" s="501"/>
      <c r="F427" s="498" t="str">
        <f t="shared" si="30"/>
        <v/>
      </c>
      <c r="G427" s="502" t="s">
        <v>408</v>
      </c>
      <c r="H427" s="502"/>
      <c r="I427" s="503" t="b">
        <f t="shared" si="31"/>
        <v>1</v>
      </c>
      <c r="J427" s="503" t="b">
        <f t="shared" si="32"/>
        <v>0</v>
      </c>
      <c r="K427" s="503" t="str">
        <f t="shared" si="33"/>
        <v>a1N36000002PalaEAC</v>
      </c>
      <c r="L427" s="504" t="s">
        <v>1383</v>
      </c>
      <c r="M427" s="131"/>
      <c r="N427" s="68"/>
      <c r="AM427" s="5"/>
      <c r="AN427" s="5"/>
    </row>
    <row r="428" spans="1:40" ht="283.5">
      <c r="A428" s="406">
        <v>56</v>
      </c>
      <c r="B428" s="423" t="str">
        <f t="shared" si="29"/>
        <v/>
      </c>
      <c r="C428" s="424" t="str">
        <f ca="1">TEXT(IFERROR(INDEX('Overview - Section A'!$A$37:$A$44,MATCH(G428,'Overview - Section A'!$U$37:$U$44,0)),""),"d-mmm-yy") &amp;" to " &amp; TEXT(IFERROR(INDEX('Overview - Section A'!$E$37:$E$44,MATCH(G428,'Overview - Section A'!$U$37:$U$44,0)),""),"d-mmm-yy")</f>
        <v>1-Jan-22 to 31-Dec-22</v>
      </c>
      <c r="D428" s="501"/>
      <c r="E428" s="501"/>
      <c r="F428" s="498" t="str">
        <f t="shared" si="30"/>
        <v/>
      </c>
      <c r="G428" s="502" t="s">
        <v>410</v>
      </c>
      <c r="H428" s="502"/>
      <c r="I428" s="503" t="b">
        <f t="shared" si="31"/>
        <v>1</v>
      </c>
      <c r="J428" s="503" t="b">
        <f t="shared" si="32"/>
        <v>0</v>
      </c>
      <c r="K428" s="503" t="str">
        <f t="shared" si="33"/>
        <v>a1N36000002PalaEAC</v>
      </c>
      <c r="L428" s="504" t="s">
        <v>1384</v>
      </c>
      <c r="M428" s="131"/>
      <c r="N428" s="68"/>
      <c r="AM428" s="5"/>
      <c r="AN428" s="5"/>
    </row>
    <row r="429" spans="1:40" ht="283.5">
      <c r="A429" s="406">
        <v>56</v>
      </c>
      <c r="B429" s="423" t="str">
        <f t="shared" si="29"/>
        <v/>
      </c>
      <c r="C429" s="424" t="str">
        <f ca="1">TEXT(IFERROR(INDEX('Overview - Section A'!$A$37:$A$44,MATCH(G429,'Overview - Section A'!$U$37:$U$44,0)),""),"d-mmm-yy") &amp;" to " &amp; TEXT(IFERROR(INDEX('Overview - Section A'!$E$37:$E$44,MATCH(G429,'Overview - Section A'!$U$37:$U$44,0)),""),"d-mmm-yy")</f>
        <v>1-Jan-23 to 31-Dec-23</v>
      </c>
      <c r="D429" s="501"/>
      <c r="E429" s="501"/>
      <c r="F429" s="498" t="str">
        <f t="shared" si="30"/>
        <v/>
      </c>
      <c r="G429" s="502" t="s">
        <v>412</v>
      </c>
      <c r="H429" s="502"/>
      <c r="I429" s="503" t="b">
        <f t="shared" si="31"/>
        <v>1</v>
      </c>
      <c r="J429" s="503" t="b">
        <f t="shared" si="32"/>
        <v>0</v>
      </c>
      <c r="K429" s="503" t="str">
        <f t="shared" si="33"/>
        <v>a1N36000002PalaEAC</v>
      </c>
      <c r="L429" s="504" t="s">
        <v>1385</v>
      </c>
      <c r="M429" s="131"/>
      <c r="N429" s="68"/>
      <c r="AM429" s="5"/>
      <c r="AN429" s="5"/>
    </row>
    <row r="430" spans="1:40" ht="283.5">
      <c r="A430" s="406">
        <v>57</v>
      </c>
      <c r="B430" s="423" t="str">
        <f t="shared" si="29"/>
        <v/>
      </c>
      <c r="C430" s="424" t="str">
        <f ca="1">TEXT(IFERROR(INDEX('Overview - Section A'!$A$37:$A$44,MATCH(G430,'Overview - Section A'!$U$37:$U$44,0)),""),"d-mmm-yy") &amp;" to " &amp; TEXT(IFERROR(INDEX('Overview - Section A'!$E$37:$E$44,MATCH(G430,'Overview - Section A'!$U$37:$U$44,0)),""),"d-mmm-yy")</f>
        <v>1-Jan-18 to 31-Dec-18</v>
      </c>
      <c r="D430" s="501"/>
      <c r="E430" s="501"/>
      <c r="F430" s="498" t="str">
        <f t="shared" si="30"/>
        <v/>
      </c>
      <c r="G430" s="502" t="s">
        <v>402</v>
      </c>
      <c r="H430" s="502"/>
      <c r="I430" s="503" t="b">
        <f t="shared" si="31"/>
        <v>1</v>
      </c>
      <c r="J430" s="503" t="b">
        <f t="shared" si="32"/>
        <v>0</v>
      </c>
      <c r="K430" s="503" t="str">
        <f t="shared" si="33"/>
        <v>a1N36000002PalbEAC</v>
      </c>
      <c r="L430" s="504" t="s">
        <v>1386</v>
      </c>
      <c r="M430" s="131"/>
      <c r="N430" s="68"/>
      <c r="AM430" s="5"/>
      <c r="AN430" s="5"/>
    </row>
    <row r="431" spans="1:40" ht="283.5">
      <c r="A431" s="406">
        <v>57</v>
      </c>
      <c r="B431" s="423" t="str">
        <f t="shared" si="29"/>
        <v/>
      </c>
      <c r="C431" s="424" t="str">
        <f ca="1">TEXT(IFERROR(INDEX('Overview - Section A'!$A$37:$A$44,MATCH(G431,'Overview - Section A'!$U$37:$U$44,0)),""),"d-mmm-yy") &amp;" to " &amp; TEXT(IFERROR(INDEX('Overview - Section A'!$E$37:$E$44,MATCH(G431,'Overview - Section A'!$U$37:$U$44,0)),""),"d-mmm-yy")</f>
        <v>1-Jan-19 to 31-Dec-19</v>
      </c>
      <c r="D431" s="501"/>
      <c r="E431" s="501"/>
      <c r="F431" s="498" t="str">
        <f t="shared" si="30"/>
        <v/>
      </c>
      <c r="G431" s="502" t="s">
        <v>404</v>
      </c>
      <c r="H431" s="502"/>
      <c r="I431" s="503" t="b">
        <f t="shared" si="31"/>
        <v>1</v>
      </c>
      <c r="J431" s="503" t="b">
        <f t="shared" si="32"/>
        <v>0</v>
      </c>
      <c r="K431" s="503" t="str">
        <f t="shared" si="33"/>
        <v>a1N36000002PalbEAC</v>
      </c>
      <c r="L431" s="504" t="s">
        <v>1387</v>
      </c>
      <c r="M431" s="131"/>
      <c r="N431" s="68"/>
      <c r="AM431" s="5"/>
      <c r="AN431" s="5"/>
    </row>
    <row r="432" spans="1:40" ht="283.5">
      <c r="A432" s="406">
        <v>57</v>
      </c>
      <c r="B432" s="423" t="str">
        <f t="shared" si="29"/>
        <v/>
      </c>
      <c r="C432" s="424" t="str">
        <f ca="1">TEXT(IFERROR(INDEX('Overview - Section A'!$A$37:$A$44,MATCH(G432,'Overview - Section A'!$U$37:$U$44,0)),""),"d-mmm-yy") &amp;" to " &amp; TEXT(IFERROR(INDEX('Overview - Section A'!$E$37:$E$44,MATCH(G432,'Overview - Section A'!$U$37:$U$44,0)),""),"d-mmm-yy")</f>
        <v>1-Jan-20 to 31-Dec-20</v>
      </c>
      <c r="D432" s="501"/>
      <c r="E432" s="501"/>
      <c r="F432" s="498" t="str">
        <f t="shared" si="30"/>
        <v/>
      </c>
      <c r="G432" s="502" t="s">
        <v>406</v>
      </c>
      <c r="H432" s="502"/>
      <c r="I432" s="503" t="b">
        <f t="shared" si="31"/>
        <v>1</v>
      </c>
      <c r="J432" s="503" t="b">
        <f t="shared" si="32"/>
        <v>0</v>
      </c>
      <c r="K432" s="503" t="str">
        <f t="shared" si="33"/>
        <v>a1N36000002PalbEAC</v>
      </c>
      <c r="L432" s="504" t="s">
        <v>1388</v>
      </c>
      <c r="M432" s="131"/>
      <c r="N432" s="68"/>
      <c r="AM432" s="5"/>
      <c r="AN432" s="5"/>
    </row>
    <row r="433" spans="1:40" ht="283.5">
      <c r="A433" s="406">
        <v>57</v>
      </c>
      <c r="B433" s="423" t="str">
        <f t="shared" si="29"/>
        <v/>
      </c>
      <c r="C433" s="424" t="str">
        <f ca="1">TEXT(IFERROR(INDEX('Overview - Section A'!$A$37:$A$44,MATCH(G433,'Overview - Section A'!$U$37:$U$44,0)),""),"d-mmm-yy") &amp;" to " &amp; TEXT(IFERROR(INDEX('Overview - Section A'!$E$37:$E$44,MATCH(G433,'Overview - Section A'!$U$37:$U$44,0)),""),"d-mmm-yy")</f>
        <v>1-Jan-21 to 31-Dec-21</v>
      </c>
      <c r="D433" s="501"/>
      <c r="E433" s="501"/>
      <c r="F433" s="498" t="str">
        <f t="shared" si="30"/>
        <v/>
      </c>
      <c r="G433" s="502" t="s">
        <v>408</v>
      </c>
      <c r="H433" s="502"/>
      <c r="I433" s="503" t="b">
        <f t="shared" si="31"/>
        <v>1</v>
      </c>
      <c r="J433" s="503" t="b">
        <f t="shared" si="32"/>
        <v>0</v>
      </c>
      <c r="K433" s="503" t="str">
        <f t="shared" si="33"/>
        <v>a1N36000002PalbEAC</v>
      </c>
      <c r="L433" s="504" t="s">
        <v>1389</v>
      </c>
      <c r="M433" s="131"/>
      <c r="N433" s="68"/>
      <c r="AM433" s="5"/>
      <c r="AN433" s="5"/>
    </row>
    <row r="434" spans="1:40" ht="283.5">
      <c r="A434" s="406">
        <v>57</v>
      </c>
      <c r="B434" s="423" t="str">
        <f t="shared" si="29"/>
        <v/>
      </c>
      <c r="C434" s="424" t="str">
        <f ca="1">TEXT(IFERROR(INDEX('Overview - Section A'!$A$37:$A$44,MATCH(G434,'Overview - Section A'!$U$37:$U$44,0)),""),"d-mmm-yy") &amp;" to " &amp; TEXT(IFERROR(INDEX('Overview - Section A'!$E$37:$E$44,MATCH(G434,'Overview - Section A'!$U$37:$U$44,0)),""),"d-mmm-yy")</f>
        <v>1-Jan-22 to 31-Dec-22</v>
      </c>
      <c r="D434" s="501"/>
      <c r="E434" s="501"/>
      <c r="F434" s="498" t="str">
        <f t="shared" si="30"/>
        <v/>
      </c>
      <c r="G434" s="502" t="s">
        <v>410</v>
      </c>
      <c r="H434" s="502"/>
      <c r="I434" s="503" t="b">
        <f t="shared" si="31"/>
        <v>1</v>
      </c>
      <c r="J434" s="503" t="b">
        <f t="shared" si="32"/>
        <v>0</v>
      </c>
      <c r="K434" s="503" t="str">
        <f t="shared" si="33"/>
        <v>a1N36000002PalbEAC</v>
      </c>
      <c r="L434" s="504" t="s">
        <v>1390</v>
      </c>
      <c r="M434" s="131"/>
      <c r="N434" s="68"/>
      <c r="AM434" s="5"/>
      <c r="AN434" s="5"/>
    </row>
    <row r="435" spans="1:40" ht="283.5">
      <c r="A435" s="406">
        <v>57</v>
      </c>
      <c r="B435" s="423" t="str">
        <f t="shared" si="29"/>
        <v/>
      </c>
      <c r="C435" s="424" t="str">
        <f ca="1">TEXT(IFERROR(INDEX('Overview - Section A'!$A$37:$A$44,MATCH(G435,'Overview - Section A'!$U$37:$U$44,0)),""),"d-mmm-yy") &amp;" to " &amp; TEXT(IFERROR(INDEX('Overview - Section A'!$E$37:$E$44,MATCH(G435,'Overview - Section A'!$U$37:$U$44,0)),""),"d-mmm-yy")</f>
        <v>1-Jan-23 to 31-Dec-23</v>
      </c>
      <c r="D435" s="501"/>
      <c r="E435" s="501"/>
      <c r="F435" s="498" t="str">
        <f t="shared" si="30"/>
        <v/>
      </c>
      <c r="G435" s="502" t="s">
        <v>412</v>
      </c>
      <c r="H435" s="502"/>
      <c r="I435" s="503" t="b">
        <f t="shared" si="31"/>
        <v>1</v>
      </c>
      <c r="J435" s="503" t="b">
        <f t="shared" si="32"/>
        <v>0</v>
      </c>
      <c r="K435" s="503" t="str">
        <f t="shared" si="33"/>
        <v>a1N36000002PalbEAC</v>
      </c>
      <c r="L435" s="504" t="s">
        <v>1391</v>
      </c>
      <c r="M435" s="131"/>
      <c r="N435" s="68"/>
      <c r="AM435" s="5"/>
      <c r="AN435" s="5"/>
    </row>
    <row r="436" spans="1:40" ht="283.5">
      <c r="A436" s="406">
        <v>58</v>
      </c>
      <c r="B436" s="423" t="str">
        <f t="shared" si="29"/>
        <v/>
      </c>
      <c r="C436" s="424" t="str">
        <f ca="1">TEXT(IFERROR(INDEX('Overview - Section A'!$A$37:$A$44,MATCH(G436,'Overview - Section A'!$U$37:$U$44,0)),""),"d-mmm-yy") &amp;" to " &amp; TEXT(IFERROR(INDEX('Overview - Section A'!$E$37:$E$44,MATCH(G436,'Overview - Section A'!$U$37:$U$44,0)),""),"d-mmm-yy")</f>
        <v>1-Jan-18 to 31-Dec-18</v>
      </c>
      <c r="D436" s="501"/>
      <c r="E436" s="501"/>
      <c r="F436" s="498" t="str">
        <f t="shared" si="30"/>
        <v/>
      </c>
      <c r="G436" s="502" t="s">
        <v>402</v>
      </c>
      <c r="H436" s="502"/>
      <c r="I436" s="503" t="b">
        <f t="shared" si="31"/>
        <v>1</v>
      </c>
      <c r="J436" s="503" t="b">
        <f t="shared" si="32"/>
        <v>0</v>
      </c>
      <c r="K436" s="503" t="str">
        <f t="shared" si="33"/>
        <v>a1N36000002PalcEAC</v>
      </c>
      <c r="L436" s="504" t="s">
        <v>1392</v>
      </c>
      <c r="M436" s="131"/>
      <c r="N436" s="68"/>
      <c r="AM436" s="5"/>
      <c r="AN436" s="5"/>
    </row>
    <row r="437" spans="1:40" ht="283.5">
      <c r="A437" s="406">
        <v>58</v>
      </c>
      <c r="B437" s="423" t="str">
        <f t="shared" si="29"/>
        <v/>
      </c>
      <c r="C437" s="424" t="str">
        <f ca="1">TEXT(IFERROR(INDEX('Overview - Section A'!$A$37:$A$44,MATCH(G437,'Overview - Section A'!$U$37:$U$44,0)),""),"d-mmm-yy") &amp;" to " &amp; TEXT(IFERROR(INDEX('Overview - Section A'!$E$37:$E$44,MATCH(G437,'Overview - Section A'!$U$37:$U$44,0)),""),"d-mmm-yy")</f>
        <v>1-Jan-19 to 31-Dec-19</v>
      </c>
      <c r="D437" s="501"/>
      <c r="E437" s="501"/>
      <c r="F437" s="498" t="str">
        <f t="shared" si="30"/>
        <v/>
      </c>
      <c r="G437" s="502" t="s">
        <v>404</v>
      </c>
      <c r="H437" s="502"/>
      <c r="I437" s="503" t="b">
        <f t="shared" si="31"/>
        <v>1</v>
      </c>
      <c r="J437" s="503" t="b">
        <f t="shared" si="32"/>
        <v>0</v>
      </c>
      <c r="K437" s="503" t="str">
        <f t="shared" si="33"/>
        <v>a1N36000002PalcEAC</v>
      </c>
      <c r="L437" s="504" t="s">
        <v>1393</v>
      </c>
      <c r="M437" s="131"/>
      <c r="N437" s="68"/>
      <c r="AM437" s="5"/>
      <c r="AN437" s="5"/>
    </row>
    <row r="438" spans="1:40" ht="283.5">
      <c r="A438" s="406">
        <v>58</v>
      </c>
      <c r="B438" s="423" t="str">
        <f t="shared" si="29"/>
        <v/>
      </c>
      <c r="C438" s="424" t="str">
        <f ca="1">TEXT(IFERROR(INDEX('Overview - Section A'!$A$37:$A$44,MATCH(G438,'Overview - Section A'!$U$37:$U$44,0)),""),"d-mmm-yy") &amp;" to " &amp; TEXT(IFERROR(INDEX('Overview - Section A'!$E$37:$E$44,MATCH(G438,'Overview - Section A'!$U$37:$U$44,0)),""),"d-mmm-yy")</f>
        <v>1-Jan-20 to 31-Dec-20</v>
      </c>
      <c r="D438" s="501"/>
      <c r="E438" s="501"/>
      <c r="F438" s="498" t="str">
        <f t="shared" si="30"/>
        <v/>
      </c>
      <c r="G438" s="502" t="s">
        <v>406</v>
      </c>
      <c r="H438" s="502"/>
      <c r="I438" s="503" t="b">
        <f t="shared" si="31"/>
        <v>1</v>
      </c>
      <c r="J438" s="503" t="b">
        <f t="shared" si="32"/>
        <v>0</v>
      </c>
      <c r="K438" s="503" t="str">
        <f t="shared" si="33"/>
        <v>a1N36000002PalcEAC</v>
      </c>
      <c r="L438" s="504" t="s">
        <v>1394</v>
      </c>
      <c r="M438" s="131"/>
      <c r="N438" s="68"/>
      <c r="AM438" s="5"/>
      <c r="AN438" s="5"/>
    </row>
    <row r="439" spans="1:40" ht="283.5">
      <c r="A439" s="406">
        <v>58</v>
      </c>
      <c r="B439" s="423" t="str">
        <f t="shared" si="29"/>
        <v/>
      </c>
      <c r="C439" s="424" t="str">
        <f ca="1">TEXT(IFERROR(INDEX('Overview - Section A'!$A$37:$A$44,MATCH(G439,'Overview - Section A'!$U$37:$U$44,0)),""),"d-mmm-yy") &amp;" to " &amp; TEXT(IFERROR(INDEX('Overview - Section A'!$E$37:$E$44,MATCH(G439,'Overview - Section A'!$U$37:$U$44,0)),""),"d-mmm-yy")</f>
        <v>1-Jan-21 to 31-Dec-21</v>
      </c>
      <c r="D439" s="501"/>
      <c r="E439" s="501"/>
      <c r="F439" s="498" t="str">
        <f t="shared" si="30"/>
        <v/>
      </c>
      <c r="G439" s="502" t="s">
        <v>408</v>
      </c>
      <c r="H439" s="502"/>
      <c r="I439" s="503" t="b">
        <f t="shared" si="31"/>
        <v>1</v>
      </c>
      <c r="J439" s="503" t="b">
        <f t="shared" si="32"/>
        <v>0</v>
      </c>
      <c r="K439" s="503" t="str">
        <f t="shared" si="33"/>
        <v>a1N36000002PalcEAC</v>
      </c>
      <c r="L439" s="504" t="s">
        <v>1395</v>
      </c>
      <c r="M439" s="131"/>
      <c r="N439" s="68"/>
      <c r="AM439" s="5"/>
      <c r="AN439" s="5"/>
    </row>
    <row r="440" spans="1:40" ht="283.5">
      <c r="A440" s="406">
        <v>58</v>
      </c>
      <c r="B440" s="423" t="str">
        <f t="shared" si="29"/>
        <v/>
      </c>
      <c r="C440" s="424" t="str">
        <f ca="1">TEXT(IFERROR(INDEX('Overview - Section A'!$A$37:$A$44,MATCH(G440,'Overview - Section A'!$U$37:$U$44,0)),""),"d-mmm-yy") &amp;" to " &amp; TEXT(IFERROR(INDEX('Overview - Section A'!$E$37:$E$44,MATCH(G440,'Overview - Section A'!$U$37:$U$44,0)),""),"d-mmm-yy")</f>
        <v>1-Jan-22 to 31-Dec-22</v>
      </c>
      <c r="D440" s="501"/>
      <c r="E440" s="501"/>
      <c r="F440" s="498" t="str">
        <f t="shared" si="30"/>
        <v/>
      </c>
      <c r="G440" s="502" t="s">
        <v>410</v>
      </c>
      <c r="H440" s="502"/>
      <c r="I440" s="503" t="b">
        <f t="shared" si="31"/>
        <v>1</v>
      </c>
      <c r="J440" s="503" t="b">
        <f t="shared" si="32"/>
        <v>0</v>
      </c>
      <c r="K440" s="503" t="str">
        <f t="shared" si="33"/>
        <v>a1N36000002PalcEAC</v>
      </c>
      <c r="L440" s="504" t="s">
        <v>1396</v>
      </c>
      <c r="M440" s="131"/>
      <c r="N440" s="68"/>
      <c r="AM440" s="5"/>
      <c r="AN440" s="5"/>
    </row>
    <row r="441" spans="1:40" ht="283.5">
      <c r="A441" s="406">
        <v>58</v>
      </c>
      <c r="B441" s="423" t="str">
        <f t="shared" si="29"/>
        <v/>
      </c>
      <c r="C441" s="424" t="str">
        <f ca="1">TEXT(IFERROR(INDEX('Overview - Section A'!$A$37:$A$44,MATCH(G441,'Overview - Section A'!$U$37:$U$44,0)),""),"d-mmm-yy") &amp;" to " &amp; TEXT(IFERROR(INDEX('Overview - Section A'!$E$37:$E$44,MATCH(G441,'Overview - Section A'!$U$37:$U$44,0)),""),"d-mmm-yy")</f>
        <v>1-Jan-23 to 31-Dec-23</v>
      </c>
      <c r="D441" s="501"/>
      <c r="E441" s="501"/>
      <c r="F441" s="498" t="str">
        <f t="shared" si="30"/>
        <v/>
      </c>
      <c r="G441" s="502" t="s">
        <v>412</v>
      </c>
      <c r="H441" s="502"/>
      <c r="I441" s="503" t="b">
        <f t="shared" si="31"/>
        <v>1</v>
      </c>
      <c r="J441" s="503" t="b">
        <f t="shared" si="32"/>
        <v>0</v>
      </c>
      <c r="K441" s="503" t="str">
        <f t="shared" si="33"/>
        <v>a1N36000002PalcEAC</v>
      </c>
      <c r="L441" s="504" t="s">
        <v>1397</v>
      </c>
      <c r="M441" s="131"/>
      <c r="N441" s="68"/>
      <c r="AM441" s="5"/>
      <c r="AN441" s="5"/>
    </row>
    <row r="442" spans="1:40" ht="283.5">
      <c r="A442" s="406">
        <v>59</v>
      </c>
      <c r="B442" s="423" t="str">
        <f t="shared" si="29"/>
        <v/>
      </c>
      <c r="C442" s="424" t="str">
        <f ca="1">TEXT(IFERROR(INDEX('Overview - Section A'!$A$37:$A$44,MATCH(G442,'Overview - Section A'!$U$37:$U$44,0)),""),"d-mmm-yy") &amp;" to " &amp; TEXT(IFERROR(INDEX('Overview - Section A'!$E$37:$E$44,MATCH(G442,'Overview - Section A'!$U$37:$U$44,0)),""),"d-mmm-yy")</f>
        <v>1-Jan-18 to 31-Dec-18</v>
      </c>
      <c r="D442" s="501"/>
      <c r="E442" s="501"/>
      <c r="F442" s="498" t="str">
        <f t="shared" si="30"/>
        <v/>
      </c>
      <c r="G442" s="502" t="s">
        <v>402</v>
      </c>
      <c r="H442" s="502"/>
      <c r="I442" s="503" t="b">
        <f t="shared" si="31"/>
        <v>1</v>
      </c>
      <c r="J442" s="503" t="b">
        <f t="shared" si="32"/>
        <v>0</v>
      </c>
      <c r="K442" s="503" t="str">
        <f t="shared" si="33"/>
        <v>a1N36000002PaldEAC</v>
      </c>
      <c r="L442" s="504" t="s">
        <v>1398</v>
      </c>
      <c r="M442" s="131"/>
      <c r="N442" s="68"/>
      <c r="AM442" s="5"/>
      <c r="AN442" s="5"/>
    </row>
    <row r="443" spans="1:40" ht="283.5">
      <c r="A443" s="406">
        <v>59</v>
      </c>
      <c r="B443" s="423" t="str">
        <f t="shared" si="29"/>
        <v/>
      </c>
      <c r="C443" s="424" t="str">
        <f ca="1">TEXT(IFERROR(INDEX('Overview - Section A'!$A$37:$A$44,MATCH(G443,'Overview - Section A'!$U$37:$U$44,0)),""),"d-mmm-yy") &amp;" to " &amp; TEXT(IFERROR(INDEX('Overview - Section A'!$E$37:$E$44,MATCH(G443,'Overview - Section A'!$U$37:$U$44,0)),""),"d-mmm-yy")</f>
        <v>1-Jan-19 to 31-Dec-19</v>
      </c>
      <c r="D443" s="501"/>
      <c r="E443" s="501"/>
      <c r="F443" s="498" t="str">
        <f t="shared" si="30"/>
        <v/>
      </c>
      <c r="G443" s="502" t="s">
        <v>404</v>
      </c>
      <c r="H443" s="502"/>
      <c r="I443" s="503" t="b">
        <f t="shared" si="31"/>
        <v>1</v>
      </c>
      <c r="J443" s="503" t="b">
        <f t="shared" si="32"/>
        <v>0</v>
      </c>
      <c r="K443" s="503" t="str">
        <f t="shared" si="33"/>
        <v>a1N36000002PaldEAC</v>
      </c>
      <c r="L443" s="504" t="s">
        <v>1399</v>
      </c>
      <c r="M443" s="131"/>
      <c r="N443" s="68"/>
      <c r="AM443" s="5"/>
      <c r="AN443" s="5"/>
    </row>
    <row r="444" spans="1:40" ht="283.5">
      <c r="A444" s="406">
        <v>59</v>
      </c>
      <c r="B444" s="423" t="str">
        <f t="shared" si="29"/>
        <v/>
      </c>
      <c r="C444" s="424" t="str">
        <f ca="1">TEXT(IFERROR(INDEX('Overview - Section A'!$A$37:$A$44,MATCH(G444,'Overview - Section A'!$U$37:$U$44,0)),""),"d-mmm-yy") &amp;" to " &amp; TEXT(IFERROR(INDEX('Overview - Section A'!$E$37:$E$44,MATCH(G444,'Overview - Section A'!$U$37:$U$44,0)),""),"d-mmm-yy")</f>
        <v>1-Jan-20 to 31-Dec-20</v>
      </c>
      <c r="D444" s="501"/>
      <c r="E444" s="501"/>
      <c r="F444" s="498" t="str">
        <f t="shared" si="30"/>
        <v/>
      </c>
      <c r="G444" s="502" t="s">
        <v>406</v>
      </c>
      <c r="H444" s="502"/>
      <c r="I444" s="503" t="b">
        <f t="shared" si="31"/>
        <v>1</v>
      </c>
      <c r="J444" s="503" t="b">
        <f t="shared" si="32"/>
        <v>0</v>
      </c>
      <c r="K444" s="503" t="str">
        <f t="shared" si="33"/>
        <v>a1N36000002PaldEAC</v>
      </c>
      <c r="L444" s="504" t="s">
        <v>1400</v>
      </c>
      <c r="M444" s="131"/>
      <c r="N444" s="68"/>
      <c r="AM444" s="5"/>
      <c r="AN444" s="5"/>
    </row>
    <row r="445" spans="1:40" ht="283.5">
      <c r="A445" s="406">
        <v>59</v>
      </c>
      <c r="B445" s="423" t="str">
        <f t="shared" si="29"/>
        <v/>
      </c>
      <c r="C445" s="424" t="str">
        <f ca="1">TEXT(IFERROR(INDEX('Overview - Section A'!$A$37:$A$44,MATCH(G445,'Overview - Section A'!$U$37:$U$44,0)),""),"d-mmm-yy") &amp;" to " &amp; TEXT(IFERROR(INDEX('Overview - Section A'!$E$37:$E$44,MATCH(G445,'Overview - Section A'!$U$37:$U$44,0)),""),"d-mmm-yy")</f>
        <v>1-Jan-21 to 31-Dec-21</v>
      </c>
      <c r="D445" s="501"/>
      <c r="E445" s="501"/>
      <c r="F445" s="498" t="str">
        <f t="shared" si="30"/>
        <v/>
      </c>
      <c r="G445" s="502" t="s">
        <v>408</v>
      </c>
      <c r="H445" s="502"/>
      <c r="I445" s="503" t="b">
        <f t="shared" si="31"/>
        <v>1</v>
      </c>
      <c r="J445" s="503" t="b">
        <f t="shared" si="32"/>
        <v>0</v>
      </c>
      <c r="K445" s="503" t="str">
        <f t="shared" si="33"/>
        <v>a1N36000002PaldEAC</v>
      </c>
      <c r="L445" s="504" t="s">
        <v>1401</v>
      </c>
      <c r="M445" s="131"/>
      <c r="N445" s="68"/>
      <c r="AM445" s="5"/>
      <c r="AN445" s="5"/>
    </row>
    <row r="446" spans="1:40" ht="283.5">
      <c r="A446" s="406">
        <v>59</v>
      </c>
      <c r="B446" s="423" t="str">
        <f t="shared" si="29"/>
        <v/>
      </c>
      <c r="C446" s="424" t="str">
        <f ca="1">TEXT(IFERROR(INDEX('Overview - Section A'!$A$37:$A$44,MATCH(G446,'Overview - Section A'!$U$37:$U$44,0)),""),"d-mmm-yy") &amp;" to " &amp; TEXT(IFERROR(INDEX('Overview - Section A'!$E$37:$E$44,MATCH(G446,'Overview - Section A'!$U$37:$U$44,0)),""),"d-mmm-yy")</f>
        <v>1-Jan-22 to 31-Dec-22</v>
      </c>
      <c r="D446" s="501"/>
      <c r="E446" s="501"/>
      <c r="F446" s="498" t="str">
        <f t="shared" si="30"/>
        <v/>
      </c>
      <c r="G446" s="502" t="s">
        <v>410</v>
      </c>
      <c r="H446" s="502"/>
      <c r="I446" s="503" t="b">
        <f t="shared" si="31"/>
        <v>1</v>
      </c>
      <c r="J446" s="503" t="b">
        <f t="shared" si="32"/>
        <v>0</v>
      </c>
      <c r="K446" s="503" t="str">
        <f t="shared" si="33"/>
        <v>a1N36000002PaldEAC</v>
      </c>
      <c r="L446" s="504" t="s">
        <v>1402</v>
      </c>
      <c r="M446" s="131"/>
      <c r="N446" s="68"/>
      <c r="AM446" s="5"/>
      <c r="AN446" s="5"/>
    </row>
    <row r="447" spans="1:40" ht="283.5">
      <c r="A447" s="406">
        <v>59</v>
      </c>
      <c r="B447" s="423" t="str">
        <f t="shared" si="29"/>
        <v/>
      </c>
      <c r="C447" s="424" t="str">
        <f ca="1">TEXT(IFERROR(INDEX('Overview - Section A'!$A$37:$A$44,MATCH(G447,'Overview - Section A'!$U$37:$U$44,0)),""),"d-mmm-yy") &amp;" to " &amp; TEXT(IFERROR(INDEX('Overview - Section A'!$E$37:$E$44,MATCH(G447,'Overview - Section A'!$U$37:$U$44,0)),""),"d-mmm-yy")</f>
        <v>1-Jan-23 to 31-Dec-23</v>
      </c>
      <c r="D447" s="501"/>
      <c r="E447" s="501"/>
      <c r="F447" s="498" t="str">
        <f t="shared" si="30"/>
        <v/>
      </c>
      <c r="G447" s="502" t="s">
        <v>412</v>
      </c>
      <c r="H447" s="502"/>
      <c r="I447" s="503" t="b">
        <f t="shared" si="31"/>
        <v>1</v>
      </c>
      <c r="J447" s="503" t="b">
        <f t="shared" si="32"/>
        <v>0</v>
      </c>
      <c r="K447" s="503" t="str">
        <f t="shared" si="33"/>
        <v>a1N36000002PaldEAC</v>
      </c>
      <c r="L447" s="504" t="s">
        <v>1403</v>
      </c>
      <c r="M447" s="131"/>
      <c r="N447" s="68"/>
      <c r="AM447" s="5"/>
      <c r="AN447" s="5"/>
    </row>
    <row r="448" spans="1:40" ht="283.5">
      <c r="A448" s="406">
        <v>60</v>
      </c>
      <c r="B448" s="423" t="str">
        <f t="shared" si="29"/>
        <v/>
      </c>
      <c r="C448" s="424" t="str">
        <f ca="1">TEXT(IFERROR(INDEX('Overview - Section A'!$A$37:$A$44,MATCH(G448,'Overview - Section A'!$U$37:$U$44,0)),""),"d-mmm-yy") &amp;" to " &amp; TEXT(IFERROR(INDEX('Overview - Section A'!$E$37:$E$44,MATCH(G448,'Overview - Section A'!$U$37:$U$44,0)),""),"d-mmm-yy")</f>
        <v>1-Jan-18 to 31-Dec-18</v>
      </c>
      <c r="D448" s="501"/>
      <c r="E448" s="501"/>
      <c r="F448" s="498" t="str">
        <f t="shared" si="30"/>
        <v/>
      </c>
      <c r="G448" s="502" t="s">
        <v>402</v>
      </c>
      <c r="H448" s="502"/>
      <c r="I448" s="503" t="b">
        <f t="shared" si="31"/>
        <v>1</v>
      </c>
      <c r="J448" s="503" t="b">
        <f t="shared" si="32"/>
        <v>0</v>
      </c>
      <c r="K448" s="503" t="str">
        <f t="shared" si="33"/>
        <v>a1N36000002PaleEAC</v>
      </c>
      <c r="L448" s="504" t="s">
        <v>1404</v>
      </c>
      <c r="M448" s="131"/>
      <c r="N448" s="68"/>
      <c r="AM448" s="5"/>
      <c r="AN448" s="5"/>
    </row>
    <row r="449" spans="1:40" ht="283.5">
      <c r="A449" s="406">
        <v>60</v>
      </c>
      <c r="B449" s="423" t="str">
        <f t="shared" si="29"/>
        <v/>
      </c>
      <c r="C449" s="424" t="str">
        <f ca="1">TEXT(IFERROR(INDEX('Overview - Section A'!$A$37:$A$44,MATCH(G449,'Overview - Section A'!$U$37:$U$44,0)),""),"d-mmm-yy") &amp;" to " &amp; TEXT(IFERROR(INDEX('Overview - Section A'!$E$37:$E$44,MATCH(G449,'Overview - Section A'!$U$37:$U$44,0)),""),"d-mmm-yy")</f>
        <v>1-Jan-19 to 31-Dec-19</v>
      </c>
      <c r="D449" s="501"/>
      <c r="E449" s="501"/>
      <c r="F449" s="498" t="str">
        <f t="shared" si="30"/>
        <v/>
      </c>
      <c r="G449" s="502" t="s">
        <v>404</v>
      </c>
      <c r="H449" s="502"/>
      <c r="I449" s="503" t="b">
        <f t="shared" si="31"/>
        <v>1</v>
      </c>
      <c r="J449" s="503" t="b">
        <f t="shared" si="32"/>
        <v>0</v>
      </c>
      <c r="K449" s="503" t="str">
        <f t="shared" si="33"/>
        <v>a1N36000002PaleEAC</v>
      </c>
      <c r="L449" s="504" t="s">
        <v>1405</v>
      </c>
      <c r="M449" s="131"/>
      <c r="N449" s="68"/>
      <c r="AM449" s="5"/>
      <c r="AN449" s="5"/>
    </row>
    <row r="450" spans="1:40" ht="283.5">
      <c r="A450" s="406">
        <v>60</v>
      </c>
      <c r="B450" s="423" t="str">
        <f t="shared" si="29"/>
        <v/>
      </c>
      <c r="C450" s="424" t="str">
        <f ca="1">TEXT(IFERROR(INDEX('Overview - Section A'!$A$37:$A$44,MATCH(G450,'Overview - Section A'!$U$37:$U$44,0)),""),"d-mmm-yy") &amp;" to " &amp; TEXT(IFERROR(INDEX('Overview - Section A'!$E$37:$E$44,MATCH(G450,'Overview - Section A'!$U$37:$U$44,0)),""),"d-mmm-yy")</f>
        <v>1-Jan-20 to 31-Dec-20</v>
      </c>
      <c r="D450" s="501"/>
      <c r="E450" s="501"/>
      <c r="F450" s="498" t="str">
        <f t="shared" si="30"/>
        <v/>
      </c>
      <c r="G450" s="502" t="s">
        <v>406</v>
      </c>
      <c r="H450" s="502"/>
      <c r="I450" s="503" t="b">
        <f t="shared" si="31"/>
        <v>1</v>
      </c>
      <c r="J450" s="503" t="b">
        <f t="shared" si="32"/>
        <v>0</v>
      </c>
      <c r="K450" s="503" t="str">
        <f t="shared" si="33"/>
        <v>a1N36000002PaleEAC</v>
      </c>
      <c r="L450" s="504" t="s">
        <v>1406</v>
      </c>
      <c r="M450" s="131"/>
      <c r="N450" s="68"/>
      <c r="AM450" s="5"/>
      <c r="AN450" s="5"/>
    </row>
    <row r="451" spans="1:40" ht="283.5">
      <c r="A451" s="406">
        <v>60</v>
      </c>
      <c r="B451" s="423" t="str">
        <f t="shared" si="29"/>
        <v/>
      </c>
      <c r="C451" s="424" t="str">
        <f ca="1">TEXT(IFERROR(INDEX('Overview - Section A'!$A$37:$A$44,MATCH(G451,'Overview - Section A'!$U$37:$U$44,0)),""),"d-mmm-yy") &amp;" to " &amp; TEXT(IFERROR(INDEX('Overview - Section A'!$E$37:$E$44,MATCH(G451,'Overview - Section A'!$U$37:$U$44,0)),""),"d-mmm-yy")</f>
        <v>1-Jan-21 to 31-Dec-21</v>
      </c>
      <c r="D451" s="501"/>
      <c r="E451" s="501"/>
      <c r="F451" s="498" t="str">
        <f t="shared" si="30"/>
        <v/>
      </c>
      <c r="G451" s="502" t="s">
        <v>408</v>
      </c>
      <c r="H451" s="502"/>
      <c r="I451" s="503" t="b">
        <f t="shared" si="31"/>
        <v>1</v>
      </c>
      <c r="J451" s="503" t="b">
        <f t="shared" si="32"/>
        <v>0</v>
      </c>
      <c r="K451" s="503" t="str">
        <f t="shared" si="33"/>
        <v>a1N36000002PaleEAC</v>
      </c>
      <c r="L451" s="504" t="s">
        <v>1407</v>
      </c>
      <c r="M451" s="131"/>
      <c r="N451" s="68"/>
      <c r="AM451" s="5"/>
      <c r="AN451" s="5"/>
    </row>
    <row r="452" spans="1:40" ht="283.5">
      <c r="A452" s="406">
        <v>60</v>
      </c>
      <c r="B452" s="423" t="str">
        <f t="shared" si="29"/>
        <v/>
      </c>
      <c r="C452" s="424" t="str">
        <f ca="1">TEXT(IFERROR(INDEX('Overview - Section A'!$A$37:$A$44,MATCH(G452,'Overview - Section A'!$U$37:$U$44,0)),""),"d-mmm-yy") &amp;" to " &amp; TEXT(IFERROR(INDEX('Overview - Section A'!$E$37:$E$44,MATCH(G452,'Overview - Section A'!$U$37:$U$44,0)),""),"d-mmm-yy")</f>
        <v>1-Jan-22 to 31-Dec-22</v>
      </c>
      <c r="D452" s="501"/>
      <c r="E452" s="501"/>
      <c r="F452" s="498" t="str">
        <f t="shared" si="30"/>
        <v/>
      </c>
      <c r="G452" s="502" t="s">
        <v>410</v>
      </c>
      <c r="H452" s="502"/>
      <c r="I452" s="503" t="b">
        <f t="shared" si="31"/>
        <v>1</v>
      </c>
      <c r="J452" s="503" t="b">
        <f t="shared" si="32"/>
        <v>0</v>
      </c>
      <c r="K452" s="503" t="str">
        <f t="shared" si="33"/>
        <v>a1N36000002PaleEAC</v>
      </c>
      <c r="L452" s="504" t="s">
        <v>1408</v>
      </c>
      <c r="M452" s="131"/>
      <c r="N452" s="68"/>
      <c r="AM452" s="5"/>
      <c r="AN452" s="5"/>
    </row>
    <row r="453" spans="1:40" ht="283.5">
      <c r="A453" s="406">
        <v>60</v>
      </c>
      <c r="B453" s="423" t="str">
        <f t="shared" si="29"/>
        <v/>
      </c>
      <c r="C453" s="424" t="str">
        <f ca="1">TEXT(IFERROR(INDEX('Overview - Section A'!$A$37:$A$44,MATCH(G453,'Overview - Section A'!$U$37:$U$44,0)),""),"d-mmm-yy") &amp;" to " &amp; TEXT(IFERROR(INDEX('Overview - Section A'!$E$37:$E$44,MATCH(G453,'Overview - Section A'!$U$37:$U$44,0)),""),"d-mmm-yy")</f>
        <v>1-Jan-23 to 31-Dec-23</v>
      </c>
      <c r="D453" s="501"/>
      <c r="E453" s="501"/>
      <c r="F453" s="498" t="str">
        <f t="shared" si="30"/>
        <v/>
      </c>
      <c r="G453" s="502" t="s">
        <v>412</v>
      </c>
      <c r="H453" s="502"/>
      <c r="I453" s="503" t="b">
        <f t="shared" si="31"/>
        <v>1</v>
      </c>
      <c r="J453" s="503" t="b">
        <f t="shared" si="32"/>
        <v>0</v>
      </c>
      <c r="K453" s="503" t="str">
        <f t="shared" si="33"/>
        <v>a1N36000002PaleEAC</v>
      </c>
      <c r="L453" s="504" t="s">
        <v>1409</v>
      </c>
      <c r="M453" s="131"/>
      <c r="N453" s="68"/>
      <c r="AM453" s="5"/>
      <c r="AN453" s="5"/>
    </row>
    <row r="454" spans="1:40" ht="283.5">
      <c r="A454" s="406">
        <v>61</v>
      </c>
      <c r="B454" s="423" t="str">
        <f t="shared" si="29"/>
        <v/>
      </c>
      <c r="C454" s="424" t="str">
        <f ca="1">TEXT(IFERROR(INDEX('Overview - Section A'!$A$37:$A$44,MATCH(G454,'Overview - Section A'!$U$37:$U$44,0)),""),"d-mmm-yy") &amp;" to " &amp; TEXT(IFERROR(INDEX('Overview - Section A'!$E$37:$E$44,MATCH(G454,'Overview - Section A'!$U$37:$U$44,0)),""),"d-mmm-yy")</f>
        <v>1-Jan-18 to 31-Dec-18</v>
      </c>
      <c r="D454" s="501"/>
      <c r="E454" s="501"/>
      <c r="F454" s="498" t="str">
        <f t="shared" si="30"/>
        <v/>
      </c>
      <c r="G454" s="502" t="s">
        <v>402</v>
      </c>
      <c r="H454" s="502"/>
      <c r="I454" s="503" t="b">
        <f t="shared" si="31"/>
        <v>1</v>
      </c>
      <c r="J454" s="503" t="b">
        <f t="shared" si="32"/>
        <v>0</v>
      </c>
      <c r="K454" s="503" t="str">
        <f t="shared" si="33"/>
        <v>a1N36000002PalfEAC</v>
      </c>
      <c r="L454" s="504" t="s">
        <v>1410</v>
      </c>
      <c r="M454" s="131"/>
      <c r="N454" s="68"/>
      <c r="AM454" s="5"/>
      <c r="AN454" s="5"/>
    </row>
    <row r="455" spans="1:40" ht="283.5">
      <c r="A455" s="406">
        <v>61</v>
      </c>
      <c r="B455" s="423" t="str">
        <f t="shared" si="29"/>
        <v/>
      </c>
      <c r="C455" s="424" t="str">
        <f ca="1">TEXT(IFERROR(INDEX('Overview - Section A'!$A$37:$A$44,MATCH(G455,'Overview - Section A'!$U$37:$U$44,0)),""),"d-mmm-yy") &amp;" to " &amp; TEXT(IFERROR(INDEX('Overview - Section A'!$E$37:$E$44,MATCH(G455,'Overview - Section A'!$U$37:$U$44,0)),""),"d-mmm-yy")</f>
        <v>1-Jan-19 to 31-Dec-19</v>
      </c>
      <c r="D455" s="501"/>
      <c r="E455" s="501"/>
      <c r="F455" s="498" t="str">
        <f t="shared" si="30"/>
        <v/>
      </c>
      <c r="G455" s="502" t="s">
        <v>404</v>
      </c>
      <c r="H455" s="502"/>
      <c r="I455" s="503" t="b">
        <f t="shared" si="31"/>
        <v>1</v>
      </c>
      <c r="J455" s="503" t="b">
        <f t="shared" si="32"/>
        <v>0</v>
      </c>
      <c r="K455" s="503" t="str">
        <f t="shared" si="33"/>
        <v>a1N36000002PalfEAC</v>
      </c>
      <c r="L455" s="504" t="s">
        <v>1411</v>
      </c>
      <c r="M455" s="131"/>
      <c r="N455" s="68"/>
      <c r="AM455" s="5"/>
      <c r="AN455" s="5"/>
    </row>
    <row r="456" spans="1:40" ht="283.5">
      <c r="A456" s="406">
        <v>61</v>
      </c>
      <c r="B456" s="423" t="str">
        <f t="shared" si="29"/>
        <v/>
      </c>
      <c r="C456" s="424" t="str">
        <f ca="1">TEXT(IFERROR(INDEX('Overview - Section A'!$A$37:$A$44,MATCH(G456,'Overview - Section A'!$U$37:$U$44,0)),""),"d-mmm-yy") &amp;" to " &amp; TEXT(IFERROR(INDEX('Overview - Section A'!$E$37:$E$44,MATCH(G456,'Overview - Section A'!$U$37:$U$44,0)),""),"d-mmm-yy")</f>
        <v>1-Jan-20 to 31-Dec-20</v>
      </c>
      <c r="D456" s="501"/>
      <c r="E456" s="501"/>
      <c r="F456" s="498" t="str">
        <f t="shared" si="30"/>
        <v/>
      </c>
      <c r="G456" s="502" t="s">
        <v>406</v>
      </c>
      <c r="H456" s="502"/>
      <c r="I456" s="503" t="b">
        <f t="shared" si="31"/>
        <v>1</v>
      </c>
      <c r="J456" s="503" t="b">
        <f t="shared" si="32"/>
        <v>0</v>
      </c>
      <c r="K456" s="503" t="str">
        <f t="shared" si="33"/>
        <v>a1N36000002PalfEAC</v>
      </c>
      <c r="L456" s="504" t="s">
        <v>1412</v>
      </c>
      <c r="M456" s="131"/>
      <c r="N456" s="68"/>
      <c r="AM456" s="5"/>
      <c r="AN456" s="5"/>
    </row>
    <row r="457" spans="1:40" ht="283.5">
      <c r="A457" s="406">
        <v>61</v>
      </c>
      <c r="B457" s="423" t="str">
        <f t="shared" si="29"/>
        <v/>
      </c>
      <c r="C457" s="424" t="str">
        <f ca="1">TEXT(IFERROR(INDEX('Overview - Section A'!$A$37:$A$44,MATCH(G457,'Overview - Section A'!$U$37:$U$44,0)),""),"d-mmm-yy") &amp;" to " &amp; TEXT(IFERROR(INDEX('Overview - Section A'!$E$37:$E$44,MATCH(G457,'Overview - Section A'!$U$37:$U$44,0)),""),"d-mmm-yy")</f>
        <v>1-Jan-21 to 31-Dec-21</v>
      </c>
      <c r="D457" s="501"/>
      <c r="E457" s="501"/>
      <c r="F457" s="498" t="str">
        <f t="shared" si="30"/>
        <v/>
      </c>
      <c r="G457" s="502" t="s">
        <v>408</v>
      </c>
      <c r="H457" s="502"/>
      <c r="I457" s="503" t="b">
        <f t="shared" si="31"/>
        <v>1</v>
      </c>
      <c r="J457" s="503" t="b">
        <f t="shared" si="32"/>
        <v>0</v>
      </c>
      <c r="K457" s="503" t="str">
        <f t="shared" si="33"/>
        <v>a1N36000002PalfEAC</v>
      </c>
      <c r="L457" s="504" t="s">
        <v>1413</v>
      </c>
      <c r="M457" s="131"/>
      <c r="N457" s="68"/>
      <c r="AM457" s="5"/>
      <c r="AN457" s="5"/>
    </row>
    <row r="458" spans="1:40" ht="283.5">
      <c r="A458" s="406">
        <v>61</v>
      </c>
      <c r="B458" s="423" t="str">
        <f t="shared" si="29"/>
        <v/>
      </c>
      <c r="C458" s="424" t="str">
        <f ca="1">TEXT(IFERROR(INDEX('Overview - Section A'!$A$37:$A$44,MATCH(G458,'Overview - Section A'!$U$37:$U$44,0)),""),"d-mmm-yy") &amp;" to " &amp; TEXT(IFERROR(INDEX('Overview - Section A'!$E$37:$E$44,MATCH(G458,'Overview - Section A'!$U$37:$U$44,0)),""),"d-mmm-yy")</f>
        <v>1-Jan-22 to 31-Dec-22</v>
      </c>
      <c r="D458" s="501"/>
      <c r="E458" s="501"/>
      <c r="F458" s="498" t="str">
        <f t="shared" si="30"/>
        <v/>
      </c>
      <c r="G458" s="502" t="s">
        <v>410</v>
      </c>
      <c r="H458" s="502"/>
      <c r="I458" s="503" t="b">
        <f t="shared" si="31"/>
        <v>1</v>
      </c>
      <c r="J458" s="503" t="b">
        <f t="shared" si="32"/>
        <v>0</v>
      </c>
      <c r="K458" s="503" t="str">
        <f t="shared" si="33"/>
        <v>a1N36000002PalfEAC</v>
      </c>
      <c r="L458" s="504" t="s">
        <v>1414</v>
      </c>
      <c r="M458" s="131"/>
      <c r="N458" s="68"/>
      <c r="AM458" s="5"/>
      <c r="AN458" s="5"/>
    </row>
    <row r="459" spans="1:40" ht="283.5">
      <c r="A459" s="406">
        <v>61</v>
      </c>
      <c r="B459" s="423" t="str">
        <f t="shared" si="29"/>
        <v/>
      </c>
      <c r="C459" s="424" t="str">
        <f ca="1">TEXT(IFERROR(INDEX('Overview - Section A'!$A$37:$A$44,MATCH(G459,'Overview - Section A'!$U$37:$U$44,0)),""),"d-mmm-yy") &amp;" to " &amp; TEXT(IFERROR(INDEX('Overview - Section A'!$E$37:$E$44,MATCH(G459,'Overview - Section A'!$U$37:$U$44,0)),""),"d-mmm-yy")</f>
        <v>1-Jan-23 to 31-Dec-23</v>
      </c>
      <c r="D459" s="501"/>
      <c r="E459" s="501"/>
      <c r="F459" s="498" t="str">
        <f t="shared" si="30"/>
        <v/>
      </c>
      <c r="G459" s="502" t="s">
        <v>412</v>
      </c>
      <c r="H459" s="502"/>
      <c r="I459" s="503" t="b">
        <f t="shared" si="31"/>
        <v>1</v>
      </c>
      <c r="J459" s="503" t="b">
        <f t="shared" si="32"/>
        <v>0</v>
      </c>
      <c r="K459" s="503" t="str">
        <f t="shared" si="33"/>
        <v>a1N36000002PalfEAC</v>
      </c>
      <c r="L459" s="504" t="s">
        <v>1415</v>
      </c>
      <c r="M459" s="131"/>
      <c r="N459" s="68"/>
      <c r="AM459" s="5"/>
      <c r="AN459" s="5"/>
    </row>
    <row r="460" spans="1:40" ht="283.5">
      <c r="A460" s="406">
        <v>62</v>
      </c>
      <c r="B460" s="423" t="str">
        <f t="shared" si="29"/>
        <v/>
      </c>
      <c r="C460" s="424" t="str">
        <f ca="1">TEXT(IFERROR(INDEX('Overview - Section A'!$A$37:$A$44,MATCH(G460,'Overview - Section A'!$U$37:$U$44,0)),""),"d-mmm-yy") &amp;" to " &amp; TEXT(IFERROR(INDEX('Overview - Section A'!$E$37:$E$44,MATCH(G460,'Overview - Section A'!$U$37:$U$44,0)),""),"d-mmm-yy")</f>
        <v>1-Jan-18 to 31-Dec-18</v>
      </c>
      <c r="D460" s="501"/>
      <c r="E460" s="501"/>
      <c r="F460" s="498" t="str">
        <f t="shared" si="30"/>
        <v/>
      </c>
      <c r="G460" s="502" t="s">
        <v>402</v>
      </c>
      <c r="H460" s="502"/>
      <c r="I460" s="503" t="b">
        <f t="shared" si="31"/>
        <v>1</v>
      </c>
      <c r="J460" s="503" t="b">
        <f t="shared" si="32"/>
        <v>0</v>
      </c>
      <c r="K460" s="503" t="str">
        <f t="shared" si="33"/>
        <v>a1N36000002PalgEAC</v>
      </c>
      <c r="L460" s="504" t="s">
        <v>1416</v>
      </c>
      <c r="M460" s="131"/>
      <c r="N460" s="68"/>
      <c r="AM460" s="5"/>
      <c r="AN460" s="5"/>
    </row>
    <row r="461" spans="1:40" ht="283.5">
      <c r="A461" s="406">
        <v>62</v>
      </c>
      <c r="B461" s="423" t="str">
        <f t="shared" si="29"/>
        <v/>
      </c>
      <c r="C461" s="424" t="str">
        <f ca="1">TEXT(IFERROR(INDEX('Overview - Section A'!$A$37:$A$44,MATCH(G461,'Overview - Section A'!$U$37:$U$44,0)),""),"d-mmm-yy") &amp;" to " &amp; TEXT(IFERROR(INDEX('Overview - Section A'!$E$37:$E$44,MATCH(G461,'Overview - Section A'!$U$37:$U$44,0)),""),"d-mmm-yy")</f>
        <v>1-Jan-19 to 31-Dec-19</v>
      </c>
      <c r="D461" s="501"/>
      <c r="E461" s="501"/>
      <c r="F461" s="498" t="str">
        <f t="shared" si="30"/>
        <v/>
      </c>
      <c r="G461" s="502" t="s">
        <v>404</v>
      </c>
      <c r="H461" s="502"/>
      <c r="I461" s="503" t="b">
        <f t="shared" si="31"/>
        <v>1</v>
      </c>
      <c r="J461" s="503" t="b">
        <f t="shared" si="32"/>
        <v>0</v>
      </c>
      <c r="K461" s="503" t="str">
        <f t="shared" si="33"/>
        <v>a1N36000002PalgEAC</v>
      </c>
      <c r="L461" s="504" t="s">
        <v>1417</v>
      </c>
      <c r="M461" s="131"/>
      <c r="N461" s="68"/>
      <c r="AM461" s="5"/>
      <c r="AN461" s="5"/>
    </row>
    <row r="462" spans="1:40" ht="283.5">
      <c r="A462" s="406">
        <v>62</v>
      </c>
      <c r="B462" s="423" t="str">
        <f t="shared" si="29"/>
        <v/>
      </c>
      <c r="C462" s="424" t="str">
        <f ca="1">TEXT(IFERROR(INDEX('Overview - Section A'!$A$37:$A$44,MATCH(G462,'Overview - Section A'!$U$37:$U$44,0)),""),"d-mmm-yy") &amp;" to " &amp; TEXT(IFERROR(INDEX('Overview - Section A'!$E$37:$E$44,MATCH(G462,'Overview - Section A'!$U$37:$U$44,0)),""),"d-mmm-yy")</f>
        <v>1-Jan-20 to 31-Dec-20</v>
      </c>
      <c r="D462" s="501"/>
      <c r="E462" s="501"/>
      <c r="F462" s="498" t="str">
        <f t="shared" si="30"/>
        <v/>
      </c>
      <c r="G462" s="502" t="s">
        <v>406</v>
      </c>
      <c r="H462" s="502"/>
      <c r="I462" s="503" t="b">
        <f t="shared" si="31"/>
        <v>1</v>
      </c>
      <c r="J462" s="503" t="b">
        <f t="shared" si="32"/>
        <v>0</v>
      </c>
      <c r="K462" s="503" t="str">
        <f t="shared" si="33"/>
        <v>a1N36000002PalgEAC</v>
      </c>
      <c r="L462" s="504" t="s">
        <v>1418</v>
      </c>
      <c r="M462" s="131"/>
      <c r="N462" s="68"/>
      <c r="AM462" s="5"/>
      <c r="AN462" s="5"/>
    </row>
    <row r="463" spans="1:40" ht="283.5">
      <c r="A463" s="406">
        <v>62</v>
      </c>
      <c r="B463" s="423" t="str">
        <f t="shared" si="29"/>
        <v/>
      </c>
      <c r="C463" s="424" t="str">
        <f ca="1">TEXT(IFERROR(INDEX('Overview - Section A'!$A$37:$A$44,MATCH(G463,'Overview - Section A'!$U$37:$U$44,0)),""),"d-mmm-yy") &amp;" to " &amp; TEXT(IFERROR(INDEX('Overview - Section A'!$E$37:$E$44,MATCH(G463,'Overview - Section A'!$U$37:$U$44,0)),""),"d-mmm-yy")</f>
        <v>1-Jan-21 to 31-Dec-21</v>
      </c>
      <c r="D463" s="501"/>
      <c r="E463" s="501"/>
      <c r="F463" s="498" t="str">
        <f t="shared" si="30"/>
        <v/>
      </c>
      <c r="G463" s="502" t="s">
        <v>408</v>
      </c>
      <c r="H463" s="502"/>
      <c r="I463" s="503" t="b">
        <f t="shared" si="31"/>
        <v>1</v>
      </c>
      <c r="J463" s="503" t="b">
        <f t="shared" si="32"/>
        <v>0</v>
      </c>
      <c r="K463" s="503" t="str">
        <f t="shared" si="33"/>
        <v>a1N36000002PalgEAC</v>
      </c>
      <c r="L463" s="504" t="s">
        <v>1419</v>
      </c>
      <c r="M463" s="131"/>
      <c r="N463" s="68"/>
      <c r="AM463" s="5"/>
      <c r="AN463" s="5"/>
    </row>
    <row r="464" spans="1:40" ht="283.5">
      <c r="A464" s="406">
        <v>62</v>
      </c>
      <c r="B464" s="423" t="str">
        <f t="shared" si="29"/>
        <v/>
      </c>
      <c r="C464" s="424" t="str">
        <f ca="1">TEXT(IFERROR(INDEX('Overview - Section A'!$A$37:$A$44,MATCH(G464,'Overview - Section A'!$U$37:$U$44,0)),""),"d-mmm-yy") &amp;" to " &amp; TEXT(IFERROR(INDEX('Overview - Section A'!$E$37:$E$44,MATCH(G464,'Overview - Section A'!$U$37:$U$44,0)),""),"d-mmm-yy")</f>
        <v>1-Jan-22 to 31-Dec-22</v>
      </c>
      <c r="D464" s="501"/>
      <c r="E464" s="501"/>
      <c r="F464" s="498" t="str">
        <f t="shared" si="30"/>
        <v/>
      </c>
      <c r="G464" s="502" t="s">
        <v>410</v>
      </c>
      <c r="H464" s="502"/>
      <c r="I464" s="503" t="b">
        <f t="shared" si="31"/>
        <v>1</v>
      </c>
      <c r="J464" s="503" t="b">
        <f t="shared" si="32"/>
        <v>0</v>
      </c>
      <c r="K464" s="503" t="str">
        <f t="shared" si="33"/>
        <v>a1N36000002PalgEAC</v>
      </c>
      <c r="L464" s="504" t="s">
        <v>1420</v>
      </c>
      <c r="M464" s="131"/>
      <c r="N464" s="68"/>
      <c r="AM464" s="5"/>
      <c r="AN464" s="5"/>
    </row>
    <row r="465" spans="1:40" ht="283.5">
      <c r="A465" s="406">
        <v>62</v>
      </c>
      <c r="B465" s="423" t="str">
        <f t="shared" si="29"/>
        <v/>
      </c>
      <c r="C465" s="424" t="str">
        <f ca="1">TEXT(IFERROR(INDEX('Overview - Section A'!$A$37:$A$44,MATCH(G465,'Overview - Section A'!$U$37:$U$44,0)),""),"d-mmm-yy") &amp;" to " &amp; TEXT(IFERROR(INDEX('Overview - Section A'!$E$37:$E$44,MATCH(G465,'Overview - Section A'!$U$37:$U$44,0)),""),"d-mmm-yy")</f>
        <v>1-Jan-23 to 31-Dec-23</v>
      </c>
      <c r="D465" s="501"/>
      <c r="E465" s="501"/>
      <c r="F465" s="498" t="str">
        <f t="shared" si="30"/>
        <v/>
      </c>
      <c r="G465" s="502" t="s">
        <v>412</v>
      </c>
      <c r="H465" s="502"/>
      <c r="I465" s="503" t="b">
        <f t="shared" si="31"/>
        <v>1</v>
      </c>
      <c r="J465" s="503" t="b">
        <f t="shared" si="32"/>
        <v>0</v>
      </c>
      <c r="K465" s="503" t="str">
        <f t="shared" si="33"/>
        <v>a1N36000002PalgEAC</v>
      </c>
      <c r="L465" s="504" t="s">
        <v>1421</v>
      </c>
      <c r="M465" s="131"/>
      <c r="N465" s="68"/>
      <c r="AM465" s="5"/>
      <c r="AN465" s="5"/>
    </row>
    <row r="466" spans="1:40" ht="283.5">
      <c r="A466" s="406">
        <v>63</v>
      </c>
      <c r="B466" s="423" t="str">
        <f t="shared" si="29"/>
        <v/>
      </c>
      <c r="C466" s="424" t="str">
        <f ca="1">TEXT(IFERROR(INDEX('Overview - Section A'!$A$37:$A$44,MATCH(G466,'Overview - Section A'!$U$37:$U$44,0)),""),"d-mmm-yy") &amp;" to " &amp; TEXT(IFERROR(INDEX('Overview - Section A'!$E$37:$E$44,MATCH(G466,'Overview - Section A'!$U$37:$U$44,0)),""),"d-mmm-yy")</f>
        <v>1-Jan-18 to 31-Dec-18</v>
      </c>
      <c r="D466" s="501"/>
      <c r="E466" s="501"/>
      <c r="F466" s="498" t="str">
        <f t="shared" si="30"/>
        <v/>
      </c>
      <c r="G466" s="502" t="s">
        <v>402</v>
      </c>
      <c r="H466" s="502"/>
      <c r="I466" s="503" t="b">
        <f t="shared" si="31"/>
        <v>1</v>
      </c>
      <c r="J466" s="503" t="b">
        <f t="shared" si="32"/>
        <v>0</v>
      </c>
      <c r="K466" s="503" t="str">
        <f t="shared" si="33"/>
        <v>a1N36000002PalhEAC</v>
      </c>
      <c r="L466" s="504" t="s">
        <v>1422</v>
      </c>
      <c r="M466" s="131"/>
      <c r="N466" s="68"/>
      <c r="AM466" s="5"/>
      <c r="AN466" s="5"/>
    </row>
    <row r="467" spans="1:40" ht="283.5">
      <c r="A467" s="406">
        <v>63</v>
      </c>
      <c r="B467" s="423" t="str">
        <f t="shared" si="29"/>
        <v/>
      </c>
      <c r="C467" s="424" t="str">
        <f ca="1">TEXT(IFERROR(INDEX('Overview - Section A'!$A$37:$A$44,MATCH(G467,'Overview - Section A'!$U$37:$U$44,0)),""),"d-mmm-yy") &amp;" to " &amp; TEXT(IFERROR(INDEX('Overview - Section A'!$E$37:$E$44,MATCH(G467,'Overview - Section A'!$U$37:$U$44,0)),""),"d-mmm-yy")</f>
        <v>1-Jan-19 to 31-Dec-19</v>
      </c>
      <c r="D467" s="501"/>
      <c r="E467" s="501"/>
      <c r="F467" s="498" t="str">
        <f t="shared" si="30"/>
        <v/>
      </c>
      <c r="G467" s="502" t="s">
        <v>404</v>
      </c>
      <c r="H467" s="502"/>
      <c r="I467" s="503" t="b">
        <f t="shared" si="31"/>
        <v>1</v>
      </c>
      <c r="J467" s="503" t="b">
        <f t="shared" si="32"/>
        <v>0</v>
      </c>
      <c r="K467" s="503" t="str">
        <f t="shared" si="33"/>
        <v>a1N36000002PalhEAC</v>
      </c>
      <c r="L467" s="504" t="s">
        <v>1423</v>
      </c>
      <c r="M467" s="131"/>
      <c r="N467" s="68"/>
      <c r="AM467" s="5"/>
      <c r="AN467" s="5"/>
    </row>
    <row r="468" spans="1:40" ht="283.5">
      <c r="A468" s="406">
        <v>63</v>
      </c>
      <c r="B468" s="423" t="str">
        <f t="shared" si="29"/>
        <v/>
      </c>
      <c r="C468" s="424" t="str">
        <f ca="1">TEXT(IFERROR(INDEX('Overview - Section A'!$A$37:$A$44,MATCH(G468,'Overview - Section A'!$U$37:$U$44,0)),""),"d-mmm-yy") &amp;" to " &amp; TEXT(IFERROR(INDEX('Overview - Section A'!$E$37:$E$44,MATCH(G468,'Overview - Section A'!$U$37:$U$44,0)),""),"d-mmm-yy")</f>
        <v>1-Jan-20 to 31-Dec-20</v>
      </c>
      <c r="D468" s="501"/>
      <c r="E468" s="501"/>
      <c r="F468" s="498" t="str">
        <f t="shared" si="30"/>
        <v/>
      </c>
      <c r="G468" s="502" t="s">
        <v>406</v>
      </c>
      <c r="H468" s="502"/>
      <c r="I468" s="503" t="b">
        <f t="shared" si="31"/>
        <v>1</v>
      </c>
      <c r="J468" s="503" t="b">
        <f t="shared" si="32"/>
        <v>0</v>
      </c>
      <c r="K468" s="503" t="str">
        <f t="shared" si="33"/>
        <v>a1N36000002PalhEAC</v>
      </c>
      <c r="L468" s="504" t="s">
        <v>1424</v>
      </c>
      <c r="M468" s="131"/>
      <c r="N468" s="68"/>
      <c r="AM468" s="5"/>
      <c r="AN468" s="5"/>
    </row>
    <row r="469" spans="1:40" ht="283.5">
      <c r="A469" s="406">
        <v>63</v>
      </c>
      <c r="B469" s="423" t="str">
        <f t="shared" si="29"/>
        <v/>
      </c>
      <c r="C469" s="424" t="str">
        <f ca="1">TEXT(IFERROR(INDEX('Overview - Section A'!$A$37:$A$44,MATCH(G469,'Overview - Section A'!$U$37:$U$44,0)),""),"d-mmm-yy") &amp;" to " &amp; TEXT(IFERROR(INDEX('Overview - Section A'!$E$37:$E$44,MATCH(G469,'Overview - Section A'!$U$37:$U$44,0)),""),"d-mmm-yy")</f>
        <v>1-Jan-21 to 31-Dec-21</v>
      </c>
      <c r="D469" s="501"/>
      <c r="E469" s="501"/>
      <c r="F469" s="498" t="str">
        <f t="shared" si="30"/>
        <v/>
      </c>
      <c r="G469" s="502" t="s">
        <v>408</v>
      </c>
      <c r="H469" s="502"/>
      <c r="I469" s="503" t="b">
        <f t="shared" si="31"/>
        <v>1</v>
      </c>
      <c r="J469" s="503" t="b">
        <f t="shared" si="32"/>
        <v>0</v>
      </c>
      <c r="K469" s="503" t="str">
        <f t="shared" si="33"/>
        <v>a1N36000002PalhEAC</v>
      </c>
      <c r="L469" s="504" t="s">
        <v>1425</v>
      </c>
      <c r="M469" s="131"/>
      <c r="N469" s="68"/>
      <c r="AM469" s="5"/>
      <c r="AN469" s="5"/>
    </row>
    <row r="470" spans="1:40" ht="283.5">
      <c r="A470" s="406">
        <v>63</v>
      </c>
      <c r="B470" s="423" t="str">
        <f t="shared" si="29"/>
        <v/>
      </c>
      <c r="C470" s="424" t="str">
        <f ca="1">TEXT(IFERROR(INDEX('Overview - Section A'!$A$37:$A$44,MATCH(G470,'Overview - Section A'!$U$37:$U$44,0)),""),"d-mmm-yy") &amp;" to " &amp; TEXT(IFERROR(INDEX('Overview - Section A'!$E$37:$E$44,MATCH(G470,'Overview - Section A'!$U$37:$U$44,0)),""),"d-mmm-yy")</f>
        <v>1-Jan-22 to 31-Dec-22</v>
      </c>
      <c r="D470" s="501"/>
      <c r="E470" s="501"/>
      <c r="F470" s="498" t="str">
        <f t="shared" si="30"/>
        <v/>
      </c>
      <c r="G470" s="502" t="s">
        <v>410</v>
      </c>
      <c r="H470" s="502"/>
      <c r="I470" s="503" t="b">
        <f t="shared" si="31"/>
        <v>1</v>
      </c>
      <c r="J470" s="503" t="b">
        <f t="shared" si="32"/>
        <v>0</v>
      </c>
      <c r="K470" s="503" t="str">
        <f t="shared" si="33"/>
        <v>a1N36000002PalhEAC</v>
      </c>
      <c r="L470" s="504" t="s">
        <v>1426</v>
      </c>
      <c r="M470" s="131"/>
      <c r="N470" s="68"/>
      <c r="AM470" s="5"/>
      <c r="AN470" s="5"/>
    </row>
    <row r="471" spans="1:40" ht="283.5">
      <c r="A471" s="406">
        <v>63</v>
      </c>
      <c r="B471" s="423" t="str">
        <f t="shared" si="29"/>
        <v/>
      </c>
      <c r="C471" s="424" t="str">
        <f ca="1">TEXT(IFERROR(INDEX('Overview - Section A'!$A$37:$A$44,MATCH(G471,'Overview - Section A'!$U$37:$U$44,0)),""),"d-mmm-yy") &amp;" to " &amp; TEXT(IFERROR(INDEX('Overview - Section A'!$E$37:$E$44,MATCH(G471,'Overview - Section A'!$U$37:$U$44,0)),""),"d-mmm-yy")</f>
        <v>1-Jan-23 to 31-Dec-23</v>
      </c>
      <c r="D471" s="501"/>
      <c r="E471" s="501"/>
      <c r="F471" s="498" t="str">
        <f t="shared" si="30"/>
        <v/>
      </c>
      <c r="G471" s="502" t="s">
        <v>412</v>
      </c>
      <c r="H471" s="502"/>
      <c r="I471" s="503" t="b">
        <f t="shared" si="31"/>
        <v>1</v>
      </c>
      <c r="J471" s="503" t="b">
        <f t="shared" si="32"/>
        <v>0</v>
      </c>
      <c r="K471" s="503" t="str">
        <f t="shared" si="33"/>
        <v>a1N36000002PalhEAC</v>
      </c>
      <c r="L471" s="504" t="s">
        <v>1427</v>
      </c>
      <c r="M471" s="131"/>
      <c r="N471" s="68"/>
      <c r="AM471" s="5"/>
      <c r="AN471" s="5"/>
    </row>
    <row r="472" spans="1:40" ht="283.5">
      <c r="A472" s="406">
        <v>64</v>
      </c>
      <c r="B472" s="423" t="str">
        <f t="shared" si="29"/>
        <v/>
      </c>
      <c r="C472" s="424" t="str">
        <f ca="1">TEXT(IFERROR(INDEX('Overview - Section A'!$A$37:$A$44,MATCH(G472,'Overview - Section A'!$U$37:$U$44,0)),""),"d-mmm-yy") &amp;" to " &amp; TEXT(IFERROR(INDEX('Overview - Section A'!$E$37:$E$44,MATCH(G472,'Overview - Section A'!$U$37:$U$44,0)),""),"d-mmm-yy")</f>
        <v>1-Jan-18 to 31-Dec-18</v>
      </c>
      <c r="D472" s="501"/>
      <c r="E472" s="501"/>
      <c r="F472" s="498" t="str">
        <f t="shared" si="30"/>
        <v/>
      </c>
      <c r="G472" s="502" t="s">
        <v>402</v>
      </c>
      <c r="H472" s="502"/>
      <c r="I472" s="503" t="b">
        <f t="shared" si="31"/>
        <v>1</v>
      </c>
      <c r="J472" s="503" t="b">
        <f t="shared" si="32"/>
        <v>0</v>
      </c>
      <c r="K472" s="503" t="str">
        <f t="shared" si="33"/>
        <v>a1N36000002PaliEAC</v>
      </c>
      <c r="L472" s="504" t="s">
        <v>1428</v>
      </c>
      <c r="M472" s="131"/>
      <c r="N472" s="68"/>
      <c r="AM472" s="5"/>
      <c r="AN472" s="5"/>
    </row>
    <row r="473" spans="1:40" ht="283.5">
      <c r="A473" s="406">
        <v>64</v>
      </c>
      <c r="B473" s="423" t="str">
        <f t="shared" si="29"/>
        <v/>
      </c>
      <c r="C473" s="424" t="str">
        <f ca="1">TEXT(IFERROR(INDEX('Overview - Section A'!$A$37:$A$44,MATCH(G473,'Overview - Section A'!$U$37:$U$44,0)),""),"d-mmm-yy") &amp;" to " &amp; TEXT(IFERROR(INDEX('Overview - Section A'!$E$37:$E$44,MATCH(G473,'Overview - Section A'!$U$37:$U$44,0)),""),"d-mmm-yy")</f>
        <v>1-Jan-19 to 31-Dec-19</v>
      </c>
      <c r="D473" s="501"/>
      <c r="E473" s="501"/>
      <c r="F473" s="498" t="str">
        <f t="shared" si="30"/>
        <v/>
      </c>
      <c r="G473" s="502" t="s">
        <v>404</v>
      </c>
      <c r="H473" s="502"/>
      <c r="I473" s="503" t="b">
        <f t="shared" si="31"/>
        <v>1</v>
      </c>
      <c r="J473" s="503" t="b">
        <f t="shared" si="32"/>
        <v>0</v>
      </c>
      <c r="K473" s="503" t="str">
        <f t="shared" si="33"/>
        <v>a1N36000002PaliEAC</v>
      </c>
      <c r="L473" s="504" t="s">
        <v>1429</v>
      </c>
      <c r="M473" s="131"/>
      <c r="N473" s="68"/>
      <c r="AM473" s="5"/>
      <c r="AN473" s="5"/>
    </row>
    <row r="474" spans="1:40" ht="283.5">
      <c r="A474" s="406">
        <v>64</v>
      </c>
      <c r="B474" s="423" t="str">
        <f t="shared" si="29"/>
        <v/>
      </c>
      <c r="C474" s="424" t="str">
        <f ca="1">TEXT(IFERROR(INDEX('Overview - Section A'!$A$37:$A$44,MATCH(G474,'Overview - Section A'!$U$37:$U$44,0)),""),"d-mmm-yy") &amp;" to " &amp; TEXT(IFERROR(INDEX('Overview - Section A'!$E$37:$E$44,MATCH(G474,'Overview - Section A'!$U$37:$U$44,0)),""),"d-mmm-yy")</f>
        <v>1-Jan-20 to 31-Dec-20</v>
      </c>
      <c r="D474" s="501"/>
      <c r="E474" s="501"/>
      <c r="F474" s="498" t="str">
        <f t="shared" si="30"/>
        <v/>
      </c>
      <c r="G474" s="502" t="s">
        <v>406</v>
      </c>
      <c r="H474" s="502"/>
      <c r="I474" s="503" t="b">
        <f t="shared" si="31"/>
        <v>1</v>
      </c>
      <c r="J474" s="503" t="b">
        <f t="shared" si="32"/>
        <v>0</v>
      </c>
      <c r="K474" s="503" t="str">
        <f t="shared" si="33"/>
        <v>a1N36000002PaliEAC</v>
      </c>
      <c r="L474" s="504" t="s">
        <v>1430</v>
      </c>
      <c r="M474" s="131"/>
      <c r="N474" s="68"/>
      <c r="AM474" s="5"/>
      <c r="AN474" s="5"/>
    </row>
    <row r="475" spans="1:40" ht="283.5">
      <c r="A475" s="406">
        <v>64</v>
      </c>
      <c r="B475" s="423" t="str">
        <f t="shared" si="29"/>
        <v/>
      </c>
      <c r="C475" s="424" t="str">
        <f ca="1">TEXT(IFERROR(INDEX('Overview - Section A'!$A$37:$A$44,MATCH(G475,'Overview - Section A'!$U$37:$U$44,0)),""),"d-mmm-yy") &amp;" to " &amp; TEXT(IFERROR(INDEX('Overview - Section A'!$E$37:$E$44,MATCH(G475,'Overview - Section A'!$U$37:$U$44,0)),""),"d-mmm-yy")</f>
        <v>1-Jan-21 to 31-Dec-21</v>
      </c>
      <c r="D475" s="501"/>
      <c r="E475" s="501"/>
      <c r="F475" s="498" t="str">
        <f t="shared" si="30"/>
        <v/>
      </c>
      <c r="G475" s="502" t="s">
        <v>408</v>
      </c>
      <c r="H475" s="502"/>
      <c r="I475" s="503" t="b">
        <f t="shared" si="31"/>
        <v>1</v>
      </c>
      <c r="J475" s="503" t="b">
        <f t="shared" si="32"/>
        <v>0</v>
      </c>
      <c r="K475" s="503" t="str">
        <f t="shared" si="33"/>
        <v>a1N36000002PaliEAC</v>
      </c>
      <c r="L475" s="504" t="s">
        <v>1431</v>
      </c>
      <c r="M475" s="131"/>
      <c r="N475" s="68"/>
      <c r="AM475" s="5"/>
      <c r="AN475" s="5"/>
    </row>
    <row r="476" spans="1:40" ht="283.5">
      <c r="A476" s="406">
        <v>64</v>
      </c>
      <c r="B476" s="423" t="str">
        <f t="shared" si="29"/>
        <v/>
      </c>
      <c r="C476" s="424" t="str">
        <f ca="1">TEXT(IFERROR(INDEX('Overview - Section A'!$A$37:$A$44,MATCH(G476,'Overview - Section A'!$U$37:$U$44,0)),""),"d-mmm-yy") &amp;" to " &amp; TEXT(IFERROR(INDEX('Overview - Section A'!$E$37:$E$44,MATCH(G476,'Overview - Section A'!$U$37:$U$44,0)),""),"d-mmm-yy")</f>
        <v>1-Jan-22 to 31-Dec-22</v>
      </c>
      <c r="D476" s="501"/>
      <c r="E476" s="501"/>
      <c r="F476" s="498" t="str">
        <f t="shared" si="30"/>
        <v/>
      </c>
      <c r="G476" s="502" t="s">
        <v>410</v>
      </c>
      <c r="H476" s="502"/>
      <c r="I476" s="503" t="b">
        <f t="shared" si="31"/>
        <v>1</v>
      </c>
      <c r="J476" s="503" t="b">
        <f t="shared" si="32"/>
        <v>0</v>
      </c>
      <c r="K476" s="503" t="str">
        <f t="shared" si="33"/>
        <v>a1N36000002PaliEAC</v>
      </c>
      <c r="L476" s="504" t="s">
        <v>1432</v>
      </c>
      <c r="M476" s="131"/>
      <c r="N476" s="68"/>
      <c r="AM476" s="5"/>
      <c r="AN476" s="5"/>
    </row>
    <row r="477" spans="1:40" ht="283.5">
      <c r="A477" s="406">
        <v>64</v>
      </c>
      <c r="B477" s="423" t="str">
        <f t="shared" si="29"/>
        <v/>
      </c>
      <c r="C477" s="424" t="str">
        <f ca="1">TEXT(IFERROR(INDEX('Overview - Section A'!$A$37:$A$44,MATCH(G477,'Overview - Section A'!$U$37:$U$44,0)),""),"d-mmm-yy") &amp;" to " &amp; TEXT(IFERROR(INDEX('Overview - Section A'!$E$37:$E$44,MATCH(G477,'Overview - Section A'!$U$37:$U$44,0)),""),"d-mmm-yy")</f>
        <v>1-Jan-23 to 31-Dec-23</v>
      </c>
      <c r="D477" s="501"/>
      <c r="E477" s="501"/>
      <c r="F477" s="498" t="str">
        <f t="shared" si="30"/>
        <v/>
      </c>
      <c r="G477" s="502" t="s">
        <v>412</v>
      </c>
      <c r="H477" s="502"/>
      <c r="I477" s="503" t="b">
        <f t="shared" si="31"/>
        <v>1</v>
      </c>
      <c r="J477" s="503" t="b">
        <f t="shared" si="32"/>
        <v>0</v>
      </c>
      <c r="K477" s="503" t="str">
        <f t="shared" si="33"/>
        <v>a1N36000002PaliEAC</v>
      </c>
      <c r="L477" s="504" t="s">
        <v>1433</v>
      </c>
      <c r="M477" s="131"/>
      <c r="N477" s="68"/>
      <c r="AM477" s="5"/>
      <c r="AN477" s="5"/>
    </row>
    <row r="478" spans="1:40" ht="283.5">
      <c r="A478" s="406">
        <v>65</v>
      </c>
      <c r="B478" s="423" t="str">
        <f t="shared" ref="B478:B541" si="34">IF(A478=A477,"",IF(VLOOKUP(A478,$A$8:$D$90,4,FALSE)=0,"",VLOOKUP(A478,$A$8:$D$90,4,FALSE)))</f>
        <v/>
      </c>
      <c r="C478" s="424" t="str">
        <f ca="1">TEXT(IFERROR(INDEX('Overview - Section A'!$A$37:$A$44,MATCH(G478,'Overview - Section A'!$U$37:$U$44,0)),""),"d-mmm-yy") &amp;" to " &amp; TEXT(IFERROR(INDEX('Overview - Section A'!$E$37:$E$44,MATCH(G478,'Overview - Section A'!$U$37:$U$44,0)),""),"d-mmm-yy")</f>
        <v>1-Jan-18 to 31-Dec-18</v>
      </c>
      <c r="D478" s="501"/>
      <c r="E478" s="501"/>
      <c r="F478" s="498" t="str">
        <f t="shared" ref="F478:F541" si="35">IF(VLOOKUP(A478,$A$8:$D$90,4,FALSE)=0,"",VLOOKUP(A478,$A$8:$D$90,4,FALSE))</f>
        <v/>
      </c>
      <c r="G478" s="502" t="s">
        <v>402</v>
      </c>
      <c r="H478" s="502"/>
      <c r="I478" s="503" t="b">
        <f t="shared" ref="I478:I541" si="36">IFERROR(TRUE,FALSE)</f>
        <v>1</v>
      </c>
      <c r="J478" s="503" t="b">
        <f t="shared" ref="J478:J541" si="37">IFERROR(IF(VLOOKUP(A478,$A$8:$D$90,4,FALSE)&lt;&gt;"",TRUE,FALSE),FALSE)</f>
        <v>0</v>
      </c>
      <c r="K478" s="503" t="str">
        <f t="shared" ref="K478:K541" si="38">IFERROR(VLOOKUP(A478,$A$8:$T$90,20,FALSE),"")</f>
        <v>a1N36000002PaljEAC</v>
      </c>
      <c r="L478" s="504" t="s">
        <v>1434</v>
      </c>
      <c r="M478" s="131"/>
      <c r="N478" s="68"/>
      <c r="AM478" s="5"/>
      <c r="AN478" s="5"/>
    </row>
    <row r="479" spans="1:40" ht="283.5">
      <c r="A479" s="406">
        <v>65</v>
      </c>
      <c r="B479" s="423" t="str">
        <f t="shared" si="34"/>
        <v/>
      </c>
      <c r="C479" s="424" t="str">
        <f ca="1">TEXT(IFERROR(INDEX('Overview - Section A'!$A$37:$A$44,MATCH(G479,'Overview - Section A'!$U$37:$U$44,0)),""),"d-mmm-yy") &amp;" to " &amp; TEXT(IFERROR(INDEX('Overview - Section A'!$E$37:$E$44,MATCH(G479,'Overview - Section A'!$U$37:$U$44,0)),""),"d-mmm-yy")</f>
        <v>1-Jan-19 to 31-Dec-19</v>
      </c>
      <c r="D479" s="501"/>
      <c r="E479" s="501"/>
      <c r="F479" s="498" t="str">
        <f t="shared" si="35"/>
        <v/>
      </c>
      <c r="G479" s="502" t="s">
        <v>404</v>
      </c>
      <c r="H479" s="502"/>
      <c r="I479" s="503" t="b">
        <f t="shared" si="36"/>
        <v>1</v>
      </c>
      <c r="J479" s="503" t="b">
        <f t="shared" si="37"/>
        <v>0</v>
      </c>
      <c r="K479" s="503" t="str">
        <f t="shared" si="38"/>
        <v>a1N36000002PaljEAC</v>
      </c>
      <c r="L479" s="504" t="s">
        <v>1435</v>
      </c>
      <c r="M479" s="131"/>
      <c r="N479" s="68"/>
      <c r="AM479" s="5"/>
      <c r="AN479" s="5"/>
    </row>
    <row r="480" spans="1:40" ht="283.5">
      <c r="A480" s="406">
        <v>65</v>
      </c>
      <c r="B480" s="423" t="str">
        <f t="shared" si="34"/>
        <v/>
      </c>
      <c r="C480" s="424" t="str">
        <f ca="1">TEXT(IFERROR(INDEX('Overview - Section A'!$A$37:$A$44,MATCH(G480,'Overview - Section A'!$U$37:$U$44,0)),""),"d-mmm-yy") &amp;" to " &amp; TEXT(IFERROR(INDEX('Overview - Section A'!$E$37:$E$44,MATCH(G480,'Overview - Section A'!$U$37:$U$44,0)),""),"d-mmm-yy")</f>
        <v>1-Jan-20 to 31-Dec-20</v>
      </c>
      <c r="D480" s="501"/>
      <c r="E480" s="501"/>
      <c r="F480" s="498" t="str">
        <f t="shared" si="35"/>
        <v/>
      </c>
      <c r="G480" s="502" t="s">
        <v>406</v>
      </c>
      <c r="H480" s="502"/>
      <c r="I480" s="503" t="b">
        <f t="shared" si="36"/>
        <v>1</v>
      </c>
      <c r="J480" s="503" t="b">
        <f t="shared" si="37"/>
        <v>0</v>
      </c>
      <c r="K480" s="503" t="str">
        <f t="shared" si="38"/>
        <v>a1N36000002PaljEAC</v>
      </c>
      <c r="L480" s="504" t="s">
        <v>1436</v>
      </c>
      <c r="M480" s="131"/>
      <c r="N480" s="68"/>
      <c r="AM480" s="5"/>
      <c r="AN480" s="5"/>
    </row>
    <row r="481" spans="1:40" ht="283.5">
      <c r="A481" s="406">
        <v>65</v>
      </c>
      <c r="B481" s="423" t="str">
        <f t="shared" si="34"/>
        <v/>
      </c>
      <c r="C481" s="424" t="str">
        <f ca="1">TEXT(IFERROR(INDEX('Overview - Section A'!$A$37:$A$44,MATCH(G481,'Overview - Section A'!$U$37:$U$44,0)),""),"d-mmm-yy") &amp;" to " &amp; TEXT(IFERROR(INDEX('Overview - Section A'!$E$37:$E$44,MATCH(G481,'Overview - Section A'!$U$37:$U$44,0)),""),"d-mmm-yy")</f>
        <v>1-Jan-21 to 31-Dec-21</v>
      </c>
      <c r="D481" s="501"/>
      <c r="E481" s="501"/>
      <c r="F481" s="498" t="str">
        <f t="shared" si="35"/>
        <v/>
      </c>
      <c r="G481" s="502" t="s">
        <v>408</v>
      </c>
      <c r="H481" s="502"/>
      <c r="I481" s="503" t="b">
        <f t="shared" si="36"/>
        <v>1</v>
      </c>
      <c r="J481" s="503" t="b">
        <f t="shared" si="37"/>
        <v>0</v>
      </c>
      <c r="K481" s="503" t="str">
        <f t="shared" si="38"/>
        <v>a1N36000002PaljEAC</v>
      </c>
      <c r="L481" s="504" t="s">
        <v>1437</v>
      </c>
      <c r="M481" s="131"/>
      <c r="N481" s="68"/>
      <c r="AM481" s="5"/>
      <c r="AN481" s="5"/>
    </row>
    <row r="482" spans="1:40" ht="283.5">
      <c r="A482" s="406">
        <v>65</v>
      </c>
      <c r="B482" s="423" t="str">
        <f t="shared" si="34"/>
        <v/>
      </c>
      <c r="C482" s="424" t="str">
        <f ca="1">TEXT(IFERROR(INDEX('Overview - Section A'!$A$37:$A$44,MATCH(G482,'Overview - Section A'!$U$37:$U$44,0)),""),"d-mmm-yy") &amp;" to " &amp; TEXT(IFERROR(INDEX('Overview - Section A'!$E$37:$E$44,MATCH(G482,'Overview - Section A'!$U$37:$U$44,0)),""),"d-mmm-yy")</f>
        <v>1-Jan-22 to 31-Dec-22</v>
      </c>
      <c r="D482" s="501"/>
      <c r="E482" s="501"/>
      <c r="F482" s="498" t="str">
        <f t="shared" si="35"/>
        <v/>
      </c>
      <c r="G482" s="502" t="s">
        <v>410</v>
      </c>
      <c r="H482" s="502"/>
      <c r="I482" s="503" t="b">
        <f t="shared" si="36"/>
        <v>1</v>
      </c>
      <c r="J482" s="503" t="b">
        <f t="shared" si="37"/>
        <v>0</v>
      </c>
      <c r="K482" s="503" t="str">
        <f t="shared" si="38"/>
        <v>a1N36000002PaljEAC</v>
      </c>
      <c r="L482" s="504" t="s">
        <v>1438</v>
      </c>
      <c r="M482" s="131"/>
      <c r="N482" s="68"/>
      <c r="AM482" s="5"/>
      <c r="AN482" s="5"/>
    </row>
    <row r="483" spans="1:40" ht="283.5">
      <c r="A483" s="406">
        <v>65</v>
      </c>
      <c r="B483" s="423" t="str">
        <f t="shared" si="34"/>
        <v/>
      </c>
      <c r="C483" s="424" t="str">
        <f ca="1">TEXT(IFERROR(INDEX('Overview - Section A'!$A$37:$A$44,MATCH(G483,'Overview - Section A'!$U$37:$U$44,0)),""),"d-mmm-yy") &amp;" to " &amp; TEXT(IFERROR(INDEX('Overview - Section A'!$E$37:$E$44,MATCH(G483,'Overview - Section A'!$U$37:$U$44,0)),""),"d-mmm-yy")</f>
        <v>1-Jan-23 to 31-Dec-23</v>
      </c>
      <c r="D483" s="501"/>
      <c r="E483" s="501"/>
      <c r="F483" s="498" t="str">
        <f t="shared" si="35"/>
        <v/>
      </c>
      <c r="G483" s="502" t="s">
        <v>412</v>
      </c>
      <c r="H483" s="502"/>
      <c r="I483" s="503" t="b">
        <f t="shared" si="36"/>
        <v>1</v>
      </c>
      <c r="J483" s="503" t="b">
        <f t="shared" si="37"/>
        <v>0</v>
      </c>
      <c r="K483" s="503" t="str">
        <f t="shared" si="38"/>
        <v>a1N36000002PaljEAC</v>
      </c>
      <c r="L483" s="504" t="s">
        <v>1439</v>
      </c>
      <c r="M483" s="131"/>
      <c r="N483" s="68"/>
      <c r="AM483" s="5"/>
      <c r="AN483" s="5"/>
    </row>
    <row r="484" spans="1:40" ht="283.5">
      <c r="A484" s="406">
        <v>66</v>
      </c>
      <c r="B484" s="423" t="str">
        <f t="shared" si="34"/>
        <v/>
      </c>
      <c r="C484" s="424" t="str">
        <f ca="1">TEXT(IFERROR(INDEX('Overview - Section A'!$A$37:$A$44,MATCH(G484,'Overview - Section A'!$U$37:$U$44,0)),""),"d-mmm-yy") &amp;" to " &amp; TEXT(IFERROR(INDEX('Overview - Section A'!$E$37:$E$44,MATCH(G484,'Overview - Section A'!$U$37:$U$44,0)),""),"d-mmm-yy")</f>
        <v>1-Jan-18 to 31-Dec-18</v>
      </c>
      <c r="D484" s="501"/>
      <c r="E484" s="501"/>
      <c r="F484" s="498" t="str">
        <f t="shared" si="35"/>
        <v/>
      </c>
      <c r="G484" s="502" t="s">
        <v>402</v>
      </c>
      <c r="H484" s="502"/>
      <c r="I484" s="503" t="b">
        <f t="shared" si="36"/>
        <v>1</v>
      </c>
      <c r="J484" s="503" t="b">
        <f t="shared" si="37"/>
        <v>0</v>
      </c>
      <c r="K484" s="503" t="str">
        <f t="shared" si="38"/>
        <v>a1N36000002PalkEAC</v>
      </c>
      <c r="L484" s="504" t="s">
        <v>1440</v>
      </c>
      <c r="M484" s="131"/>
      <c r="N484" s="68"/>
      <c r="AM484" s="5"/>
      <c r="AN484" s="5"/>
    </row>
    <row r="485" spans="1:40" ht="283.5">
      <c r="A485" s="406">
        <v>66</v>
      </c>
      <c r="B485" s="423" t="str">
        <f t="shared" si="34"/>
        <v/>
      </c>
      <c r="C485" s="424" t="str">
        <f ca="1">TEXT(IFERROR(INDEX('Overview - Section A'!$A$37:$A$44,MATCH(G485,'Overview - Section A'!$U$37:$U$44,0)),""),"d-mmm-yy") &amp;" to " &amp; TEXT(IFERROR(INDEX('Overview - Section A'!$E$37:$E$44,MATCH(G485,'Overview - Section A'!$U$37:$U$44,0)),""),"d-mmm-yy")</f>
        <v>1-Jan-19 to 31-Dec-19</v>
      </c>
      <c r="D485" s="501"/>
      <c r="E485" s="501"/>
      <c r="F485" s="498" t="str">
        <f t="shared" si="35"/>
        <v/>
      </c>
      <c r="G485" s="502" t="s">
        <v>404</v>
      </c>
      <c r="H485" s="502"/>
      <c r="I485" s="503" t="b">
        <f t="shared" si="36"/>
        <v>1</v>
      </c>
      <c r="J485" s="503" t="b">
        <f t="shared" si="37"/>
        <v>0</v>
      </c>
      <c r="K485" s="503" t="str">
        <f t="shared" si="38"/>
        <v>a1N36000002PalkEAC</v>
      </c>
      <c r="L485" s="504" t="s">
        <v>1441</v>
      </c>
      <c r="M485" s="131"/>
      <c r="N485" s="68"/>
      <c r="AM485" s="5"/>
      <c r="AN485" s="5"/>
    </row>
    <row r="486" spans="1:40" ht="283.5">
      <c r="A486" s="406">
        <v>66</v>
      </c>
      <c r="B486" s="423" t="str">
        <f t="shared" si="34"/>
        <v/>
      </c>
      <c r="C486" s="424" t="str">
        <f ca="1">TEXT(IFERROR(INDEX('Overview - Section A'!$A$37:$A$44,MATCH(G486,'Overview - Section A'!$U$37:$U$44,0)),""),"d-mmm-yy") &amp;" to " &amp; TEXT(IFERROR(INDEX('Overview - Section A'!$E$37:$E$44,MATCH(G486,'Overview - Section A'!$U$37:$U$44,0)),""),"d-mmm-yy")</f>
        <v>1-Jan-20 to 31-Dec-20</v>
      </c>
      <c r="D486" s="501"/>
      <c r="E486" s="501"/>
      <c r="F486" s="498" t="str">
        <f t="shared" si="35"/>
        <v/>
      </c>
      <c r="G486" s="502" t="s">
        <v>406</v>
      </c>
      <c r="H486" s="502"/>
      <c r="I486" s="503" t="b">
        <f t="shared" si="36"/>
        <v>1</v>
      </c>
      <c r="J486" s="503" t="b">
        <f t="shared" si="37"/>
        <v>0</v>
      </c>
      <c r="K486" s="503" t="str">
        <f t="shared" si="38"/>
        <v>a1N36000002PalkEAC</v>
      </c>
      <c r="L486" s="504" t="s">
        <v>1442</v>
      </c>
      <c r="M486" s="131"/>
      <c r="N486" s="68"/>
      <c r="AM486" s="5"/>
      <c r="AN486" s="5"/>
    </row>
    <row r="487" spans="1:40" ht="283.5">
      <c r="A487" s="406">
        <v>66</v>
      </c>
      <c r="B487" s="423" t="str">
        <f t="shared" si="34"/>
        <v/>
      </c>
      <c r="C487" s="424" t="str">
        <f ca="1">TEXT(IFERROR(INDEX('Overview - Section A'!$A$37:$A$44,MATCH(G487,'Overview - Section A'!$U$37:$U$44,0)),""),"d-mmm-yy") &amp;" to " &amp; TEXT(IFERROR(INDEX('Overview - Section A'!$E$37:$E$44,MATCH(G487,'Overview - Section A'!$U$37:$U$44,0)),""),"d-mmm-yy")</f>
        <v>1-Jan-21 to 31-Dec-21</v>
      </c>
      <c r="D487" s="501"/>
      <c r="E487" s="501"/>
      <c r="F487" s="498" t="str">
        <f t="shared" si="35"/>
        <v/>
      </c>
      <c r="G487" s="502" t="s">
        <v>408</v>
      </c>
      <c r="H487" s="502"/>
      <c r="I487" s="503" t="b">
        <f t="shared" si="36"/>
        <v>1</v>
      </c>
      <c r="J487" s="503" t="b">
        <f t="shared" si="37"/>
        <v>0</v>
      </c>
      <c r="K487" s="503" t="str">
        <f t="shared" si="38"/>
        <v>a1N36000002PalkEAC</v>
      </c>
      <c r="L487" s="504" t="s">
        <v>1443</v>
      </c>
      <c r="M487" s="131"/>
      <c r="N487" s="68"/>
      <c r="AM487" s="5"/>
      <c r="AN487" s="5"/>
    </row>
    <row r="488" spans="1:40" ht="283.5">
      <c r="A488" s="406">
        <v>66</v>
      </c>
      <c r="B488" s="423" t="str">
        <f t="shared" si="34"/>
        <v/>
      </c>
      <c r="C488" s="424" t="str">
        <f ca="1">TEXT(IFERROR(INDEX('Overview - Section A'!$A$37:$A$44,MATCH(G488,'Overview - Section A'!$U$37:$U$44,0)),""),"d-mmm-yy") &amp;" to " &amp; TEXT(IFERROR(INDEX('Overview - Section A'!$E$37:$E$44,MATCH(G488,'Overview - Section A'!$U$37:$U$44,0)),""),"d-mmm-yy")</f>
        <v>1-Jan-22 to 31-Dec-22</v>
      </c>
      <c r="D488" s="501"/>
      <c r="E488" s="501"/>
      <c r="F488" s="498" t="str">
        <f t="shared" si="35"/>
        <v/>
      </c>
      <c r="G488" s="502" t="s">
        <v>410</v>
      </c>
      <c r="H488" s="502"/>
      <c r="I488" s="503" t="b">
        <f t="shared" si="36"/>
        <v>1</v>
      </c>
      <c r="J488" s="503" t="b">
        <f t="shared" si="37"/>
        <v>0</v>
      </c>
      <c r="K488" s="503" t="str">
        <f t="shared" si="38"/>
        <v>a1N36000002PalkEAC</v>
      </c>
      <c r="L488" s="504" t="s">
        <v>1444</v>
      </c>
      <c r="M488" s="131"/>
      <c r="N488" s="68"/>
      <c r="AM488" s="5"/>
      <c r="AN488" s="5"/>
    </row>
    <row r="489" spans="1:40" ht="283.5">
      <c r="A489" s="406">
        <v>66</v>
      </c>
      <c r="B489" s="423" t="str">
        <f t="shared" si="34"/>
        <v/>
      </c>
      <c r="C489" s="424" t="str">
        <f ca="1">TEXT(IFERROR(INDEX('Overview - Section A'!$A$37:$A$44,MATCH(G489,'Overview - Section A'!$U$37:$U$44,0)),""),"d-mmm-yy") &amp;" to " &amp; TEXT(IFERROR(INDEX('Overview - Section A'!$E$37:$E$44,MATCH(G489,'Overview - Section A'!$U$37:$U$44,0)),""),"d-mmm-yy")</f>
        <v>1-Jan-23 to 31-Dec-23</v>
      </c>
      <c r="D489" s="501"/>
      <c r="E489" s="501"/>
      <c r="F489" s="498" t="str">
        <f t="shared" si="35"/>
        <v/>
      </c>
      <c r="G489" s="502" t="s">
        <v>412</v>
      </c>
      <c r="H489" s="502"/>
      <c r="I489" s="503" t="b">
        <f t="shared" si="36"/>
        <v>1</v>
      </c>
      <c r="J489" s="503" t="b">
        <f t="shared" si="37"/>
        <v>0</v>
      </c>
      <c r="K489" s="503" t="str">
        <f t="shared" si="38"/>
        <v>a1N36000002PalkEAC</v>
      </c>
      <c r="L489" s="504" t="s">
        <v>1445</v>
      </c>
      <c r="M489" s="131"/>
      <c r="N489" s="68"/>
      <c r="AM489" s="5"/>
      <c r="AN489" s="5"/>
    </row>
    <row r="490" spans="1:40" ht="283.5">
      <c r="A490" s="406">
        <v>67</v>
      </c>
      <c r="B490" s="423" t="str">
        <f t="shared" si="34"/>
        <v/>
      </c>
      <c r="C490" s="424" t="str">
        <f ca="1">TEXT(IFERROR(INDEX('Overview - Section A'!$A$37:$A$44,MATCH(G490,'Overview - Section A'!$U$37:$U$44,0)),""),"d-mmm-yy") &amp;" to " &amp; TEXT(IFERROR(INDEX('Overview - Section A'!$E$37:$E$44,MATCH(G490,'Overview - Section A'!$U$37:$U$44,0)),""),"d-mmm-yy")</f>
        <v>1-Jan-18 to 31-Dec-18</v>
      </c>
      <c r="D490" s="501"/>
      <c r="E490" s="501"/>
      <c r="F490" s="498" t="str">
        <f t="shared" si="35"/>
        <v/>
      </c>
      <c r="G490" s="502" t="s">
        <v>402</v>
      </c>
      <c r="H490" s="502"/>
      <c r="I490" s="503" t="b">
        <f t="shared" si="36"/>
        <v>1</v>
      </c>
      <c r="J490" s="503" t="b">
        <f t="shared" si="37"/>
        <v>0</v>
      </c>
      <c r="K490" s="503" t="str">
        <f t="shared" si="38"/>
        <v>a1N36000002PallEAC</v>
      </c>
      <c r="L490" s="504" t="s">
        <v>1446</v>
      </c>
      <c r="M490" s="131"/>
      <c r="N490" s="68"/>
      <c r="AM490" s="5"/>
      <c r="AN490" s="5"/>
    </row>
    <row r="491" spans="1:40" ht="283.5">
      <c r="A491" s="406">
        <v>67</v>
      </c>
      <c r="B491" s="423" t="str">
        <f t="shared" si="34"/>
        <v/>
      </c>
      <c r="C491" s="424" t="str">
        <f ca="1">TEXT(IFERROR(INDEX('Overview - Section A'!$A$37:$A$44,MATCH(G491,'Overview - Section A'!$U$37:$U$44,0)),""),"d-mmm-yy") &amp;" to " &amp; TEXT(IFERROR(INDEX('Overview - Section A'!$E$37:$E$44,MATCH(G491,'Overview - Section A'!$U$37:$U$44,0)),""),"d-mmm-yy")</f>
        <v>1-Jan-19 to 31-Dec-19</v>
      </c>
      <c r="D491" s="501"/>
      <c r="E491" s="501"/>
      <c r="F491" s="498" t="str">
        <f t="shared" si="35"/>
        <v/>
      </c>
      <c r="G491" s="502" t="s">
        <v>404</v>
      </c>
      <c r="H491" s="502"/>
      <c r="I491" s="503" t="b">
        <f t="shared" si="36"/>
        <v>1</v>
      </c>
      <c r="J491" s="503" t="b">
        <f t="shared" si="37"/>
        <v>0</v>
      </c>
      <c r="K491" s="503" t="str">
        <f t="shared" si="38"/>
        <v>a1N36000002PallEAC</v>
      </c>
      <c r="L491" s="504" t="s">
        <v>1447</v>
      </c>
      <c r="M491" s="131"/>
      <c r="N491" s="68"/>
      <c r="AM491" s="5"/>
      <c r="AN491" s="5"/>
    </row>
    <row r="492" spans="1:40" ht="283.5">
      <c r="A492" s="406">
        <v>67</v>
      </c>
      <c r="B492" s="423" t="str">
        <f t="shared" si="34"/>
        <v/>
      </c>
      <c r="C492" s="424" t="str">
        <f ca="1">TEXT(IFERROR(INDEX('Overview - Section A'!$A$37:$A$44,MATCH(G492,'Overview - Section A'!$U$37:$U$44,0)),""),"d-mmm-yy") &amp;" to " &amp; TEXT(IFERROR(INDEX('Overview - Section A'!$E$37:$E$44,MATCH(G492,'Overview - Section A'!$U$37:$U$44,0)),""),"d-mmm-yy")</f>
        <v>1-Jan-20 to 31-Dec-20</v>
      </c>
      <c r="D492" s="501"/>
      <c r="E492" s="501"/>
      <c r="F492" s="498" t="str">
        <f t="shared" si="35"/>
        <v/>
      </c>
      <c r="G492" s="502" t="s">
        <v>406</v>
      </c>
      <c r="H492" s="502"/>
      <c r="I492" s="503" t="b">
        <f t="shared" si="36"/>
        <v>1</v>
      </c>
      <c r="J492" s="503" t="b">
        <f t="shared" si="37"/>
        <v>0</v>
      </c>
      <c r="K492" s="503" t="str">
        <f t="shared" si="38"/>
        <v>a1N36000002PallEAC</v>
      </c>
      <c r="L492" s="504" t="s">
        <v>1448</v>
      </c>
      <c r="M492" s="131"/>
      <c r="N492" s="68"/>
      <c r="AM492" s="5"/>
      <c r="AN492" s="5"/>
    </row>
    <row r="493" spans="1:40" ht="283.5">
      <c r="A493" s="406">
        <v>67</v>
      </c>
      <c r="B493" s="423" t="str">
        <f t="shared" si="34"/>
        <v/>
      </c>
      <c r="C493" s="424" t="str">
        <f ca="1">TEXT(IFERROR(INDEX('Overview - Section A'!$A$37:$A$44,MATCH(G493,'Overview - Section A'!$U$37:$U$44,0)),""),"d-mmm-yy") &amp;" to " &amp; TEXT(IFERROR(INDEX('Overview - Section A'!$E$37:$E$44,MATCH(G493,'Overview - Section A'!$U$37:$U$44,0)),""),"d-mmm-yy")</f>
        <v>1-Jan-21 to 31-Dec-21</v>
      </c>
      <c r="D493" s="501"/>
      <c r="E493" s="501"/>
      <c r="F493" s="498" t="str">
        <f t="shared" si="35"/>
        <v/>
      </c>
      <c r="G493" s="502" t="s">
        <v>408</v>
      </c>
      <c r="H493" s="502"/>
      <c r="I493" s="503" t="b">
        <f t="shared" si="36"/>
        <v>1</v>
      </c>
      <c r="J493" s="503" t="b">
        <f t="shared" si="37"/>
        <v>0</v>
      </c>
      <c r="K493" s="503" t="str">
        <f t="shared" si="38"/>
        <v>a1N36000002PallEAC</v>
      </c>
      <c r="L493" s="504" t="s">
        <v>1449</v>
      </c>
      <c r="M493" s="131"/>
      <c r="N493" s="68"/>
      <c r="AM493" s="5"/>
      <c r="AN493" s="5"/>
    </row>
    <row r="494" spans="1:40" ht="283.5">
      <c r="A494" s="406">
        <v>67</v>
      </c>
      <c r="B494" s="423" t="str">
        <f t="shared" si="34"/>
        <v/>
      </c>
      <c r="C494" s="424" t="str">
        <f ca="1">TEXT(IFERROR(INDEX('Overview - Section A'!$A$37:$A$44,MATCH(G494,'Overview - Section A'!$U$37:$U$44,0)),""),"d-mmm-yy") &amp;" to " &amp; TEXT(IFERROR(INDEX('Overview - Section A'!$E$37:$E$44,MATCH(G494,'Overview - Section A'!$U$37:$U$44,0)),""),"d-mmm-yy")</f>
        <v>1-Jan-22 to 31-Dec-22</v>
      </c>
      <c r="D494" s="501"/>
      <c r="E494" s="501"/>
      <c r="F494" s="498" t="str">
        <f t="shared" si="35"/>
        <v/>
      </c>
      <c r="G494" s="502" t="s">
        <v>410</v>
      </c>
      <c r="H494" s="502"/>
      <c r="I494" s="503" t="b">
        <f t="shared" si="36"/>
        <v>1</v>
      </c>
      <c r="J494" s="503" t="b">
        <f t="shared" si="37"/>
        <v>0</v>
      </c>
      <c r="K494" s="503" t="str">
        <f t="shared" si="38"/>
        <v>a1N36000002PallEAC</v>
      </c>
      <c r="L494" s="504" t="s">
        <v>1450</v>
      </c>
      <c r="M494" s="131"/>
      <c r="N494" s="68"/>
      <c r="AM494" s="5"/>
      <c r="AN494" s="5"/>
    </row>
    <row r="495" spans="1:40" ht="283.5">
      <c r="A495" s="406">
        <v>67</v>
      </c>
      <c r="B495" s="423" t="str">
        <f t="shared" si="34"/>
        <v/>
      </c>
      <c r="C495" s="424" t="str">
        <f ca="1">TEXT(IFERROR(INDEX('Overview - Section A'!$A$37:$A$44,MATCH(G495,'Overview - Section A'!$U$37:$U$44,0)),""),"d-mmm-yy") &amp;" to " &amp; TEXT(IFERROR(INDEX('Overview - Section A'!$E$37:$E$44,MATCH(G495,'Overview - Section A'!$U$37:$U$44,0)),""),"d-mmm-yy")</f>
        <v>1-Jan-23 to 31-Dec-23</v>
      </c>
      <c r="D495" s="501"/>
      <c r="E495" s="501"/>
      <c r="F495" s="498" t="str">
        <f t="shared" si="35"/>
        <v/>
      </c>
      <c r="G495" s="502" t="s">
        <v>412</v>
      </c>
      <c r="H495" s="502"/>
      <c r="I495" s="503" t="b">
        <f t="shared" si="36"/>
        <v>1</v>
      </c>
      <c r="J495" s="503" t="b">
        <f t="shared" si="37"/>
        <v>0</v>
      </c>
      <c r="K495" s="503" t="str">
        <f t="shared" si="38"/>
        <v>a1N36000002PallEAC</v>
      </c>
      <c r="L495" s="504" t="s">
        <v>1451</v>
      </c>
      <c r="M495" s="131"/>
      <c r="N495" s="68"/>
      <c r="AM495" s="5"/>
      <c r="AN495" s="5"/>
    </row>
    <row r="496" spans="1:40" ht="283.5">
      <c r="A496" s="406">
        <v>68</v>
      </c>
      <c r="B496" s="423" t="str">
        <f t="shared" si="34"/>
        <v/>
      </c>
      <c r="C496" s="424" t="str">
        <f ca="1">TEXT(IFERROR(INDEX('Overview - Section A'!$A$37:$A$44,MATCH(G496,'Overview - Section A'!$U$37:$U$44,0)),""),"d-mmm-yy") &amp;" to " &amp; TEXT(IFERROR(INDEX('Overview - Section A'!$E$37:$E$44,MATCH(G496,'Overview - Section A'!$U$37:$U$44,0)),""),"d-mmm-yy")</f>
        <v>1-Jan-18 to 31-Dec-18</v>
      </c>
      <c r="D496" s="501"/>
      <c r="E496" s="501"/>
      <c r="F496" s="498" t="str">
        <f t="shared" si="35"/>
        <v/>
      </c>
      <c r="G496" s="502" t="s">
        <v>402</v>
      </c>
      <c r="H496" s="502"/>
      <c r="I496" s="503" t="b">
        <f t="shared" si="36"/>
        <v>1</v>
      </c>
      <c r="J496" s="503" t="b">
        <f t="shared" si="37"/>
        <v>0</v>
      </c>
      <c r="K496" s="503" t="str">
        <f t="shared" si="38"/>
        <v>a1N36000002PalmEAC</v>
      </c>
      <c r="L496" s="504" t="s">
        <v>1452</v>
      </c>
      <c r="M496" s="131"/>
      <c r="N496" s="68"/>
      <c r="AM496" s="5"/>
      <c r="AN496" s="5"/>
    </row>
    <row r="497" spans="1:40" ht="283.5">
      <c r="A497" s="406">
        <v>68</v>
      </c>
      <c r="B497" s="423" t="str">
        <f t="shared" si="34"/>
        <v/>
      </c>
      <c r="C497" s="424" t="str">
        <f ca="1">TEXT(IFERROR(INDEX('Overview - Section A'!$A$37:$A$44,MATCH(G497,'Overview - Section A'!$U$37:$U$44,0)),""),"d-mmm-yy") &amp;" to " &amp; TEXT(IFERROR(INDEX('Overview - Section A'!$E$37:$E$44,MATCH(G497,'Overview - Section A'!$U$37:$U$44,0)),""),"d-mmm-yy")</f>
        <v>1-Jan-19 to 31-Dec-19</v>
      </c>
      <c r="D497" s="501"/>
      <c r="E497" s="501"/>
      <c r="F497" s="498" t="str">
        <f t="shared" si="35"/>
        <v/>
      </c>
      <c r="G497" s="502" t="s">
        <v>404</v>
      </c>
      <c r="H497" s="502"/>
      <c r="I497" s="503" t="b">
        <f t="shared" si="36"/>
        <v>1</v>
      </c>
      <c r="J497" s="503" t="b">
        <f t="shared" si="37"/>
        <v>0</v>
      </c>
      <c r="K497" s="503" t="str">
        <f t="shared" si="38"/>
        <v>a1N36000002PalmEAC</v>
      </c>
      <c r="L497" s="504" t="s">
        <v>1453</v>
      </c>
      <c r="M497" s="131"/>
      <c r="N497" s="68"/>
      <c r="AM497" s="5"/>
      <c r="AN497" s="5"/>
    </row>
    <row r="498" spans="1:40" ht="283.5">
      <c r="A498" s="406">
        <v>68</v>
      </c>
      <c r="B498" s="423" t="str">
        <f t="shared" si="34"/>
        <v/>
      </c>
      <c r="C498" s="424" t="str">
        <f ca="1">TEXT(IFERROR(INDEX('Overview - Section A'!$A$37:$A$44,MATCH(G498,'Overview - Section A'!$U$37:$U$44,0)),""),"d-mmm-yy") &amp;" to " &amp; TEXT(IFERROR(INDEX('Overview - Section A'!$E$37:$E$44,MATCH(G498,'Overview - Section A'!$U$37:$U$44,0)),""),"d-mmm-yy")</f>
        <v>1-Jan-20 to 31-Dec-20</v>
      </c>
      <c r="D498" s="501"/>
      <c r="E498" s="501"/>
      <c r="F498" s="498" t="str">
        <f t="shared" si="35"/>
        <v/>
      </c>
      <c r="G498" s="502" t="s">
        <v>406</v>
      </c>
      <c r="H498" s="502"/>
      <c r="I498" s="503" t="b">
        <f t="shared" si="36"/>
        <v>1</v>
      </c>
      <c r="J498" s="503" t="b">
        <f t="shared" si="37"/>
        <v>0</v>
      </c>
      <c r="K498" s="503" t="str">
        <f t="shared" si="38"/>
        <v>a1N36000002PalmEAC</v>
      </c>
      <c r="L498" s="504" t="s">
        <v>1454</v>
      </c>
      <c r="M498" s="131"/>
      <c r="N498" s="68"/>
      <c r="AM498" s="5"/>
      <c r="AN498" s="5"/>
    </row>
    <row r="499" spans="1:40" ht="283.5">
      <c r="A499" s="406">
        <v>68</v>
      </c>
      <c r="B499" s="423" t="str">
        <f t="shared" si="34"/>
        <v/>
      </c>
      <c r="C499" s="424" t="str">
        <f ca="1">TEXT(IFERROR(INDEX('Overview - Section A'!$A$37:$A$44,MATCH(G499,'Overview - Section A'!$U$37:$U$44,0)),""),"d-mmm-yy") &amp;" to " &amp; TEXT(IFERROR(INDEX('Overview - Section A'!$E$37:$E$44,MATCH(G499,'Overview - Section A'!$U$37:$U$44,0)),""),"d-mmm-yy")</f>
        <v>1-Jan-21 to 31-Dec-21</v>
      </c>
      <c r="D499" s="501"/>
      <c r="E499" s="501"/>
      <c r="F499" s="498" t="str">
        <f t="shared" si="35"/>
        <v/>
      </c>
      <c r="G499" s="502" t="s">
        <v>408</v>
      </c>
      <c r="H499" s="502"/>
      <c r="I499" s="503" t="b">
        <f t="shared" si="36"/>
        <v>1</v>
      </c>
      <c r="J499" s="503" t="b">
        <f t="shared" si="37"/>
        <v>0</v>
      </c>
      <c r="K499" s="503" t="str">
        <f t="shared" si="38"/>
        <v>a1N36000002PalmEAC</v>
      </c>
      <c r="L499" s="504" t="s">
        <v>1455</v>
      </c>
      <c r="M499" s="131"/>
      <c r="N499" s="68"/>
      <c r="AM499" s="5"/>
      <c r="AN499" s="5"/>
    </row>
    <row r="500" spans="1:40" ht="283.5">
      <c r="A500" s="406">
        <v>68</v>
      </c>
      <c r="B500" s="423" t="str">
        <f t="shared" si="34"/>
        <v/>
      </c>
      <c r="C500" s="424" t="str">
        <f ca="1">TEXT(IFERROR(INDEX('Overview - Section A'!$A$37:$A$44,MATCH(G500,'Overview - Section A'!$U$37:$U$44,0)),""),"d-mmm-yy") &amp;" to " &amp; TEXT(IFERROR(INDEX('Overview - Section A'!$E$37:$E$44,MATCH(G500,'Overview - Section A'!$U$37:$U$44,0)),""),"d-mmm-yy")</f>
        <v>1-Jan-22 to 31-Dec-22</v>
      </c>
      <c r="D500" s="501"/>
      <c r="E500" s="501"/>
      <c r="F500" s="498" t="str">
        <f t="shared" si="35"/>
        <v/>
      </c>
      <c r="G500" s="502" t="s">
        <v>410</v>
      </c>
      <c r="H500" s="502"/>
      <c r="I500" s="503" t="b">
        <f t="shared" si="36"/>
        <v>1</v>
      </c>
      <c r="J500" s="503" t="b">
        <f t="shared" si="37"/>
        <v>0</v>
      </c>
      <c r="K500" s="503" t="str">
        <f t="shared" si="38"/>
        <v>a1N36000002PalmEAC</v>
      </c>
      <c r="L500" s="504" t="s">
        <v>1456</v>
      </c>
      <c r="M500" s="131"/>
      <c r="N500" s="68"/>
      <c r="AM500" s="5"/>
      <c r="AN500" s="5"/>
    </row>
    <row r="501" spans="1:40" ht="283.5">
      <c r="A501" s="406">
        <v>68</v>
      </c>
      <c r="B501" s="423" t="str">
        <f t="shared" si="34"/>
        <v/>
      </c>
      <c r="C501" s="424" t="str">
        <f ca="1">TEXT(IFERROR(INDEX('Overview - Section A'!$A$37:$A$44,MATCH(G501,'Overview - Section A'!$U$37:$U$44,0)),""),"d-mmm-yy") &amp;" to " &amp; TEXT(IFERROR(INDEX('Overview - Section A'!$E$37:$E$44,MATCH(G501,'Overview - Section A'!$U$37:$U$44,0)),""),"d-mmm-yy")</f>
        <v>1-Jan-23 to 31-Dec-23</v>
      </c>
      <c r="D501" s="501"/>
      <c r="E501" s="501"/>
      <c r="F501" s="498" t="str">
        <f t="shared" si="35"/>
        <v/>
      </c>
      <c r="G501" s="502" t="s">
        <v>412</v>
      </c>
      <c r="H501" s="502"/>
      <c r="I501" s="503" t="b">
        <f t="shared" si="36"/>
        <v>1</v>
      </c>
      <c r="J501" s="503" t="b">
        <f t="shared" si="37"/>
        <v>0</v>
      </c>
      <c r="K501" s="503" t="str">
        <f t="shared" si="38"/>
        <v>a1N36000002PalmEAC</v>
      </c>
      <c r="L501" s="504" t="s">
        <v>1457</v>
      </c>
      <c r="M501" s="131"/>
      <c r="N501" s="68"/>
      <c r="AM501" s="5"/>
      <c r="AN501" s="5"/>
    </row>
    <row r="502" spans="1:40" ht="283.5">
      <c r="A502" s="406">
        <v>69</v>
      </c>
      <c r="B502" s="423" t="str">
        <f t="shared" si="34"/>
        <v/>
      </c>
      <c r="C502" s="424" t="str">
        <f ca="1">TEXT(IFERROR(INDEX('Overview - Section A'!$A$37:$A$44,MATCH(G502,'Overview - Section A'!$U$37:$U$44,0)),""),"d-mmm-yy") &amp;" to " &amp; TEXT(IFERROR(INDEX('Overview - Section A'!$E$37:$E$44,MATCH(G502,'Overview - Section A'!$U$37:$U$44,0)),""),"d-mmm-yy")</f>
        <v>1-Jan-18 to 31-Dec-18</v>
      </c>
      <c r="D502" s="501"/>
      <c r="E502" s="501"/>
      <c r="F502" s="498" t="str">
        <f t="shared" si="35"/>
        <v/>
      </c>
      <c r="G502" s="502" t="s">
        <v>402</v>
      </c>
      <c r="H502" s="502"/>
      <c r="I502" s="503" t="b">
        <f t="shared" si="36"/>
        <v>1</v>
      </c>
      <c r="J502" s="503" t="b">
        <f t="shared" si="37"/>
        <v>0</v>
      </c>
      <c r="K502" s="503" t="str">
        <f t="shared" si="38"/>
        <v>a1N36000002PalnEAC</v>
      </c>
      <c r="L502" s="504" t="s">
        <v>1458</v>
      </c>
      <c r="M502" s="131"/>
      <c r="N502" s="68"/>
      <c r="AM502" s="5"/>
      <c r="AN502" s="5"/>
    </row>
    <row r="503" spans="1:40" ht="283.5">
      <c r="A503" s="406">
        <v>69</v>
      </c>
      <c r="B503" s="423" t="str">
        <f t="shared" si="34"/>
        <v/>
      </c>
      <c r="C503" s="424" t="str">
        <f ca="1">TEXT(IFERROR(INDEX('Overview - Section A'!$A$37:$A$44,MATCH(G503,'Overview - Section A'!$U$37:$U$44,0)),""),"d-mmm-yy") &amp;" to " &amp; TEXT(IFERROR(INDEX('Overview - Section A'!$E$37:$E$44,MATCH(G503,'Overview - Section A'!$U$37:$U$44,0)),""),"d-mmm-yy")</f>
        <v>1-Jan-19 to 31-Dec-19</v>
      </c>
      <c r="D503" s="501"/>
      <c r="E503" s="501"/>
      <c r="F503" s="498" t="str">
        <f t="shared" si="35"/>
        <v/>
      </c>
      <c r="G503" s="502" t="s">
        <v>404</v>
      </c>
      <c r="H503" s="502"/>
      <c r="I503" s="503" t="b">
        <f t="shared" si="36"/>
        <v>1</v>
      </c>
      <c r="J503" s="503" t="b">
        <f t="shared" si="37"/>
        <v>0</v>
      </c>
      <c r="K503" s="503" t="str">
        <f t="shared" si="38"/>
        <v>a1N36000002PalnEAC</v>
      </c>
      <c r="L503" s="504" t="s">
        <v>1459</v>
      </c>
      <c r="M503" s="131"/>
      <c r="N503" s="68"/>
      <c r="AM503" s="5"/>
      <c r="AN503" s="5"/>
    </row>
    <row r="504" spans="1:40" ht="283.5">
      <c r="A504" s="406">
        <v>69</v>
      </c>
      <c r="B504" s="423" t="str">
        <f t="shared" si="34"/>
        <v/>
      </c>
      <c r="C504" s="424" t="str">
        <f ca="1">TEXT(IFERROR(INDEX('Overview - Section A'!$A$37:$A$44,MATCH(G504,'Overview - Section A'!$U$37:$U$44,0)),""),"d-mmm-yy") &amp;" to " &amp; TEXT(IFERROR(INDEX('Overview - Section A'!$E$37:$E$44,MATCH(G504,'Overview - Section A'!$U$37:$U$44,0)),""),"d-mmm-yy")</f>
        <v>1-Jan-20 to 31-Dec-20</v>
      </c>
      <c r="D504" s="501"/>
      <c r="E504" s="501"/>
      <c r="F504" s="498" t="str">
        <f t="shared" si="35"/>
        <v/>
      </c>
      <c r="G504" s="502" t="s">
        <v>406</v>
      </c>
      <c r="H504" s="502"/>
      <c r="I504" s="503" t="b">
        <f t="shared" si="36"/>
        <v>1</v>
      </c>
      <c r="J504" s="503" t="b">
        <f t="shared" si="37"/>
        <v>0</v>
      </c>
      <c r="K504" s="503" t="str">
        <f t="shared" si="38"/>
        <v>a1N36000002PalnEAC</v>
      </c>
      <c r="L504" s="504" t="s">
        <v>1460</v>
      </c>
      <c r="M504" s="131"/>
      <c r="N504" s="68"/>
      <c r="AM504" s="5"/>
      <c r="AN504" s="5"/>
    </row>
    <row r="505" spans="1:40" ht="283.5">
      <c r="A505" s="406">
        <v>69</v>
      </c>
      <c r="B505" s="423" t="str">
        <f t="shared" si="34"/>
        <v/>
      </c>
      <c r="C505" s="424" t="str">
        <f ca="1">TEXT(IFERROR(INDEX('Overview - Section A'!$A$37:$A$44,MATCH(G505,'Overview - Section A'!$U$37:$U$44,0)),""),"d-mmm-yy") &amp;" to " &amp; TEXT(IFERROR(INDEX('Overview - Section A'!$E$37:$E$44,MATCH(G505,'Overview - Section A'!$U$37:$U$44,0)),""),"d-mmm-yy")</f>
        <v>1-Jan-21 to 31-Dec-21</v>
      </c>
      <c r="D505" s="501"/>
      <c r="E505" s="501"/>
      <c r="F505" s="498" t="str">
        <f t="shared" si="35"/>
        <v/>
      </c>
      <c r="G505" s="502" t="s">
        <v>408</v>
      </c>
      <c r="H505" s="502"/>
      <c r="I505" s="503" t="b">
        <f t="shared" si="36"/>
        <v>1</v>
      </c>
      <c r="J505" s="503" t="b">
        <f t="shared" si="37"/>
        <v>0</v>
      </c>
      <c r="K505" s="503" t="str">
        <f t="shared" si="38"/>
        <v>a1N36000002PalnEAC</v>
      </c>
      <c r="L505" s="504" t="s">
        <v>1461</v>
      </c>
      <c r="M505" s="131"/>
      <c r="N505" s="68"/>
      <c r="AM505" s="5"/>
      <c r="AN505" s="5"/>
    </row>
    <row r="506" spans="1:40" ht="283.5">
      <c r="A506" s="406">
        <v>69</v>
      </c>
      <c r="B506" s="423" t="str">
        <f t="shared" si="34"/>
        <v/>
      </c>
      <c r="C506" s="424" t="str">
        <f ca="1">TEXT(IFERROR(INDEX('Overview - Section A'!$A$37:$A$44,MATCH(G506,'Overview - Section A'!$U$37:$U$44,0)),""),"d-mmm-yy") &amp;" to " &amp; TEXT(IFERROR(INDEX('Overview - Section A'!$E$37:$E$44,MATCH(G506,'Overview - Section A'!$U$37:$U$44,0)),""),"d-mmm-yy")</f>
        <v>1-Jan-22 to 31-Dec-22</v>
      </c>
      <c r="D506" s="501"/>
      <c r="E506" s="501"/>
      <c r="F506" s="498" t="str">
        <f t="shared" si="35"/>
        <v/>
      </c>
      <c r="G506" s="502" t="s">
        <v>410</v>
      </c>
      <c r="H506" s="502"/>
      <c r="I506" s="503" t="b">
        <f t="shared" si="36"/>
        <v>1</v>
      </c>
      <c r="J506" s="503" t="b">
        <f t="shared" si="37"/>
        <v>0</v>
      </c>
      <c r="K506" s="503" t="str">
        <f t="shared" si="38"/>
        <v>a1N36000002PalnEAC</v>
      </c>
      <c r="L506" s="504" t="s">
        <v>1462</v>
      </c>
      <c r="M506" s="131"/>
      <c r="N506" s="68"/>
      <c r="AM506" s="5"/>
      <c r="AN506" s="5"/>
    </row>
    <row r="507" spans="1:40" ht="283.5">
      <c r="A507" s="406">
        <v>69</v>
      </c>
      <c r="B507" s="423" t="str">
        <f t="shared" si="34"/>
        <v/>
      </c>
      <c r="C507" s="424" t="str">
        <f ca="1">TEXT(IFERROR(INDEX('Overview - Section A'!$A$37:$A$44,MATCH(G507,'Overview - Section A'!$U$37:$U$44,0)),""),"d-mmm-yy") &amp;" to " &amp; TEXT(IFERROR(INDEX('Overview - Section A'!$E$37:$E$44,MATCH(G507,'Overview - Section A'!$U$37:$U$44,0)),""),"d-mmm-yy")</f>
        <v>1-Jan-23 to 31-Dec-23</v>
      </c>
      <c r="D507" s="501"/>
      <c r="E507" s="501"/>
      <c r="F507" s="498" t="str">
        <f t="shared" si="35"/>
        <v/>
      </c>
      <c r="G507" s="502" t="s">
        <v>412</v>
      </c>
      <c r="H507" s="502"/>
      <c r="I507" s="503" t="b">
        <f t="shared" si="36"/>
        <v>1</v>
      </c>
      <c r="J507" s="503" t="b">
        <f t="shared" si="37"/>
        <v>0</v>
      </c>
      <c r="K507" s="503" t="str">
        <f t="shared" si="38"/>
        <v>a1N36000002PalnEAC</v>
      </c>
      <c r="L507" s="504" t="s">
        <v>1463</v>
      </c>
      <c r="M507" s="131"/>
      <c r="N507" s="68"/>
      <c r="AM507" s="5"/>
      <c r="AN507" s="5"/>
    </row>
    <row r="508" spans="1:40" ht="283.5">
      <c r="A508" s="406">
        <v>70</v>
      </c>
      <c r="B508" s="423" t="str">
        <f t="shared" si="34"/>
        <v/>
      </c>
      <c r="C508" s="424" t="str">
        <f ca="1">TEXT(IFERROR(INDEX('Overview - Section A'!$A$37:$A$44,MATCH(G508,'Overview - Section A'!$U$37:$U$44,0)),""),"d-mmm-yy") &amp;" to " &amp; TEXT(IFERROR(INDEX('Overview - Section A'!$E$37:$E$44,MATCH(G508,'Overview - Section A'!$U$37:$U$44,0)),""),"d-mmm-yy")</f>
        <v>1-Jan-18 to 31-Dec-18</v>
      </c>
      <c r="D508" s="501"/>
      <c r="E508" s="501"/>
      <c r="F508" s="498" t="str">
        <f t="shared" si="35"/>
        <v/>
      </c>
      <c r="G508" s="502" t="s">
        <v>402</v>
      </c>
      <c r="H508" s="502"/>
      <c r="I508" s="503" t="b">
        <f t="shared" si="36"/>
        <v>1</v>
      </c>
      <c r="J508" s="503" t="b">
        <f t="shared" si="37"/>
        <v>0</v>
      </c>
      <c r="K508" s="503" t="str">
        <f t="shared" si="38"/>
        <v>a1N36000002PaloEAC</v>
      </c>
      <c r="L508" s="504" t="s">
        <v>1464</v>
      </c>
      <c r="M508" s="131"/>
      <c r="N508" s="68"/>
      <c r="AM508" s="5"/>
      <c r="AN508" s="5"/>
    </row>
    <row r="509" spans="1:40" ht="283.5">
      <c r="A509" s="406">
        <v>70</v>
      </c>
      <c r="B509" s="423" t="str">
        <f t="shared" si="34"/>
        <v/>
      </c>
      <c r="C509" s="424" t="str">
        <f ca="1">TEXT(IFERROR(INDEX('Overview - Section A'!$A$37:$A$44,MATCH(G509,'Overview - Section A'!$U$37:$U$44,0)),""),"d-mmm-yy") &amp;" to " &amp; TEXT(IFERROR(INDEX('Overview - Section A'!$E$37:$E$44,MATCH(G509,'Overview - Section A'!$U$37:$U$44,0)),""),"d-mmm-yy")</f>
        <v>1-Jan-19 to 31-Dec-19</v>
      </c>
      <c r="D509" s="501"/>
      <c r="E509" s="501"/>
      <c r="F509" s="498" t="str">
        <f t="shared" si="35"/>
        <v/>
      </c>
      <c r="G509" s="502" t="s">
        <v>404</v>
      </c>
      <c r="H509" s="502"/>
      <c r="I509" s="503" t="b">
        <f t="shared" si="36"/>
        <v>1</v>
      </c>
      <c r="J509" s="503" t="b">
        <f t="shared" si="37"/>
        <v>0</v>
      </c>
      <c r="K509" s="503" t="str">
        <f t="shared" si="38"/>
        <v>a1N36000002PaloEAC</v>
      </c>
      <c r="L509" s="504" t="s">
        <v>1465</v>
      </c>
      <c r="M509" s="131"/>
      <c r="N509" s="68"/>
      <c r="AM509" s="5"/>
      <c r="AN509" s="5"/>
    </row>
    <row r="510" spans="1:40" ht="283.5">
      <c r="A510" s="406">
        <v>70</v>
      </c>
      <c r="B510" s="423" t="str">
        <f t="shared" si="34"/>
        <v/>
      </c>
      <c r="C510" s="424" t="str">
        <f ca="1">TEXT(IFERROR(INDEX('Overview - Section A'!$A$37:$A$44,MATCH(G510,'Overview - Section A'!$U$37:$U$44,0)),""),"d-mmm-yy") &amp;" to " &amp; TEXT(IFERROR(INDEX('Overview - Section A'!$E$37:$E$44,MATCH(G510,'Overview - Section A'!$U$37:$U$44,0)),""),"d-mmm-yy")</f>
        <v>1-Jan-20 to 31-Dec-20</v>
      </c>
      <c r="D510" s="501"/>
      <c r="E510" s="501"/>
      <c r="F510" s="498" t="str">
        <f t="shared" si="35"/>
        <v/>
      </c>
      <c r="G510" s="502" t="s">
        <v>406</v>
      </c>
      <c r="H510" s="502"/>
      <c r="I510" s="503" t="b">
        <f t="shared" si="36"/>
        <v>1</v>
      </c>
      <c r="J510" s="503" t="b">
        <f t="shared" si="37"/>
        <v>0</v>
      </c>
      <c r="K510" s="503" t="str">
        <f t="shared" si="38"/>
        <v>a1N36000002PaloEAC</v>
      </c>
      <c r="L510" s="504" t="s">
        <v>1466</v>
      </c>
      <c r="M510" s="131"/>
      <c r="N510" s="68"/>
      <c r="AM510" s="5"/>
      <c r="AN510" s="5"/>
    </row>
    <row r="511" spans="1:40" ht="283.5">
      <c r="A511" s="406">
        <v>70</v>
      </c>
      <c r="B511" s="423" t="str">
        <f t="shared" si="34"/>
        <v/>
      </c>
      <c r="C511" s="424" t="str">
        <f ca="1">TEXT(IFERROR(INDEX('Overview - Section A'!$A$37:$A$44,MATCH(G511,'Overview - Section A'!$U$37:$U$44,0)),""),"d-mmm-yy") &amp;" to " &amp; TEXT(IFERROR(INDEX('Overview - Section A'!$E$37:$E$44,MATCH(G511,'Overview - Section A'!$U$37:$U$44,0)),""),"d-mmm-yy")</f>
        <v>1-Jan-21 to 31-Dec-21</v>
      </c>
      <c r="D511" s="501"/>
      <c r="E511" s="501"/>
      <c r="F511" s="498" t="str">
        <f t="shared" si="35"/>
        <v/>
      </c>
      <c r="G511" s="502" t="s">
        <v>408</v>
      </c>
      <c r="H511" s="502"/>
      <c r="I511" s="503" t="b">
        <f t="shared" si="36"/>
        <v>1</v>
      </c>
      <c r="J511" s="503" t="b">
        <f t="shared" si="37"/>
        <v>0</v>
      </c>
      <c r="K511" s="503" t="str">
        <f t="shared" si="38"/>
        <v>a1N36000002PaloEAC</v>
      </c>
      <c r="L511" s="504" t="s">
        <v>1467</v>
      </c>
      <c r="M511" s="131"/>
      <c r="N511" s="68"/>
      <c r="AM511" s="5"/>
      <c r="AN511" s="5"/>
    </row>
    <row r="512" spans="1:40" ht="283.5">
      <c r="A512" s="406">
        <v>70</v>
      </c>
      <c r="B512" s="423" t="str">
        <f t="shared" si="34"/>
        <v/>
      </c>
      <c r="C512" s="424" t="str">
        <f ca="1">TEXT(IFERROR(INDEX('Overview - Section A'!$A$37:$A$44,MATCH(G512,'Overview - Section A'!$U$37:$U$44,0)),""),"d-mmm-yy") &amp;" to " &amp; TEXT(IFERROR(INDEX('Overview - Section A'!$E$37:$E$44,MATCH(G512,'Overview - Section A'!$U$37:$U$44,0)),""),"d-mmm-yy")</f>
        <v>1-Jan-22 to 31-Dec-22</v>
      </c>
      <c r="D512" s="501"/>
      <c r="E512" s="501"/>
      <c r="F512" s="498" t="str">
        <f t="shared" si="35"/>
        <v/>
      </c>
      <c r="G512" s="502" t="s">
        <v>410</v>
      </c>
      <c r="H512" s="502"/>
      <c r="I512" s="503" t="b">
        <f t="shared" si="36"/>
        <v>1</v>
      </c>
      <c r="J512" s="503" t="b">
        <f t="shared" si="37"/>
        <v>0</v>
      </c>
      <c r="K512" s="503" t="str">
        <f t="shared" si="38"/>
        <v>a1N36000002PaloEAC</v>
      </c>
      <c r="L512" s="504" t="s">
        <v>1468</v>
      </c>
      <c r="M512" s="131"/>
      <c r="N512" s="68"/>
      <c r="AM512" s="5"/>
      <c r="AN512" s="5"/>
    </row>
    <row r="513" spans="1:40" ht="283.5">
      <c r="A513" s="406">
        <v>70</v>
      </c>
      <c r="B513" s="423" t="str">
        <f t="shared" si="34"/>
        <v/>
      </c>
      <c r="C513" s="424" t="str">
        <f ca="1">TEXT(IFERROR(INDEX('Overview - Section A'!$A$37:$A$44,MATCH(G513,'Overview - Section A'!$U$37:$U$44,0)),""),"d-mmm-yy") &amp;" to " &amp; TEXT(IFERROR(INDEX('Overview - Section A'!$E$37:$E$44,MATCH(G513,'Overview - Section A'!$U$37:$U$44,0)),""),"d-mmm-yy")</f>
        <v>1-Jan-23 to 31-Dec-23</v>
      </c>
      <c r="D513" s="501"/>
      <c r="E513" s="501"/>
      <c r="F513" s="498" t="str">
        <f t="shared" si="35"/>
        <v/>
      </c>
      <c r="G513" s="502" t="s">
        <v>412</v>
      </c>
      <c r="H513" s="502"/>
      <c r="I513" s="503" t="b">
        <f t="shared" si="36"/>
        <v>1</v>
      </c>
      <c r="J513" s="503" t="b">
        <f t="shared" si="37"/>
        <v>0</v>
      </c>
      <c r="K513" s="503" t="str">
        <f t="shared" si="38"/>
        <v>a1N36000002PaloEAC</v>
      </c>
      <c r="L513" s="504" t="s">
        <v>1469</v>
      </c>
      <c r="M513" s="131"/>
      <c r="N513" s="68"/>
      <c r="AM513" s="5"/>
      <c r="AN513" s="5"/>
    </row>
    <row r="514" spans="1:40" ht="283.5">
      <c r="A514" s="406">
        <v>71</v>
      </c>
      <c r="B514" s="423" t="str">
        <f t="shared" si="34"/>
        <v/>
      </c>
      <c r="C514" s="424" t="str">
        <f ca="1">TEXT(IFERROR(INDEX('Overview - Section A'!$A$37:$A$44,MATCH(G514,'Overview - Section A'!$U$37:$U$44,0)),""),"d-mmm-yy") &amp;" to " &amp; TEXT(IFERROR(INDEX('Overview - Section A'!$E$37:$E$44,MATCH(G514,'Overview - Section A'!$U$37:$U$44,0)),""),"d-mmm-yy")</f>
        <v>1-Jan-18 to 31-Dec-18</v>
      </c>
      <c r="D514" s="501"/>
      <c r="E514" s="501"/>
      <c r="F514" s="498" t="str">
        <f t="shared" si="35"/>
        <v/>
      </c>
      <c r="G514" s="502" t="s">
        <v>402</v>
      </c>
      <c r="H514" s="502"/>
      <c r="I514" s="503" t="b">
        <f t="shared" si="36"/>
        <v>1</v>
      </c>
      <c r="J514" s="503" t="b">
        <f t="shared" si="37"/>
        <v>0</v>
      </c>
      <c r="K514" s="503" t="str">
        <f t="shared" si="38"/>
        <v>a1N36000002PalpEAC</v>
      </c>
      <c r="L514" s="504" t="s">
        <v>1470</v>
      </c>
      <c r="M514" s="131"/>
      <c r="N514" s="68"/>
      <c r="AM514" s="5"/>
      <c r="AN514" s="5"/>
    </row>
    <row r="515" spans="1:40" ht="283.5">
      <c r="A515" s="406">
        <v>71</v>
      </c>
      <c r="B515" s="423" t="str">
        <f t="shared" si="34"/>
        <v/>
      </c>
      <c r="C515" s="424" t="str">
        <f ca="1">TEXT(IFERROR(INDEX('Overview - Section A'!$A$37:$A$44,MATCH(G515,'Overview - Section A'!$U$37:$U$44,0)),""),"d-mmm-yy") &amp;" to " &amp; TEXT(IFERROR(INDEX('Overview - Section A'!$E$37:$E$44,MATCH(G515,'Overview - Section A'!$U$37:$U$44,0)),""),"d-mmm-yy")</f>
        <v>1-Jan-19 to 31-Dec-19</v>
      </c>
      <c r="D515" s="501"/>
      <c r="E515" s="501"/>
      <c r="F515" s="498" t="str">
        <f t="shared" si="35"/>
        <v/>
      </c>
      <c r="G515" s="502" t="s">
        <v>404</v>
      </c>
      <c r="H515" s="502"/>
      <c r="I515" s="503" t="b">
        <f t="shared" si="36"/>
        <v>1</v>
      </c>
      <c r="J515" s="503" t="b">
        <f t="shared" si="37"/>
        <v>0</v>
      </c>
      <c r="K515" s="503" t="str">
        <f t="shared" si="38"/>
        <v>a1N36000002PalpEAC</v>
      </c>
      <c r="L515" s="504" t="s">
        <v>1471</v>
      </c>
      <c r="M515" s="131"/>
      <c r="N515" s="68"/>
      <c r="AM515" s="5"/>
      <c r="AN515" s="5"/>
    </row>
    <row r="516" spans="1:40" ht="283.5">
      <c r="A516" s="406">
        <v>71</v>
      </c>
      <c r="B516" s="423" t="str">
        <f t="shared" si="34"/>
        <v/>
      </c>
      <c r="C516" s="424" t="str">
        <f ca="1">TEXT(IFERROR(INDEX('Overview - Section A'!$A$37:$A$44,MATCH(G516,'Overview - Section A'!$U$37:$U$44,0)),""),"d-mmm-yy") &amp;" to " &amp; TEXT(IFERROR(INDEX('Overview - Section A'!$E$37:$E$44,MATCH(G516,'Overview - Section A'!$U$37:$U$44,0)),""),"d-mmm-yy")</f>
        <v>1-Jan-20 to 31-Dec-20</v>
      </c>
      <c r="D516" s="501"/>
      <c r="E516" s="501"/>
      <c r="F516" s="498" t="str">
        <f t="shared" si="35"/>
        <v/>
      </c>
      <c r="G516" s="502" t="s">
        <v>406</v>
      </c>
      <c r="H516" s="502"/>
      <c r="I516" s="503" t="b">
        <f t="shared" si="36"/>
        <v>1</v>
      </c>
      <c r="J516" s="503" t="b">
        <f t="shared" si="37"/>
        <v>0</v>
      </c>
      <c r="K516" s="503" t="str">
        <f t="shared" si="38"/>
        <v>a1N36000002PalpEAC</v>
      </c>
      <c r="L516" s="504" t="s">
        <v>1472</v>
      </c>
      <c r="M516" s="131"/>
      <c r="N516" s="68"/>
      <c r="AM516" s="5"/>
      <c r="AN516" s="5"/>
    </row>
    <row r="517" spans="1:40" ht="283.5">
      <c r="A517" s="406">
        <v>71</v>
      </c>
      <c r="B517" s="423" t="str">
        <f t="shared" si="34"/>
        <v/>
      </c>
      <c r="C517" s="424" t="str">
        <f ca="1">TEXT(IFERROR(INDEX('Overview - Section A'!$A$37:$A$44,MATCH(G517,'Overview - Section A'!$U$37:$U$44,0)),""),"d-mmm-yy") &amp;" to " &amp; TEXT(IFERROR(INDEX('Overview - Section A'!$E$37:$E$44,MATCH(G517,'Overview - Section A'!$U$37:$U$44,0)),""),"d-mmm-yy")</f>
        <v>1-Jan-21 to 31-Dec-21</v>
      </c>
      <c r="D517" s="501"/>
      <c r="E517" s="501"/>
      <c r="F517" s="498" t="str">
        <f t="shared" si="35"/>
        <v/>
      </c>
      <c r="G517" s="502" t="s">
        <v>408</v>
      </c>
      <c r="H517" s="502"/>
      <c r="I517" s="503" t="b">
        <f t="shared" si="36"/>
        <v>1</v>
      </c>
      <c r="J517" s="503" t="b">
        <f t="shared" si="37"/>
        <v>0</v>
      </c>
      <c r="K517" s="503" t="str">
        <f t="shared" si="38"/>
        <v>a1N36000002PalpEAC</v>
      </c>
      <c r="L517" s="504" t="s">
        <v>1473</v>
      </c>
      <c r="M517" s="131"/>
      <c r="N517" s="68"/>
      <c r="AM517" s="5"/>
      <c r="AN517" s="5"/>
    </row>
    <row r="518" spans="1:40" ht="283.5">
      <c r="A518" s="406">
        <v>71</v>
      </c>
      <c r="B518" s="423" t="str">
        <f t="shared" si="34"/>
        <v/>
      </c>
      <c r="C518" s="424" t="str">
        <f ca="1">TEXT(IFERROR(INDEX('Overview - Section A'!$A$37:$A$44,MATCH(G518,'Overview - Section A'!$U$37:$U$44,0)),""),"d-mmm-yy") &amp;" to " &amp; TEXT(IFERROR(INDEX('Overview - Section A'!$E$37:$E$44,MATCH(G518,'Overview - Section A'!$U$37:$U$44,0)),""),"d-mmm-yy")</f>
        <v>1-Jan-22 to 31-Dec-22</v>
      </c>
      <c r="D518" s="501"/>
      <c r="E518" s="501"/>
      <c r="F518" s="498" t="str">
        <f t="shared" si="35"/>
        <v/>
      </c>
      <c r="G518" s="502" t="s">
        <v>410</v>
      </c>
      <c r="H518" s="502"/>
      <c r="I518" s="503" t="b">
        <f t="shared" si="36"/>
        <v>1</v>
      </c>
      <c r="J518" s="503" t="b">
        <f t="shared" si="37"/>
        <v>0</v>
      </c>
      <c r="K518" s="503" t="str">
        <f t="shared" si="38"/>
        <v>a1N36000002PalpEAC</v>
      </c>
      <c r="L518" s="504" t="s">
        <v>1474</v>
      </c>
      <c r="M518" s="131"/>
      <c r="N518" s="68"/>
      <c r="AM518" s="5"/>
      <c r="AN518" s="5"/>
    </row>
    <row r="519" spans="1:40" ht="283.5">
      <c r="A519" s="406">
        <v>71</v>
      </c>
      <c r="B519" s="423" t="str">
        <f t="shared" si="34"/>
        <v/>
      </c>
      <c r="C519" s="424" t="str">
        <f ca="1">TEXT(IFERROR(INDEX('Overview - Section A'!$A$37:$A$44,MATCH(G519,'Overview - Section A'!$U$37:$U$44,0)),""),"d-mmm-yy") &amp;" to " &amp; TEXT(IFERROR(INDEX('Overview - Section A'!$E$37:$E$44,MATCH(G519,'Overview - Section A'!$U$37:$U$44,0)),""),"d-mmm-yy")</f>
        <v>1-Jan-23 to 31-Dec-23</v>
      </c>
      <c r="D519" s="501"/>
      <c r="E519" s="501"/>
      <c r="F519" s="498" t="str">
        <f t="shared" si="35"/>
        <v/>
      </c>
      <c r="G519" s="502" t="s">
        <v>412</v>
      </c>
      <c r="H519" s="502"/>
      <c r="I519" s="503" t="b">
        <f t="shared" si="36"/>
        <v>1</v>
      </c>
      <c r="J519" s="503" t="b">
        <f t="shared" si="37"/>
        <v>0</v>
      </c>
      <c r="K519" s="503" t="str">
        <f t="shared" si="38"/>
        <v>a1N36000002PalpEAC</v>
      </c>
      <c r="L519" s="504" t="s">
        <v>1475</v>
      </c>
      <c r="M519" s="131"/>
      <c r="N519" s="68"/>
      <c r="AM519" s="5"/>
      <c r="AN519" s="5"/>
    </row>
    <row r="520" spans="1:40" ht="283.5">
      <c r="A520" s="406">
        <v>72</v>
      </c>
      <c r="B520" s="423" t="str">
        <f t="shared" si="34"/>
        <v/>
      </c>
      <c r="C520" s="424" t="str">
        <f ca="1">TEXT(IFERROR(INDEX('Overview - Section A'!$A$37:$A$44,MATCH(G520,'Overview - Section A'!$U$37:$U$44,0)),""),"d-mmm-yy") &amp;" to " &amp; TEXT(IFERROR(INDEX('Overview - Section A'!$E$37:$E$44,MATCH(G520,'Overview - Section A'!$U$37:$U$44,0)),""),"d-mmm-yy")</f>
        <v>1-Jan-18 to 31-Dec-18</v>
      </c>
      <c r="D520" s="501"/>
      <c r="E520" s="501"/>
      <c r="F520" s="498" t="str">
        <f t="shared" si="35"/>
        <v/>
      </c>
      <c r="G520" s="502" t="s">
        <v>402</v>
      </c>
      <c r="H520" s="502"/>
      <c r="I520" s="503" t="b">
        <f t="shared" si="36"/>
        <v>1</v>
      </c>
      <c r="J520" s="503" t="b">
        <f t="shared" si="37"/>
        <v>0</v>
      </c>
      <c r="K520" s="503" t="str">
        <f t="shared" si="38"/>
        <v>a1N36000002PalqEAC</v>
      </c>
      <c r="L520" s="504" t="s">
        <v>1476</v>
      </c>
      <c r="M520" s="131"/>
      <c r="N520" s="68"/>
      <c r="AM520" s="5"/>
      <c r="AN520" s="5"/>
    </row>
    <row r="521" spans="1:40" ht="283.5">
      <c r="A521" s="406">
        <v>72</v>
      </c>
      <c r="B521" s="423" t="str">
        <f t="shared" si="34"/>
        <v/>
      </c>
      <c r="C521" s="424" t="str">
        <f ca="1">TEXT(IFERROR(INDEX('Overview - Section A'!$A$37:$A$44,MATCH(G521,'Overview - Section A'!$U$37:$U$44,0)),""),"d-mmm-yy") &amp;" to " &amp; TEXT(IFERROR(INDEX('Overview - Section A'!$E$37:$E$44,MATCH(G521,'Overview - Section A'!$U$37:$U$44,0)),""),"d-mmm-yy")</f>
        <v>1-Jan-19 to 31-Dec-19</v>
      </c>
      <c r="D521" s="501"/>
      <c r="E521" s="501"/>
      <c r="F521" s="498" t="str">
        <f t="shared" si="35"/>
        <v/>
      </c>
      <c r="G521" s="502" t="s">
        <v>404</v>
      </c>
      <c r="H521" s="502"/>
      <c r="I521" s="503" t="b">
        <f t="shared" si="36"/>
        <v>1</v>
      </c>
      <c r="J521" s="503" t="b">
        <f t="shared" si="37"/>
        <v>0</v>
      </c>
      <c r="K521" s="503" t="str">
        <f t="shared" si="38"/>
        <v>a1N36000002PalqEAC</v>
      </c>
      <c r="L521" s="504" t="s">
        <v>1477</v>
      </c>
      <c r="M521" s="131"/>
      <c r="N521" s="68"/>
      <c r="AM521" s="5"/>
      <c r="AN521" s="5"/>
    </row>
    <row r="522" spans="1:40" ht="283.5">
      <c r="A522" s="406">
        <v>72</v>
      </c>
      <c r="B522" s="423" t="str">
        <f t="shared" si="34"/>
        <v/>
      </c>
      <c r="C522" s="424" t="str">
        <f ca="1">TEXT(IFERROR(INDEX('Overview - Section A'!$A$37:$A$44,MATCH(G522,'Overview - Section A'!$U$37:$U$44,0)),""),"d-mmm-yy") &amp;" to " &amp; TEXT(IFERROR(INDEX('Overview - Section A'!$E$37:$E$44,MATCH(G522,'Overview - Section A'!$U$37:$U$44,0)),""),"d-mmm-yy")</f>
        <v>1-Jan-20 to 31-Dec-20</v>
      </c>
      <c r="D522" s="501"/>
      <c r="E522" s="501"/>
      <c r="F522" s="498" t="str">
        <f t="shared" si="35"/>
        <v/>
      </c>
      <c r="G522" s="502" t="s">
        <v>406</v>
      </c>
      <c r="H522" s="502"/>
      <c r="I522" s="503" t="b">
        <f t="shared" si="36"/>
        <v>1</v>
      </c>
      <c r="J522" s="503" t="b">
        <f t="shared" si="37"/>
        <v>0</v>
      </c>
      <c r="K522" s="503" t="str">
        <f t="shared" si="38"/>
        <v>a1N36000002PalqEAC</v>
      </c>
      <c r="L522" s="504" t="s">
        <v>1478</v>
      </c>
      <c r="M522" s="131"/>
      <c r="N522" s="68"/>
      <c r="AM522" s="5"/>
      <c r="AN522" s="5"/>
    </row>
    <row r="523" spans="1:40" ht="283.5">
      <c r="A523" s="406">
        <v>72</v>
      </c>
      <c r="B523" s="423" t="str">
        <f t="shared" si="34"/>
        <v/>
      </c>
      <c r="C523" s="424" t="str">
        <f ca="1">TEXT(IFERROR(INDEX('Overview - Section A'!$A$37:$A$44,MATCH(G523,'Overview - Section A'!$U$37:$U$44,0)),""),"d-mmm-yy") &amp;" to " &amp; TEXT(IFERROR(INDEX('Overview - Section A'!$E$37:$E$44,MATCH(G523,'Overview - Section A'!$U$37:$U$44,0)),""),"d-mmm-yy")</f>
        <v>1-Jan-21 to 31-Dec-21</v>
      </c>
      <c r="D523" s="501"/>
      <c r="E523" s="501"/>
      <c r="F523" s="498" t="str">
        <f t="shared" si="35"/>
        <v/>
      </c>
      <c r="G523" s="502" t="s">
        <v>408</v>
      </c>
      <c r="H523" s="502"/>
      <c r="I523" s="503" t="b">
        <f t="shared" si="36"/>
        <v>1</v>
      </c>
      <c r="J523" s="503" t="b">
        <f t="shared" si="37"/>
        <v>0</v>
      </c>
      <c r="K523" s="503" t="str">
        <f t="shared" si="38"/>
        <v>a1N36000002PalqEAC</v>
      </c>
      <c r="L523" s="504" t="s">
        <v>1479</v>
      </c>
      <c r="M523" s="131"/>
      <c r="N523" s="68"/>
      <c r="AM523" s="5"/>
      <c r="AN523" s="5"/>
    </row>
    <row r="524" spans="1:40" ht="283.5">
      <c r="A524" s="406">
        <v>72</v>
      </c>
      <c r="B524" s="423" t="str">
        <f t="shared" si="34"/>
        <v/>
      </c>
      <c r="C524" s="424" t="str">
        <f ca="1">TEXT(IFERROR(INDEX('Overview - Section A'!$A$37:$A$44,MATCH(G524,'Overview - Section A'!$U$37:$U$44,0)),""),"d-mmm-yy") &amp;" to " &amp; TEXT(IFERROR(INDEX('Overview - Section A'!$E$37:$E$44,MATCH(G524,'Overview - Section A'!$U$37:$U$44,0)),""),"d-mmm-yy")</f>
        <v>1-Jan-22 to 31-Dec-22</v>
      </c>
      <c r="D524" s="501"/>
      <c r="E524" s="501"/>
      <c r="F524" s="498" t="str">
        <f t="shared" si="35"/>
        <v/>
      </c>
      <c r="G524" s="502" t="s">
        <v>410</v>
      </c>
      <c r="H524" s="502"/>
      <c r="I524" s="503" t="b">
        <f t="shared" si="36"/>
        <v>1</v>
      </c>
      <c r="J524" s="503" t="b">
        <f t="shared" si="37"/>
        <v>0</v>
      </c>
      <c r="K524" s="503" t="str">
        <f t="shared" si="38"/>
        <v>a1N36000002PalqEAC</v>
      </c>
      <c r="L524" s="504" t="s">
        <v>1480</v>
      </c>
      <c r="M524" s="131"/>
      <c r="N524" s="68"/>
      <c r="AM524" s="5"/>
      <c r="AN524" s="5"/>
    </row>
    <row r="525" spans="1:40" ht="283.5">
      <c r="A525" s="406">
        <v>72</v>
      </c>
      <c r="B525" s="423" t="str">
        <f t="shared" si="34"/>
        <v/>
      </c>
      <c r="C525" s="424" t="str">
        <f ca="1">TEXT(IFERROR(INDEX('Overview - Section A'!$A$37:$A$44,MATCH(G525,'Overview - Section A'!$U$37:$U$44,0)),""),"d-mmm-yy") &amp;" to " &amp; TEXT(IFERROR(INDEX('Overview - Section A'!$E$37:$E$44,MATCH(G525,'Overview - Section A'!$U$37:$U$44,0)),""),"d-mmm-yy")</f>
        <v>1-Jan-23 to 31-Dec-23</v>
      </c>
      <c r="D525" s="501"/>
      <c r="E525" s="501"/>
      <c r="F525" s="498" t="str">
        <f t="shared" si="35"/>
        <v/>
      </c>
      <c r="G525" s="502" t="s">
        <v>412</v>
      </c>
      <c r="H525" s="502"/>
      <c r="I525" s="503" t="b">
        <f t="shared" si="36"/>
        <v>1</v>
      </c>
      <c r="J525" s="503" t="b">
        <f t="shared" si="37"/>
        <v>0</v>
      </c>
      <c r="K525" s="503" t="str">
        <f t="shared" si="38"/>
        <v>a1N36000002PalqEAC</v>
      </c>
      <c r="L525" s="504" t="s">
        <v>1481</v>
      </c>
      <c r="M525" s="131"/>
      <c r="N525" s="68"/>
      <c r="AM525" s="5"/>
      <c r="AN525" s="5"/>
    </row>
    <row r="526" spans="1:40" ht="283.5">
      <c r="A526" s="406">
        <v>73</v>
      </c>
      <c r="B526" s="423" t="str">
        <f t="shared" si="34"/>
        <v/>
      </c>
      <c r="C526" s="424" t="str">
        <f ca="1">TEXT(IFERROR(INDEX('Overview - Section A'!$A$37:$A$44,MATCH(G526,'Overview - Section A'!$U$37:$U$44,0)),""),"d-mmm-yy") &amp;" to " &amp; TEXT(IFERROR(INDEX('Overview - Section A'!$E$37:$E$44,MATCH(G526,'Overview - Section A'!$U$37:$U$44,0)),""),"d-mmm-yy")</f>
        <v>1-Jan-18 to 31-Dec-18</v>
      </c>
      <c r="D526" s="501"/>
      <c r="E526" s="501"/>
      <c r="F526" s="498" t="str">
        <f t="shared" si="35"/>
        <v/>
      </c>
      <c r="G526" s="502" t="s">
        <v>402</v>
      </c>
      <c r="H526" s="502"/>
      <c r="I526" s="503" t="b">
        <f t="shared" si="36"/>
        <v>1</v>
      </c>
      <c r="J526" s="503" t="b">
        <f t="shared" si="37"/>
        <v>0</v>
      </c>
      <c r="K526" s="503" t="str">
        <f t="shared" si="38"/>
        <v>a1N36000002PalrEAC</v>
      </c>
      <c r="L526" s="504" t="s">
        <v>1482</v>
      </c>
      <c r="M526" s="131"/>
      <c r="N526" s="68"/>
      <c r="AM526" s="5"/>
      <c r="AN526" s="5"/>
    </row>
    <row r="527" spans="1:40" ht="283.5">
      <c r="A527" s="406">
        <v>73</v>
      </c>
      <c r="B527" s="423" t="str">
        <f t="shared" si="34"/>
        <v/>
      </c>
      <c r="C527" s="424" t="str">
        <f ca="1">TEXT(IFERROR(INDEX('Overview - Section A'!$A$37:$A$44,MATCH(G527,'Overview - Section A'!$U$37:$U$44,0)),""),"d-mmm-yy") &amp;" to " &amp; TEXT(IFERROR(INDEX('Overview - Section A'!$E$37:$E$44,MATCH(G527,'Overview - Section A'!$U$37:$U$44,0)),""),"d-mmm-yy")</f>
        <v>1-Jan-19 to 31-Dec-19</v>
      </c>
      <c r="D527" s="501"/>
      <c r="E527" s="501"/>
      <c r="F527" s="498" t="str">
        <f t="shared" si="35"/>
        <v/>
      </c>
      <c r="G527" s="502" t="s">
        <v>404</v>
      </c>
      <c r="H527" s="502"/>
      <c r="I527" s="503" t="b">
        <f t="shared" si="36"/>
        <v>1</v>
      </c>
      <c r="J527" s="503" t="b">
        <f t="shared" si="37"/>
        <v>0</v>
      </c>
      <c r="K527" s="503" t="str">
        <f t="shared" si="38"/>
        <v>a1N36000002PalrEAC</v>
      </c>
      <c r="L527" s="504" t="s">
        <v>1483</v>
      </c>
      <c r="M527" s="131"/>
      <c r="N527" s="68"/>
      <c r="AM527" s="5"/>
      <c r="AN527" s="5"/>
    </row>
    <row r="528" spans="1:40" ht="283.5">
      <c r="A528" s="406">
        <v>73</v>
      </c>
      <c r="B528" s="423" t="str">
        <f t="shared" si="34"/>
        <v/>
      </c>
      <c r="C528" s="424" t="str">
        <f ca="1">TEXT(IFERROR(INDEX('Overview - Section A'!$A$37:$A$44,MATCH(G528,'Overview - Section A'!$U$37:$U$44,0)),""),"d-mmm-yy") &amp;" to " &amp; TEXT(IFERROR(INDEX('Overview - Section A'!$E$37:$E$44,MATCH(G528,'Overview - Section A'!$U$37:$U$44,0)),""),"d-mmm-yy")</f>
        <v>1-Jan-20 to 31-Dec-20</v>
      </c>
      <c r="D528" s="501"/>
      <c r="E528" s="501"/>
      <c r="F528" s="498" t="str">
        <f t="shared" si="35"/>
        <v/>
      </c>
      <c r="G528" s="502" t="s">
        <v>406</v>
      </c>
      <c r="H528" s="502"/>
      <c r="I528" s="503" t="b">
        <f t="shared" si="36"/>
        <v>1</v>
      </c>
      <c r="J528" s="503" t="b">
        <f t="shared" si="37"/>
        <v>0</v>
      </c>
      <c r="K528" s="503" t="str">
        <f t="shared" si="38"/>
        <v>a1N36000002PalrEAC</v>
      </c>
      <c r="L528" s="504" t="s">
        <v>1484</v>
      </c>
      <c r="M528" s="131"/>
      <c r="N528" s="68"/>
      <c r="AM528" s="5"/>
      <c r="AN528" s="5"/>
    </row>
    <row r="529" spans="1:40" ht="283.5">
      <c r="A529" s="406">
        <v>73</v>
      </c>
      <c r="B529" s="423" t="str">
        <f t="shared" si="34"/>
        <v/>
      </c>
      <c r="C529" s="424" t="str">
        <f ca="1">TEXT(IFERROR(INDEX('Overview - Section A'!$A$37:$A$44,MATCH(G529,'Overview - Section A'!$U$37:$U$44,0)),""),"d-mmm-yy") &amp;" to " &amp; TEXT(IFERROR(INDEX('Overview - Section A'!$E$37:$E$44,MATCH(G529,'Overview - Section A'!$U$37:$U$44,0)),""),"d-mmm-yy")</f>
        <v>1-Jan-21 to 31-Dec-21</v>
      </c>
      <c r="D529" s="501"/>
      <c r="E529" s="501"/>
      <c r="F529" s="498" t="str">
        <f t="shared" si="35"/>
        <v/>
      </c>
      <c r="G529" s="502" t="s">
        <v>408</v>
      </c>
      <c r="H529" s="502"/>
      <c r="I529" s="503" t="b">
        <f t="shared" si="36"/>
        <v>1</v>
      </c>
      <c r="J529" s="503" t="b">
        <f t="shared" si="37"/>
        <v>0</v>
      </c>
      <c r="K529" s="503" t="str">
        <f t="shared" si="38"/>
        <v>a1N36000002PalrEAC</v>
      </c>
      <c r="L529" s="504" t="s">
        <v>1485</v>
      </c>
      <c r="M529" s="131"/>
      <c r="N529" s="68"/>
      <c r="AM529" s="5"/>
      <c r="AN529" s="5"/>
    </row>
    <row r="530" spans="1:40" ht="283.5">
      <c r="A530" s="406">
        <v>73</v>
      </c>
      <c r="B530" s="423" t="str">
        <f t="shared" si="34"/>
        <v/>
      </c>
      <c r="C530" s="424" t="str">
        <f ca="1">TEXT(IFERROR(INDEX('Overview - Section A'!$A$37:$A$44,MATCH(G530,'Overview - Section A'!$U$37:$U$44,0)),""),"d-mmm-yy") &amp;" to " &amp; TEXT(IFERROR(INDEX('Overview - Section A'!$E$37:$E$44,MATCH(G530,'Overview - Section A'!$U$37:$U$44,0)),""),"d-mmm-yy")</f>
        <v>1-Jan-22 to 31-Dec-22</v>
      </c>
      <c r="D530" s="501"/>
      <c r="E530" s="501"/>
      <c r="F530" s="498" t="str">
        <f t="shared" si="35"/>
        <v/>
      </c>
      <c r="G530" s="502" t="s">
        <v>410</v>
      </c>
      <c r="H530" s="502"/>
      <c r="I530" s="503" t="b">
        <f t="shared" si="36"/>
        <v>1</v>
      </c>
      <c r="J530" s="503" t="b">
        <f t="shared" si="37"/>
        <v>0</v>
      </c>
      <c r="K530" s="503" t="str">
        <f t="shared" si="38"/>
        <v>a1N36000002PalrEAC</v>
      </c>
      <c r="L530" s="504" t="s">
        <v>1486</v>
      </c>
      <c r="M530" s="131"/>
      <c r="N530" s="68"/>
      <c r="AM530" s="5"/>
      <c r="AN530" s="5"/>
    </row>
    <row r="531" spans="1:40" ht="283.5">
      <c r="A531" s="406">
        <v>73</v>
      </c>
      <c r="B531" s="423" t="str">
        <f t="shared" si="34"/>
        <v/>
      </c>
      <c r="C531" s="424" t="str">
        <f ca="1">TEXT(IFERROR(INDEX('Overview - Section A'!$A$37:$A$44,MATCH(G531,'Overview - Section A'!$U$37:$U$44,0)),""),"d-mmm-yy") &amp;" to " &amp; TEXT(IFERROR(INDEX('Overview - Section A'!$E$37:$E$44,MATCH(G531,'Overview - Section A'!$U$37:$U$44,0)),""),"d-mmm-yy")</f>
        <v>1-Jan-23 to 31-Dec-23</v>
      </c>
      <c r="D531" s="501"/>
      <c r="E531" s="501"/>
      <c r="F531" s="498" t="str">
        <f t="shared" si="35"/>
        <v/>
      </c>
      <c r="G531" s="502" t="s">
        <v>412</v>
      </c>
      <c r="H531" s="502"/>
      <c r="I531" s="503" t="b">
        <f t="shared" si="36"/>
        <v>1</v>
      </c>
      <c r="J531" s="503" t="b">
        <f t="shared" si="37"/>
        <v>0</v>
      </c>
      <c r="K531" s="503" t="str">
        <f t="shared" si="38"/>
        <v>a1N36000002PalrEAC</v>
      </c>
      <c r="L531" s="504" t="s">
        <v>1487</v>
      </c>
      <c r="M531" s="131"/>
      <c r="N531" s="68"/>
      <c r="AM531" s="5"/>
      <c r="AN531" s="5"/>
    </row>
    <row r="532" spans="1:40" ht="283.5">
      <c r="A532" s="406">
        <v>74</v>
      </c>
      <c r="B532" s="423" t="str">
        <f t="shared" si="34"/>
        <v/>
      </c>
      <c r="C532" s="424" t="str">
        <f ca="1">TEXT(IFERROR(INDEX('Overview - Section A'!$A$37:$A$44,MATCH(G532,'Overview - Section A'!$U$37:$U$44,0)),""),"d-mmm-yy") &amp;" to " &amp; TEXT(IFERROR(INDEX('Overview - Section A'!$E$37:$E$44,MATCH(G532,'Overview - Section A'!$U$37:$U$44,0)),""),"d-mmm-yy")</f>
        <v>1-Jan-18 to 31-Dec-18</v>
      </c>
      <c r="D532" s="501"/>
      <c r="E532" s="501"/>
      <c r="F532" s="498" t="str">
        <f t="shared" si="35"/>
        <v/>
      </c>
      <c r="G532" s="502" t="s">
        <v>402</v>
      </c>
      <c r="H532" s="502"/>
      <c r="I532" s="503" t="b">
        <f t="shared" si="36"/>
        <v>1</v>
      </c>
      <c r="J532" s="503" t="b">
        <f t="shared" si="37"/>
        <v>0</v>
      </c>
      <c r="K532" s="503" t="str">
        <f t="shared" si="38"/>
        <v>a1N36000002PalsEAC</v>
      </c>
      <c r="L532" s="504" t="s">
        <v>1488</v>
      </c>
      <c r="M532" s="131"/>
      <c r="N532" s="68"/>
      <c r="AM532" s="5"/>
      <c r="AN532" s="5"/>
    </row>
    <row r="533" spans="1:40" ht="283.5">
      <c r="A533" s="406">
        <v>74</v>
      </c>
      <c r="B533" s="423" t="str">
        <f t="shared" si="34"/>
        <v/>
      </c>
      <c r="C533" s="424" t="str">
        <f ca="1">TEXT(IFERROR(INDEX('Overview - Section A'!$A$37:$A$44,MATCH(G533,'Overview - Section A'!$U$37:$U$44,0)),""),"d-mmm-yy") &amp;" to " &amp; TEXT(IFERROR(INDEX('Overview - Section A'!$E$37:$E$44,MATCH(G533,'Overview - Section A'!$U$37:$U$44,0)),""),"d-mmm-yy")</f>
        <v>1-Jan-19 to 31-Dec-19</v>
      </c>
      <c r="D533" s="501"/>
      <c r="E533" s="501"/>
      <c r="F533" s="498" t="str">
        <f t="shared" si="35"/>
        <v/>
      </c>
      <c r="G533" s="502" t="s">
        <v>404</v>
      </c>
      <c r="H533" s="502"/>
      <c r="I533" s="503" t="b">
        <f t="shared" si="36"/>
        <v>1</v>
      </c>
      <c r="J533" s="503" t="b">
        <f t="shared" si="37"/>
        <v>0</v>
      </c>
      <c r="K533" s="503" t="str">
        <f t="shared" si="38"/>
        <v>a1N36000002PalsEAC</v>
      </c>
      <c r="L533" s="504" t="s">
        <v>1489</v>
      </c>
      <c r="M533" s="131"/>
      <c r="N533" s="68"/>
      <c r="AM533" s="5"/>
      <c r="AN533" s="5"/>
    </row>
    <row r="534" spans="1:40" ht="283.5">
      <c r="A534" s="406">
        <v>74</v>
      </c>
      <c r="B534" s="423" t="str">
        <f t="shared" si="34"/>
        <v/>
      </c>
      <c r="C534" s="424" t="str">
        <f ca="1">TEXT(IFERROR(INDEX('Overview - Section A'!$A$37:$A$44,MATCH(G534,'Overview - Section A'!$U$37:$U$44,0)),""),"d-mmm-yy") &amp;" to " &amp; TEXT(IFERROR(INDEX('Overview - Section A'!$E$37:$E$44,MATCH(G534,'Overview - Section A'!$U$37:$U$44,0)),""),"d-mmm-yy")</f>
        <v>1-Jan-20 to 31-Dec-20</v>
      </c>
      <c r="D534" s="501"/>
      <c r="E534" s="501"/>
      <c r="F534" s="498" t="str">
        <f t="shared" si="35"/>
        <v/>
      </c>
      <c r="G534" s="502" t="s">
        <v>406</v>
      </c>
      <c r="H534" s="502"/>
      <c r="I534" s="503" t="b">
        <f t="shared" si="36"/>
        <v>1</v>
      </c>
      <c r="J534" s="503" t="b">
        <f t="shared" si="37"/>
        <v>0</v>
      </c>
      <c r="K534" s="503" t="str">
        <f t="shared" si="38"/>
        <v>a1N36000002PalsEAC</v>
      </c>
      <c r="L534" s="504" t="s">
        <v>1490</v>
      </c>
      <c r="M534" s="131"/>
      <c r="N534" s="68"/>
      <c r="AM534" s="5"/>
      <c r="AN534" s="5"/>
    </row>
    <row r="535" spans="1:40" ht="283.5">
      <c r="A535" s="406">
        <v>74</v>
      </c>
      <c r="B535" s="423" t="str">
        <f t="shared" si="34"/>
        <v/>
      </c>
      <c r="C535" s="424" t="str">
        <f ca="1">TEXT(IFERROR(INDEX('Overview - Section A'!$A$37:$A$44,MATCH(G535,'Overview - Section A'!$U$37:$U$44,0)),""),"d-mmm-yy") &amp;" to " &amp; TEXT(IFERROR(INDEX('Overview - Section A'!$E$37:$E$44,MATCH(G535,'Overview - Section A'!$U$37:$U$44,0)),""),"d-mmm-yy")</f>
        <v>1-Jan-21 to 31-Dec-21</v>
      </c>
      <c r="D535" s="501"/>
      <c r="E535" s="501"/>
      <c r="F535" s="498" t="str">
        <f t="shared" si="35"/>
        <v/>
      </c>
      <c r="G535" s="502" t="s">
        <v>408</v>
      </c>
      <c r="H535" s="502"/>
      <c r="I535" s="503" t="b">
        <f t="shared" si="36"/>
        <v>1</v>
      </c>
      <c r="J535" s="503" t="b">
        <f t="shared" si="37"/>
        <v>0</v>
      </c>
      <c r="K535" s="503" t="str">
        <f t="shared" si="38"/>
        <v>a1N36000002PalsEAC</v>
      </c>
      <c r="L535" s="504" t="s">
        <v>1491</v>
      </c>
      <c r="M535" s="131"/>
      <c r="N535" s="68"/>
      <c r="AM535" s="5"/>
      <c r="AN535" s="5"/>
    </row>
    <row r="536" spans="1:40" ht="283.5">
      <c r="A536" s="406">
        <v>74</v>
      </c>
      <c r="B536" s="423" t="str">
        <f t="shared" si="34"/>
        <v/>
      </c>
      <c r="C536" s="424" t="str">
        <f ca="1">TEXT(IFERROR(INDEX('Overview - Section A'!$A$37:$A$44,MATCH(G536,'Overview - Section A'!$U$37:$U$44,0)),""),"d-mmm-yy") &amp;" to " &amp; TEXT(IFERROR(INDEX('Overview - Section A'!$E$37:$E$44,MATCH(G536,'Overview - Section A'!$U$37:$U$44,0)),""),"d-mmm-yy")</f>
        <v>1-Jan-22 to 31-Dec-22</v>
      </c>
      <c r="D536" s="501"/>
      <c r="E536" s="501"/>
      <c r="F536" s="498" t="str">
        <f t="shared" si="35"/>
        <v/>
      </c>
      <c r="G536" s="502" t="s">
        <v>410</v>
      </c>
      <c r="H536" s="502"/>
      <c r="I536" s="503" t="b">
        <f t="shared" si="36"/>
        <v>1</v>
      </c>
      <c r="J536" s="503" t="b">
        <f t="shared" si="37"/>
        <v>0</v>
      </c>
      <c r="K536" s="503" t="str">
        <f t="shared" si="38"/>
        <v>a1N36000002PalsEAC</v>
      </c>
      <c r="L536" s="504" t="s">
        <v>1492</v>
      </c>
      <c r="M536" s="131"/>
      <c r="N536" s="68"/>
      <c r="AM536" s="5"/>
      <c r="AN536" s="5"/>
    </row>
    <row r="537" spans="1:40" ht="283.5">
      <c r="A537" s="406">
        <v>74</v>
      </c>
      <c r="B537" s="423" t="str">
        <f t="shared" si="34"/>
        <v/>
      </c>
      <c r="C537" s="424" t="str">
        <f ca="1">TEXT(IFERROR(INDEX('Overview - Section A'!$A$37:$A$44,MATCH(G537,'Overview - Section A'!$U$37:$U$44,0)),""),"d-mmm-yy") &amp;" to " &amp; TEXT(IFERROR(INDEX('Overview - Section A'!$E$37:$E$44,MATCH(G537,'Overview - Section A'!$U$37:$U$44,0)),""),"d-mmm-yy")</f>
        <v>1-Jan-23 to 31-Dec-23</v>
      </c>
      <c r="D537" s="501"/>
      <c r="E537" s="501"/>
      <c r="F537" s="498" t="str">
        <f t="shared" si="35"/>
        <v/>
      </c>
      <c r="G537" s="502" t="s">
        <v>412</v>
      </c>
      <c r="H537" s="502"/>
      <c r="I537" s="503" t="b">
        <f t="shared" si="36"/>
        <v>1</v>
      </c>
      <c r="J537" s="503" t="b">
        <f t="shared" si="37"/>
        <v>0</v>
      </c>
      <c r="K537" s="503" t="str">
        <f t="shared" si="38"/>
        <v>a1N36000002PalsEAC</v>
      </c>
      <c r="L537" s="504" t="s">
        <v>1493</v>
      </c>
      <c r="M537" s="131"/>
      <c r="N537" s="68"/>
      <c r="AM537" s="5"/>
      <c r="AN537" s="5"/>
    </row>
    <row r="538" spans="1:40" ht="283.5">
      <c r="A538" s="406">
        <v>75</v>
      </c>
      <c r="B538" s="423" t="str">
        <f t="shared" si="34"/>
        <v/>
      </c>
      <c r="C538" s="424" t="str">
        <f ca="1">TEXT(IFERROR(INDEX('Overview - Section A'!$A$37:$A$44,MATCH(G538,'Overview - Section A'!$U$37:$U$44,0)),""),"d-mmm-yy") &amp;" to " &amp; TEXT(IFERROR(INDEX('Overview - Section A'!$E$37:$E$44,MATCH(G538,'Overview - Section A'!$U$37:$U$44,0)),""),"d-mmm-yy")</f>
        <v>1-Jan-18 to 31-Dec-18</v>
      </c>
      <c r="D538" s="501"/>
      <c r="E538" s="501"/>
      <c r="F538" s="498" t="str">
        <f t="shared" si="35"/>
        <v/>
      </c>
      <c r="G538" s="502" t="s">
        <v>402</v>
      </c>
      <c r="H538" s="502"/>
      <c r="I538" s="503" t="b">
        <f t="shared" si="36"/>
        <v>1</v>
      </c>
      <c r="J538" s="503" t="b">
        <f t="shared" si="37"/>
        <v>0</v>
      </c>
      <c r="K538" s="503" t="str">
        <f t="shared" si="38"/>
        <v>a1N36000002PaltEAC</v>
      </c>
      <c r="L538" s="504" t="s">
        <v>1494</v>
      </c>
      <c r="M538" s="131"/>
      <c r="N538" s="68"/>
      <c r="AM538" s="5"/>
      <c r="AN538" s="5"/>
    </row>
    <row r="539" spans="1:40" ht="283.5">
      <c r="A539" s="406">
        <v>75</v>
      </c>
      <c r="B539" s="423" t="str">
        <f t="shared" si="34"/>
        <v/>
      </c>
      <c r="C539" s="424" t="str">
        <f ca="1">TEXT(IFERROR(INDEX('Overview - Section A'!$A$37:$A$44,MATCH(G539,'Overview - Section A'!$U$37:$U$44,0)),""),"d-mmm-yy") &amp;" to " &amp; TEXT(IFERROR(INDEX('Overview - Section A'!$E$37:$E$44,MATCH(G539,'Overview - Section A'!$U$37:$U$44,0)),""),"d-mmm-yy")</f>
        <v>1-Jan-19 to 31-Dec-19</v>
      </c>
      <c r="D539" s="501"/>
      <c r="E539" s="501"/>
      <c r="F539" s="498" t="str">
        <f t="shared" si="35"/>
        <v/>
      </c>
      <c r="G539" s="502" t="s">
        <v>404</v>
      </c>
      <c r="H539" s="502"/>
      <c r="I539" s="503" t="b">
        <f t="shared" si="36"/>
        <v>1</v>
      </c>
      <c r="J539" s="503" t="b">
        <f t="shared" si="37"/>
        <v>0</v>
      </c>
      <c r="K539" s="503" t="str">
        <f t="shared" si="38"/>
        <v>a1N36000002PaltEAC</v>
      </c>
      <c r="L539" s="504" t="s">
        <v>1495</v>
      </c>
      <c r="M539" s="131"/>
      <c r="N539" s="68"/>
      <c r="AM539" s="5"/>
      <c r="AN539" s="5"/>
    </row>
    <row r="540" spans="1:40" ht="283.5">
      <c r="A540" s="406">
        <v>75</v>
      </c>
      <c r="B540" s="423" t="str">
        <f t="shared" si="34"/>
        <v/>
      </c>
      <c r="C540" s="424" t="str">
        <f ca="1">TEXT(IFERROR(INDEX('Overview - Section A'!$A$37:$A$44,MATCH(G540,'Overview - Section A'!$U$37:$U$44,0)),""),"d-mmm-yy") &amp;" to " &amp; TEXT(IFERROR(INDEX('Overview - Section A'!$E$37:$E$44,MATCH(G540,'Overview - Section A'!$U$37:$U$44,0)),""),"d-mmm-yy")</f>
        <v>1-Jan-20 to 31-Dec-20</v>
      </c>
      <c r="D540" s="501"/>
      <c r="E540" s="501"/>
      <c r="F540" s="498" t="str">
        <f t="shared" si="35"/>
        <v/>
      </c>
      <c r="G540" s="502" t="s">
        <v>406</v>
      </c>
      <c r="H540" s="502"/>
      <c r="I540" s="503" t="b">
        <f t="shared" si="36"/>
        <v>1</v>
      </c>
      <c r="J540" s="503" t="b">
        <f t="shared" si="37"/>
        <v>0</v>
      </c>
      <c r="K540" s="503" t="str">
        <f t="shared" si="38"/>
        <v>a1N36000002PaltEAC</v>
      </c>
      <c r="L540" s="504" t="s">
        <v>1496</v>
      </c>
      <c r="M540" s="131"/>
      <c r="N540" s="68"/>
      <c r="AM540" s="5"/>
      <c r="AN540" s="5"/>
    </row>
    <row r="541" spans="1:40" ht="283.5">
      <c r="A541" s="406">
        <v>75</v>
      </c>
      <c r="B541" s="423" t="str">
        <f t="shared" si="34"/>
        <v/>
      </c>
      <c r="C541" s="424" t="str">
        <f ca="1">TEXT(IFERROR(INDEX('Overview - Section A'!$A$37:$A$44,MATCH(G541,'Overview - Section A'!$U$37:$U$44,0)),""),"d-mmm-yy") &amp;" to " &amp; TEXT(IFERROR(INDEX('Overview - Section A'!$E$37:$E$44,MATCH(G541,'Overview - Section A'!$U$37:$U$44,0)),""),"d-mmm-yy")</f>
        <v>1-Jan-21 to 31-Dec-21</v>
      </c>
      <c r="D541" s="501"/>
      <c r="E541" s="501"/>
      <c r="F541" s="498" t="str">
        <f t="shared" si="35"/>
        <v/>
      </c>
      <c r="G541" s="502" t="s">
        <v>408</v>
      </c>
      <c r="H541" s="502"/>
      <c r="I541" s="503" t="b">
        <f t="shared" si="36"/>
        <v>1</v>
      </c>
      <c r="J541" s="503" t="b">
        <f t="shared" si="37"/>
        <v>0</v>
      </c>
      <c r="K541" s="503" t="str">
        <f t="shared" si="38"/>
        <v>a1N36000002PaltEAC</v>
      </c>
      <c r="L541" s="504" t="s">
        <v>1497</v>
      </c>
      <c r="M541" s="131"/>
      <c r="N541" s="68"/>
      <c r="AM541" s="5"/>
      <c r="AN541" s="5"/>
    </row>
    <row r="542" spans="1:40" ht="283.5">
      <c r="A542" s="406">
        <v>75</v>
      </c>
      <c r="B542" s="423" t="str">
        <f t="shared" ref="B542:B573" si="39">IF(A542=A541,"",IF(VLOOKUP(A542,$A$8:$D$90,4,FALSE)=0,"",VLOOKUP(A542,$A$8:$D$90,4,FALSE)))</f>
        <v/>
      </c>
      <c r="C542" s="424" t="str">
        <f ca="1">TEXT(IFERROR(INDEX('Overview - Section A'!$A$37:$A$44,MATCH(G542,'Overview - Section A'!$U$37:$U$44,0)),""),"d-mmm-yy") &amp;" to " &amp; TEXT(IFERROR(INDEX('Overview - Section A'!$E$37:$E$44,MATCH(G542,'Overview - Section A'!$U$37:$U$44,0)),""),"d-mmm-yy")</f>
        <v>1-Jan-22 to 31-Dec-22</v>
      </c>
      <c r="D542" s="501"/>
      <c r="E542" s="501"/>
      <c r="F542" s="498" t="str">
        <f t="shared" ref="F542:F573" si="40">IF(VLOOKUP(A542,$A$8:$D$90,4,FALSE)=0,"",VLOOKUP(A542,$A$8:$D$90,4,FALSE))</f>
        <v/>
      </c>
      <c r="G542" s="502" t="s">
        <v>410</v>
      </c>
      <c r="H542" s="502"/>
      <c r="I542" s="503" t="b">
        <f t="shared" ref="I542:I573" si="41">IFERROR(TRUE,FALSE)</f>
        <v>1</v>
      </c>
      <c r="J542" s="503" t="b">
        <f t="shared" ref="J542:J573" si="42">IFERROR(IF(VLOOKUP(A542,$A$8:$D$90,4,FALSE)&lt;&gt;"",TRUE,FALSE),FALSE)</f>
        <v>0</v>
      </c>
      <c r="K542" s="503" t="str">
        <f t="shared" ref="K542:K573" si="43">IFERROR(VLOOKUP(A542,$A$8:$T$90,20,FALSE),"")</f>
        <v>a1N36000002PaltEAC</v>
      </c>
      <c r="L542" s="504" t="s">
        <v>1498</v>
      </c>
      <c r="M542" s="131"/>
      <c r="N542" s="68"/>
      <c r="AM542" s="5"/>
      <c r="AN542" s="5"/>
    </row>
    <row r="543" spans="1:40" ht="283.5">
      <c r="A543" s="406">
        <v>75</v>
      </c>
      <c r="B543" s="423" t="str">
        <f t="shared" si="39"/>
        <v/>
      </c>
      <c r="C543" s="424" t="str">
        <f ca="1">TEXT(IFERROR(INDEX('Overview - Section A'!$A$37:$A$44,MATCH(G543,'Overview - Section A'!$U$37:$U$44,0)),""),"d-mmm-yy") &amp;" to " &amp; TEXT(IFERROR(INDEX('Overview - Section A'!$E$37:$E$44,MATCH(G543,'Overview - Section A'!$U$37:$U$44,0)),""),"d-mmm-yy")</f>
        <v>1-Jan-23 to 31-Dec-23</v>
      </c>
      <c r="D543" s="501"/>
      <c r="E543" s="501"/>
      <c r="F543" s="498" t="str">
        <f t="shared" si="40"/>
        <v/>
      </c>
      <c r="G543" s="502" t="s">
        <v>412</v>
      </c>
      <c r="H543" s="502"/>
      <c r="I543" s="503" t="b">
        <f t="shared" si="41"/>
        <v>1</v>
      </c>
      <c r="J543" s="503" t="b">
        <f t="shared" si="42"/>
        <v>0</v>
      </c>
      <c r="K543" s="503" t="str">
        <f t="shared" si="43"/>
        <v>a1N36000002PaltEAC</v>
      </c>
      <c r="L543" s="504" t="s">
        <v>1499</v>
      </c>
      <c r="M543" s="131"/>
      <c r="N543" s="68"/>
      <c r="AM543" s="5"/>
      <c r="AN543" s="5"/>
    </row>
    <row r="544" spans="1:40" ht="283.5">
      <c r="A544" s="406">
        <v>76</v>
      </c>
      <c r="B544" s="423" t="str">
        <f t="shared" si="39"/>
        <v/>
      </c>
      <c r="C544" s="424" t="str">
        <f ca="1">TEXT(IFERROR(INDEX('Overview - Section A'!$A$37:$A$44,MATCH(G544,'Overview - Section A'!$U$37:$U$44,0)),""),"d-mmm-yy") &amp;" to " &amp; TEXT(IFERROR(INDEX('Overview - Section A'!$E$37:$E$44,MATCH(G544,'Overview - Section A'!$U$37:$U$44,0)),""),"d-mmm-yy")</f>
        <v>1-Jan-18 to 31-Dec-18</v>
      </c>
      <c r="D544" s="501"/>
      <c r="E544" s="501"/>
      <c r="F544" s="498" t="str">
        <f t="shared" si="40"/>
        <v/>
      </c>
      <c r="G544" s="502" t="s">
        <v>402</v>
      </c>
      <c r="H544" s="502"/>
      <c r="I544" s="503" t="b">
        <f t="shared" si="41"/>
        <v>1</v>
      </c>
      <c r="J544" s="503" t="b">
        <f t="shared" si="42"/>
        <v>0</v>
      </c>
      <c r="K544" s="503" t="str">
        <f t="shared" si="43"/>
        <v>a1N36000002PaluEAC</v>
      </c>
      <c r="L544" s="504" t="s">
        <v>1500</v>
      </c>
      <c r="M544" s="131"/>
      <c r="N544" s="68"/>
      <c r="AM544" s="5"/>
      <c r="AN544" s="5"/>
    </row>
    <row r="545" spans="1:40" ht="283.5">
      <c r="A545" s="406">
        <v>76</v>
      </c>
      <c r="B545" s="423" t="str">
        <f t="shared" si="39"/>
        <v/>
      </c>
      <c r="C545" s="424" t="str">
        <f ca="1">TEXT(IFERROR(INDEX('Overview - Section A'!$A$37:$A$44,MATCH(G545,'Overview - Section A'!$U$37:$U$44,0)),""),"d-mmm-yy") &amp;" to " &amp; TEXT(IFERROR(INDEX('Overview - Section A'!$E$37:$E$44,MATCH(G545,'Overview - Section A'!$U$37:$U$44,0)),""),"d-mmm-yy")</f>
        <v>1-Jan-19 to 31-Dec-19</v>
      </c>
      <c r="D545" s="501"/>
      <c r="E545" s="501"/>
      <c r="F545" s="498" t="str">
        <f t="shared" si="40"/>
        <v/>
      </c>
      <c r="G545" s="502" t="s">
        <v>404</v>
      </c>
      <c r="H545" s="502"/>
      <c r="I545" s="503" t="b">
        <f t="shared" si="41"/>
        <v>1</v>
      </c>
      <c r="J545" s="503" t="b">
        <f t="shared" si="42"/>
        <v>0</v>
      </c>
      <c r="K545" s="503" t="str">
        <f t="shared" si="43"/>
        <v>a1N36000002PaluEAC</v>
      </c>
      <c r="L545" s="504" t="s">
        <v>1501</v>
      </c>
      <c r="M545" s="131"/>
      <c r="N545" s="68"/>
      <c r="AM545" s="5"/>
      <c r="AN545" s="5"/>
    </row>
    <row r="546" spans="1:40" ht="283.5">
      <c r="A546" s="406">
        <v>76</v>
      </c>
      <c r="B546" s="423" t="str">
        <f t="shared" si="39"/>
        <v/>
      </c>
      <c r="C546" s="424" t="str">
        <f ca="1">TEXT(IFERROR(INDEX('Overview - Section A'!$A$37:$A$44,MATCH(G546,'Overview - Section A'!$U$37:$U$44,0)),""),"d-mmm-yy") &amp;" to " &amp; TEXT(IFERROR(INDEX('Overview - Section A'!$E$37:$E$44,MATCH(G546,'Overview - Section A'!$U$37:$U$44,0)),""),"d-mmm-yy")</f>
        <v>1-Jan-20 to 31-Dec-20</v>
      </c>
      <c r="D546" s="501"/>
      <c r="E546" s="501"/>
      <c r="F546" s="498" t="str">
        <f t="shared" si="40"/>
        <v/>
      </c>
      <c r="G546" s="502" t="s">
        <v>406</v>
      </c>
      <c r="H546" s="502"/>
      <c r="I546" s="503" t="b">
        <f t="shared" si="41"/>
        <v>1</v>
      </c>
      <c r="J546" s="503" t="b">
        <f t="shared" si="42"/>
        <v>0</v>
      </c>
      <c r="K546" s="503" t="str">
        <f t="shared" si="43"/>
        <v>a1N36000002PaluEAC</v>
      </c>
      <c r="L546" s="504" t="s">
        <v>1502</v>
      </c>
      <c r="M546" s="131"/>
      <c r="N546" s="68"/>
      <c r="AM546" s="5"/>
      <c r="AN546" s="5"/>
    </row>
    <row r="547" spans="1:40" ht="283.5">
      <c r="A547" s="406">
        <v>76</v>
      </c>
      <c r="B547" s="423" t="str">
        <f t="shared" si="39"/>
        <v/>
      </c>
      <c r="C547" s="424" t="str">
        <f ca="1">TEXT(IFERROR(INDEX('Overview - Section A'!$A$37:$A$44,MATCH(G547,'Overview - Section A'!$U$37:$U$44,0)),""),"d-mmm-yy") &amp;" to " &amp; TEXT(IFERROR(INDEX('Overview - Section A'!$E$37:$E$44,MATCH(G547,'Overview - Section A'!$U$37:$U$44,0)),""),"d-mmm-yy")</f>
        <v>1-Jan-21 to 31-Dec-21</v>
      </c>
      <c r="D547" s="501"/>
      <c r="E547" s="501"/>
      <c r="F547" s="498" t="str">
        <f t="shared" si="40"/>
        <v/>
      </c>
      <c r="G547" s="502" t="s">
        <v>408</v>
      </c>
      <c r="H547" s="502"/>
      <c r="I547" s="503" t="b">
        <f t="shared" si="41"/>
        <v>1</v>
      </c>
      <c r="J547" s="503" t="b">
        <f t="shared" si="42"/>
        <v>0</v>
      </c>
      <c r="K547" s="503" t="str">
        <f t="shared" si="43"/>
        <v>a1N36000002PaluEAC</v>
      </c>
      <c r="L547" s="504" t="s">
        <v>1503</v>
      </c>
      <c r="M547" s="131"/>
      <c r="N547" s="68"/>
      <c r="AM547" s="5"/>
      <c r="AN547" s="5"/>
    </row>
    <row r="548" spans="1:40" ht="283.5">
      <c r="A548" s="406">
        <v>76</v>
      </c>
      <c r="B548" s="423" t="str">
        <f t="shared" si="39"/>
        <v/>
      </c>
      <c r="C548" s="424" t="str">
        <f ca="1">TEXT(IFERROR(INDEX('Overview - Section A'!$A$37:$A$44,MATCH(G548,'Overview - Section A'!$U$37:$U$44,0)),""),"d-mmm-yy") &amp;" to " &amp; TEXT(IFERROR(INDEX('Overview - Section A'!$E$37:$E$44,MATCH(G548,'Overview - Section A'!$U$37:$U$44,0)),""),"d-mmm-yy")</f>
        <v>1-Jan-22 to 31-Dec-22</v>
      </c>
      <c r="D548" s="501"/>
      <c r="E548" s="501"/>
      <c r="F548" s="498" t="str">
        <f t="shared" si="40"/>
        <v/>
      </c>
      <c r="G548" s="502" t="s">
        <v>410</v>
      </c>
      <c r="H548" s="502"/>
      <c r="I548" s="503" t="b">
        <f t="shared" si="41"/>
        <v>1</v>
      </c>
      <c r="J548" s="503" t="b">
        <f t="shared" si="42"/>
        <v>0</v>
      </c>
      <c r="K548" s="503" t="str">
        <f t="shared" si="43"/>
        <v>a1N36000002PaluEAC</v>
      </c>
      <c r="L548" s="504" t="s">
        <v>1504</v>
      </c>
      <c r="M548" s="131"/>
      <c r="N548" s="68"/>
      <c r="AM548" s="5"/>
      <c r="AN548" s="5"/>
    </row>
    <row r="549" spans="1:40" ht="283.5">
      <c r="A549" s="406">
        <v>76</v>
      </c>
      <c r="B549" s="423" t="str">
        <f t="shared" si="39"/>
        <v/>
      </c>
      <c r="C549" s="424" t="str">
        <f ca="1">TEXT(IFERROR(INDEX('Overview - Section A'!$A$37:$A$44,MATCH(G549,'Overview - Section A'!$U$37:$U$44,0)),""),"d-mmm-yy") &amp;" to " &amp; TEXT(IFERROR(INDEX('Overview - Section A'!$E$37:$E$44,MATCH(G549,'Overview - Section A'!$U$37:$U$44,0)),""),"d-mmm-yy")</f>
        <v>1-Jan-23 to 31-Dec-23</v>
      </c>
      <c r="D549" s="501"/>
      <c r="E549" s="501"/>
      <c r="F549" s="498" t="str">
        <f t="shared" si="40"/>
        <v/>
      </c>
      <c r="G549" s="502" t="s">
        <v>412</v>
      </c>
      <c r="H549" s="502"/>
      <c r="I549" s="503" t="b">
        <f t="shared" si="41"/>
        <v>1</v>
      </c>
      <c r="J549" s="503" t="b">
        <f t="shared" si="42"/>
        <v>0</v>
      </c>
      <c r="K549" s="503" t="str">
        <f t="shared" si="43"/>
        <v>a1N36000002PaluEAC</v>
      </c>
      <c r="L549" s="504" t="s">
        <v>1505</v>
      </c>
      <c r="M549" s="131"/>
      <c r="N549" s="68"/>
      <c r="AM549" s="5"/>
      <c r="AN549" s="5"/>
    </row>
    <row r="550" spans="1:40" ht="283.5">
      <c r="A550" s="406">
        <v>77</v>
      </c>
      <c r="B550" s="423" t="str">
        <f t="shared" si="39"/>
        <v/>
      </c>
      <c r="C550" s="424" t="str">
        <f ca="1">TEXT(IFERROR(INDEX('Overview - Section A'!$A$37:$A$44,MATCH(G550,'Overview - Section A'!$U$37:$U$44,0)),""),"d-mmm-yy") &amp;" to " &amp; TEXT(IFERROR(INDEX('Overview - Section A'!$E$37:$E$44,MATCH(G550,'Overview - Section A'!$U$37:$U$44,0)),""),"d-mmm-yy")</f>
        <v>1-Jan-18 to 31-Dec-18</v>
      </c>
      <c r="D550" s="501"/>
      <c r="E550" s="501"/>
      <c r="F550" s="498" t="str">
        <f t="shared" si="40"/>
        <v/>
      </c>
      <c r="G550" s="502" t="s">
        <v>402</v>
      </c>
      <c r="H550" s="502"/>
      <c r="I550" s="503" t="b">
        <f t="shared" si="41"/>
        <v>1</v>
      </c>
      <c r="J550" s="503" t="b">
        <f t="shared" si="42"/>
        <v>0</v>
      </c>
      <c r="K550" s="503" t="str">
        <f t="shared" si="43"/>
        <v>a1N36000002PalvEAC</v>
      </c>
      <c r="L550" s="504" t="s">
        <v>1506</v>
      </c>
      <c r="M550" s="131"/>
      <c r="N550" s="68"/>
      <c r="AM550" s="5"/>
      <c r="AN550" s="5"/>
    </row>
    <row r="551" spans="1:40" ht="283.5">
      <c r="A551" s="406">
        <v>77</v>
      </c>
      <c r="B551" s="423" t="str">
        <f t="shared" si="39"/>
        <v/>
      </c>
      <c r="C551" s="424" t="str">
        <f ca="1">TEXT(IFERROR(INDEX('Overview - Section A'!$A$37:$A$44,MATCH(G551,'Overview - Section A'!$U$37:$U$44,0)),""),"d-mmm-yy") &amp;" to " &amp; TEXT(IFERROR(INDEX('Overview - Section A'!$E$37:$E$44,MATCH(G551,'Overview - Section A'!$U$37:$U$44,0)),""),"d-mmm-yy")</f>
        <v>1-Jan-19 to 31-Dec-19</v>
      </c>
      <c r="D551" s="501"/>
      <c r="E551" s="501"/>
      <c r="F551" s="498" t="str">
        <f t="shared" si="40"/>
        <v/>
      </c>
      <c r="G551" s="502" t="s">
        <v>404</v>
      </c>
      <c r="H551" s="502"/>
      <c r="I551" s="503" t="b">
        <f t="shared" si="41"/>
        <v>1</v>
      </c>
      <c r="J551" s="503" t="b">
        <f t="shared" si="42"/>
        <v>0</v>
      </c>
      <c r="K551" s="503" t="str">
        <f t="shared" si="43"/>
        <v>a1N36000002PalvEAC</v>
      </c>
      <c r="L551" s="504" t="s">
        <v>1507</v>
      </c>
      <c r="M551" s="131"/>
      <c r="N551" s="68"/>
      <c r="AM551" s="5"/>
      <c r="AN551" s="5"/>
    </row>
    <row r="552" spans="1:40" ht="283.5">
      <c r="A552" s="406">
        <v>77</v>
      </c>
      <c r="B552" s="423" t="str">
        <f t="shared" si="39"/>
        <v/>
      </c>
      <c r="C552" s="424" t="str">
        <f ca="1">TEXT(IFERROR(INDEX('Overview - Section A'!$A$37:$A$44,MATCH(G552,'Overview - Section A'!$U$37:$U$44,0)),""),"d-mmm-yy") &amp;" to " &amp; TEXT(IFERROR(INDEX('Overview - Section A'!$E$37:$E$44,MATCH(G552,'Overview - Section A'!$U$37:$U$44,0)),""),"d-mmm-yy")</f>
        <v>1-Jan-20 to 31-Dec-20</v>
      </c>
      <c r="D552" s="501"/>
      <c r="E552" s="501"/>
      <c r="F552" s="498" t="str">
        <f t="shared" si="40"/>
        <v/>
      </c>
      <c r="G552" s="502" t="s">
        <v>406</v>
      </c>
      <c r="H552" s="502"/>
      <c r="I552" s="503" t="b">
        <f t="shared" si="41"/>
        <v>1</v>
      </c>
      <c r="J552" s="503" t="b">
        <f t="shared" si="42"/>
        <v>0</v>
      </c>
      <c r="K552" s="503" t="str">
        <f t="shared" si="43"/>
        <v>a1N36000002PalvEAC</v>
      </c>
      <c r="L552" s="504" t="s">
        <v>1508</v>
      </c>
      <c r="M552" s="131"/>
      <c r="N552" s="68"/>
      <c r="AM552" s="5"/>
      <c r="AN552" s="5"/>
    </row>
    <row r="553" spans="1:40" ht="283.5">
      <c r="A553" s="406">
        <v>77</v>
      </c>
      <c r="B553" s="423" t="str">
        <f t="shared" si="39"/>
        <v/>
      </c>
      <c r="C553" s="424" t="str">
        <f ca="1">TEXT(IFERROR(INDEX('Overview - Section A'!$A$37:$A$44,MATCH(G553,'Overview - Section A'!$U$37:$U$44,0)),""),"d-mmm-yy") &amp;" to " &amp; TEXT(IFERROR(INDEX('Overview - Section A'!$E$37:$E$44,MATCH(G553,'Overview - Section A'!$U$37:$U$44,0)),""),"d-mmm-yy")</f>
        <v>1-Jan-21 to 31-Dec-21</v>
      </c>
      <c r="D553" s="501"/>
      <c r="E553" s="501"/>
      <c r="F553" s="498" t="str">
        <f t="shared" si="40"/>
        <v/>
      </c>
      <c r="G553" s="502" t="s">
        <v>408</v>
      </c>
      <c r="H553" s="502"/>
      <c r="I553" s="503" t="b">
        <f t="shared" si="41"/>
        <v>1</v>
      </c>
      <c r="J553" s="503" t="b">
        <f t="shared" si="42"/>
        <v>0</v>
      </c>
      <c r="K553" s="503" t="str">
        <f t="shared" si="43"/>
        <v>a1N36000002PalvEAC</v>
      </c>
      <c r="L553" s="504" t="s">
        <v>1509</v>
      </c>
      <c r="M553" s="131"/>
      <c r="N553" s="68"/>
      <c r="AM553" s="5"/>
      <c r="AN553" s="5"/>
    </row>
    <row r="554" spans="1:40" ht="283.5">
      <c r="A554" s="406">
        <v>77</v>
      </c>
      <c r="B554" s="423" t="str">
        <f t="shared" si="39"/>
        <v/>
      </c>
      <c r="C554" s="424" t="str">
        <f ca="1">TEXT(IFERROR(INDEX('Overview - Section A'!$A$37:$A$44,MATCH(G554,'Overview - Section A'!$U$37:$U$44,0)),""),"d-mmm-yy") &amp;" to " &amp; TEXT(IFERROR(INDEX('Overview - Section A'!$E$37:$E$44,MATCH(G554,'Overview - Section A'!$U$37:$U$44,0)),""),"d-mmm-yy")</f>
        <v>1-Jan-22 to 31-Dec-22</v>
      </c>
      <c r="D554" s="501"/>
      <c r="E554" s="501"/>
      <c r="F554" s="498" t="str">
        <f t="shared" si="40"/>
        <v/>
      </c>
      <c r="G554" s="502" t="s">
        <v>410</v>
      </c>
      <c r="H554" s="502"/>
      <c r="I554" s="503" t="b">
        <f t="shared" si="41"/>
        <v>1</v>
      </c>
      <c r="J554" s="503" t="b">
        <f t="shared" si="42"/>
        <v>0</v>
      </c>
      <c r="K554" s="503" t="str">
        <f t="shared" si="43"/>
        <v>a1N36000002PalvEAC</v>
      </c>
      <c r="L554" s="504" t="s">
        <v>1510</v>
      </c>
      <c r="M554" s="131"/>
      <c r="N554" s="68"/>
      <c r="AM554" s="5"/>
      <c r="AN554" s="5"/>
    </row>
    <row r="555" spans="1:40" ht="283.5">
      <c r="A555" s="406">
        <v>77</v>
      </c>
      <c r="B555" s="423" t="str">
        <f t="shared" si="39"/>
        <v/>
      </c>
      <c r="C555" s="424" t="str">
        <f ca="1">TEXT(IFERROR(INDEX('Overview - Section A'!$A$37:$A$44,MATCH(G555,'Overview - Section A'!$U$37:$U$44,0)),""),"d-mmm-yy") &amp;" to " &amp; TEXT(IFERROR(INDEX('Overview - Section A'!$E$37:$E$44,MATCH(G555,'Overview - Section A'!$U$37:$U$44,0)),""),"d-mmm-yy")</f>
        <v>1-Jan-23 to 31-Dec-23</v>
      </c>
      <c r="D555" s="501"/>
      <c r="E555" s="501"/>
      <c r="F555" s="498" t="str">
        <f t="shared" si="40"/>
        <v/>
      </c>
      <c r="G555" s="502" t="s">
        <v>412</v>
      </c>
      <c r="H555" s="502"/>
      <c r="I555" s="503" t="b">
        <f t="shared" si="41"/>
        <v>1</v>
      </c>
      <c r="J555" s="503" t="b">
        <f t="shared" si="42"/>
        <v>0</v>
      </c>
      <c r="K555" s="503" t="str">
        <f t="shared" si="43"/>
        <v>a1N36000002PalvEAC</v>
      </c>
      <c r="L555" s="504" t="s">
        <v>1511</v>
      </c>
      <c r="M555" s="131"/>
      <c r="N555" s="68"/>
      <c r="AM555" s="5"/>
      <c r="AN555" s="5"/>
    </row>
    <row r="556" spans="1:40" ht="283.5">
      <c r="A556" s="406">
        <v>78</v>
      </c>
      <c r="B556" s="423" t="str">
        <f t="shared" si="39"/>
        <v/>
      </c>
      <c r="C556" s="424" t="str">
        <f ca="1">TEXT(IFERROR(INDEX('Overview - Section A'!$A$37:$A$44,MATCH(G556,'Overview - Section A'!$U$37:$U$44,0)),""),"d-mmm-yy") &amp;" to " &amp; TEXT(IFERROR(INDEX('Overview - Section A'!$E$37:$E$44,MATCH(G556,'Overview - Section A'!$U$37:$U$44,0)),""),"d-mmm-yy")</f>
        <v>1-Jan-18 to 31-Dec-18</v>
      </c>
      <c r="D556" s="501"/>
      <c r="E556" s="501"/>
      <c r="F556" s="498" t="str">
        <f t="shared" si="40"/>
        <v/>
      </c>
      <c r="G556" s="502" t="s">
        <v>402</v>
      </c>
      <c r="H556" s="502"/>
      <c r="I556" s="503" t="b">
        <f t="shared" si="41"/>
        <v>1</v>
      </c>
      <c r="J556" s="503" t="b">
        <f t="shared" si="42"/>
        <v>0</v>
      </c>
      <c r="K556" s="503" t="str">
        <f t="shared" si="43"/>
        <v>a1N36000002PalwEAC</v>
      </c>
      <c r="L556" s="504" t="s">
        <v>1512</v>
      </c>
      <c r="M556" s="131"/>
      <c r="N556" s="68"/>
      <c r="AM556" s="5"/>
      <c r="AN556" s="5"/>
    </row>
    <row r="557" spans="1:40" ht="283.5">
      <c r="A557" s="406">
        <v>78</v>
      </c>
      <c r="B557" s="423" t="str">
        <f t="shared" si="39"/>
        <v/>
      </c>
      <c r="C557" s="424" t="str">
        <f ca="1">TEXT(IFERROR(INDEX('Overview - Section A'!$A$37:$A$44,MATCH(G557,'Overview - Section A'!$U$37:$U$44,0)),""),"d-mmm-yy") &amp;" to " &amp; TEXT(IFERROR(INDEX('Overview - Section A'!$E$37:$E$44,MATCH(G557,'Overview - Section A'!$U$37:$U$44,0)),""),"d-mmm-yy")</f>
        <v>1-Jan-19 to 31-Dec-19</v>
      </c>
      <c r="D557" s="501"/>
      <c r="E557" s="501"/>
      <c r="F557" s="498" t="str">
        <f t="shared" si="40"/>
        <v/>
      </c>
      <c r="G557" s="502" t="s">
        <v>404</v>
      </c>
      <c r="H557" s="502"/>
      <c r="I557" s="503" t="b">
        <f t="shared" si="41"/>
        <v>1</v>
      </c>
      <c r="J557" s="503" t="b">
        <f t="shared" si="42"/>
        <v>0</v>
      </c>
      <c r="K557" s="503" t="str">
        <f t="shared" si="43"/>
        <v>a1N36000002PalwEAC</v>
      </c>
      <c r="L557" s="504" t="s">
        <v>1513</v>
      </c>
      <c r="M557" s="131"/>
      <c r="N557" s="68"/>
      <c r="AM557" s="5"/>
      <c r="AN557" s="5"/>
    </row>
    <row r="558" spans="1:40" ht="283.5">
      <c r="A558" s="406">
        <v>78</v>
      </c>
      <c r="B558" s="423" t="str">
        <f t="shared" si="39"/>
        <v/>
      </c>
      <c r="C558" s="424" t="str">
        <f ca="1">TEXT(IFERROR(INDEX('Overview - Section A'!$A$37:$A$44,MATCH(G558,'Overview - Section A'!$U$37:$U$44,0)),""),"d-mmm-yy") &amp;" to " &amp; TEXT(IFERROR(INDEX('Overview - Section A'!$E$37:$E$44,MATCH(G558,'Overview - Section A'!$U$37:$U$44,0)),""),"d-mmm-yy")</f>
        <v>1-Jan-20 to 31-Dec-20</v>
      </c>
      <c r="D558" s="501"/>
      <c r="E558" s="501"/>
      <c r="F558" s="498" t="str">
        <f t="shared" si="40"/>
        <v/>
      </c>
      <c r="G558" s="502" t="s">
        <v>406</v>
      </c>
      <c r="H558" s="502"/>
      <c r="I558" s="503" t="b">
        <f t="shared" si="41"/>
        <v>1</v>
      </c>
      <c r="J558" s="503" t="b">
        <f t="shared" si="42"/>
        <v>0</v>
      </c>
      <c r="K558" s="503" t="str">
        <f t="shared" si="43"/>
        <v>a1N36000002PalwEAC</v>
      </c>
      <c r="L558" s="504" t="s">
        <v>1514</v>
      </c>
      <c r="M558" s="131"/>
      <c r="N558" s="68"/>
      <c r="AM558" s="5"/>
      <c r="AN558" s="5"/>
    </row>
    <row r="559" spans="1:40" ht="283.5">
      <c r="A559" s="406">
        <v>78</v>
      </c>
      <c r="B559" s="423" t="str">
        <f t="shared" si="39"/>
        <v/>
      </c>
      <c r="C559" s="424" t="str">
        <f ca="1">TEXT(IFERROR(INDEX('Overview - Section A'!$A$37:$A$44,MATCH(G559,'Overview - Section A'!$U$37:$U$44,0)),""),"d-mmm-yy") &amp;" to " &amp; TEXT(IFERROR(INDEX('Overview - Section A'!$E$37:$E$44,MATCH(G559,'Overview - Section A'!$U$37:$U$44,0)),""),"d-mmm-yy")</f>
        <v>1-Jan-21 to 31-Dec-21</v>
      </c>
      <c r="D559" s="501"/>
      <c r="E559" s="501"/>
      <c r="F559" s="498" t="str">
        <f t="shared" si="40"/>
        <v/>
      </c>
      <c r="G559" s="502" t="s">
        <v>408</v>
      </c>
      <c r="H559" s="502"/>
      <c r="I559" s="503" t="b">
        <f t="shared" si="41"/>
        <v>1</v>
      </c>
      <c r="J559" s="503" t="b">
        <f t="shared" si="42"/>
        <v>0</v>
      </c>
      <c r="K559" s="503" t="str">
        <f t="shared" si="43"/>
        <v>a1N36000002PalwEAC</v>
      </c>
      <c r="L559" s="504" t="s">
        <v>1515</v>
      </c>
      <c r="M559" s="131"/>
      <c r="N559" s="68"/>
      <c r="AM559" s="5"/>
      <c r="AN559" s="5"/>
    </row>
    <row r="560" spans="1:40" ht="283.5">
      <c r="A560" s="406">
        <v>78</v>
      </c>
      <c r="B560" s="423" t="str">
        <f t="shared" si="39"/>
        <v/>
      </c>
      <c r="C560" s="424" t="str">
        <f ca="1">TEXT(IFERROR(INDEX('Overview - Section A'!$A$37:$A$44,MATCH(G560,'Overview - Section A'!$U$37:$U$44,0)),""),"d-mmm-yy") &amp;" to " &amp; TEXT(IFERROR(INDEX('Overview - Section A'!$E$37:$E$44,MATCH(G560,'Overview - Section A'!$U$37:$U$44,0)),""),"d-mmm-yy")</f>
        <v>1-Jan-22 to 31-Dec-22</v>
      </c>
      <c r="D560" s="501"/>
      <c r="E560" s="501"/>
      <c r="F560" s="498" t="str">
        <f t="shared" si="40"/>
        <v/>
      </c>
      <c r="G560" s="502" t="s">
        <v>410</v>
      </c>
      <c r="H560" s="502"/>
      <c r="I560" s="503" t="b">
        <f t="shared" si="41"/>
        <v>1</v>
      </c>
      <c r="J560" s="503" t="b">
        <f t="shared" si="42"/>
        <v>0</v>
      </c>
      <c r="K560" s="503" t="str">
        <f t="shared" si="43"/>
        <v>a1N36000002PalwEAC</v>
      </c>
      <c r="L560" s="504" t="s">
        <v>1516</v>
      </c>
      <c r="M560" s="131"/>
      <c r="N560" s="68"/>
      <c r="AM560" s="5"/>
      <c r="AN560" s="5"/>
    </row>
    <row r="561" spans="1:40" ht="283.5">
      <c r="A561" s="406">
        <v>78</v>
      </c>
      <c r="B561" s="423" t="str">
        <f t="shared" si="39"/>
        <v/>
      </c>
      <c r="C561" s="424" t="str">
        <f ca="1">TEXT(IFERROR(INDEX('Overview - Section A'!$A$37:$A$44,MATCH(G561,'Overview - Section A'!$U$37:$U$44,0)),""),"d-mmm-yy") &amp;" to " &amp; TEXT(IFERROR(INDEX('Overview - Section A'!$E$37:$E$44,MATCH(G561,'Overview - Section A'!$U$37:$U$44,0)),""),"d-mmm-yy")</f>
        <v>1-Jan-23 to 31-Dec-23</v>
      </c>
      <c r="D561" s="501"/>
      <c r="E561" s="501"/>
      <c r="F561" s="498" t="str">
        <f t="shared" si="40"/>
        <v/>
      </c>
      <c r="G561" s="502" t="s">
        <v>412</v>
      </c>
      <c r="H561" s="502"/>
      <c r="I561" s="503" t="b">
        <f t="shared" si="41"/>
        <v>1</v>
      </c>
      <c r="J561" s="503" t="b">
        <f t="shared" si="42"/>
        <v>0</v>
      </c>
      <c r="K561" s="503" t="str">
        <f t="shared" si="43"/>
        <v>a1N36000002PalwEAC</v>
      </c>
      <c r="L561" s="504" t="s">
        <v>1517</v>
      </c>
      <c r="M561" s="131"/>
      <c r="N561" s="68"/>
      <c r="AM561" s="5"/>
      <c r="AN561" s="5"/>
    </row>
    <row r="562" spans="1:40" ht="283.5">
      <c r="A562" s="406">
        <v>79</v>
      </c>
      <c r="B562" s="423" t="str">
        <f t="shared" si="39"/>
        <v/>
      </c>
      <c r="C562" s="424" t="str">
        <f ca="1">TEXT(IFERROR(INDEX('Overview - Section A'!$A$37:$A$44,MATCH(G562,'Overview - Section A'!$U$37:$U$44,0)),""),"d-mmm-yy") &amp;" to " &amp; TEXT(IFERROR(INDEX('Overview - Section A'!$E$37:$E$44,MATCH(G562,'Overview - Section A'!$U$37:$U$44,0)),""),"d-mmm-yy")</f>
        <v>1-Jan-18 to 31-Dec-18</v>
      </c>
      <c r="D562" s="501"/>
      <c r="E562" s="501"/>
      <c r="F562" s="498" t="str">
        <f t="shared" si="40"/>
        <v/>
      </c>
      <c r="G562" s="502" t="s">
        <v>402</v>
      </c>
      <c r="H562" s="502"/>
      <c r="I562" s="503" t="b">
        <f t="shared" si="41"/>
        <v>1</v>
      </c>
      <c r="J562" s="503" t="b">
        <f t="shared" si="42"/>
        <v>0</v>
      </c>
      <c r="K562" s="503" t="str">
        <f t="shared" si="43"/>
        <v>a1N36000002PalxEAC</v>
      </c>
      <c r="L562" s="504" t="s">
        <v>1518</v>
      </c>
      <c r="M562" s="131"/>
      <c r="N562" s="68"/>
      <c r="AM562" s="5"/>
      <c r="AN562" s="5"/>
    </row>
    <row r="563" spans="1:40" ht="283.5">
      <c r="A563" s="406">
        <v>79</v>
      </c>
      <c r="B563" s="423" t="str">
        <f t="shared" si="39"/>
        <v/>
      </c>
      <c r="C563" s="424" t="str">
        <f ca="1">TEXT(IFERROR(INDEX('Overview - Section A'!$A$37:$A$44,MATCH(G563,'Overview - Section A'!$U$37:$U$44,0)),""),"d-mmm-yy") &amp;" to " &amp; TEXT(IFERROR(INDEX('Overview - Section A'!$E$37:$E$44,MATCH(G563,'Overview - Section A'!$U$37:$U$44,0)),""),"d-mmm-yy")</f>
        <v>1-Jan-19 to 31-Dec-19</v>
      </c>
      <c r="D563" s="501"/>
      <c r="E563" s="501"/>
      <c r="F563" s="498" t="str">
        <f t="shared" si="40"/>
        <v/>
      </c>
      <c r="G563" s="502" t="s">
        <v>404</v>
      </c>
      <c r="H563" s="502"/>
      <c r="I563" s="503" t="b">
        <f t="shared" si="41"/>
        <v>1</v>
      </c>
      <c r="J563" s="503" t="b">
        <f t="shared" si="42"/>
        <v>0</v>
      </c>
      <c r="K563" s="503" t="str">
        <f t="shared" si="43"/>
        <v>a1N36000002PalxEAC</v>
      </c>
      <c r="L563" s="504" t="s">
        <v>1519</v>
      </c>
      <c r="M563" s="131"/>
      <c r="N563" s="68"/>
      <c r="AM563" s="5"/>
      <c r="AN563" s="5"/>
    </row>
    <row r="564" spans="1:40" ht="283.5">
      <c r="A564" s="406">
        <v>79</v>
      </c>
      <c r="B564" s="423" t="str">
        <f t="shared" si="39"/>
        <v/>
      </c>
      <c r="C564" s="424" t="str">
        <f ca="1">TEXT(IFERROR(INDEX('Overview - Section A'!$A$37:$A$44,MATCH(G564,'Overview - Section A'!$U$37:$U$44,0)),""),"d-mmm-yy") &amp;" to " &amp; TEXT(IFERROR(INDEX('Overview - Section A'!$E$37:$E$44,MATCH(G564,'Overview - Section A'!$U$37:$U$44,0)),""),"d-mmm-yy")</f>
        <v>1-Jan-20 to 31-Dec-20</v>
      </c>
      <c r="D564" s="501"/>
      <c r="E564" s="501"/>
      <c r="F564" s="498" t="str">
        <f t="shared" si="40"/>
        <v/>
      </c>
      <c r="G564" s="502" t="s">
        <v>406</v>
      </c>
      <c r="H564" s="502"/>
      <c r="I564" s="503" t="b">
        <f t="shared" si="41"/>
        <v>1</v>
      </c>
      <c r="J564" s="503" t="b">
        <f t="shared" si="42"/>
        <v>0</v>
      </c>
      <c r="K564" s="503" t="str">
        <f t="shared" si="43"/>
        <v>a1N36000002PalxEAC</v>
      </c>
      <c r="L564" s="504" t="s">
        <v>1520</v>
      </c>
      <c r="M564" s="131"/>
      <c r="N564" s="68"/>
      <c r="AM564" s="5"/>
      <c r="AN564" s="5"/>
    </row>
    <row r="565" spans="1:40" ht="283.5">
      <c r="A565" s="406">
        <v>79</v>
      </c>
      <c r="B565" s="423" t="str">
        <f t="shared" si="39"/>
        <v/>
      </c>
      <c r="C565" s="424" t="str">
        <f ca="1">TEXT(IFERROR(INDEX('Overview - Section A'!$A$37:$A$44,MATCH(G565,'Overview - Section A'!$U$37:$U$44,0)),""),"d-mmm-yy") &amp;" to " &amp; TEXT(IFERROR(INDEX('Overview - Section A'!$E$37:$E$44,MATCH(G565,'Overview - Section A'!$U$37:$U$44,0)),""),"d-mmm-yy")</f>
        <v>1-Jan-21 to 31-Dec-21</v>
      </c>
      <c r="D565" s="501"/>
      <c r="E565" s="501"/>
      <c r="F565" s="498" t="str">
        <f t="shared" si="40"/>
        <v/>
      </c>
      <c r="G565" s="502" t="s">
        <v>408</v>
      </c>
      <c r="H565" s="502"/>
      <c r="I565" s="503" t="b">
        <f t="shared" si="41"/>
        <v>1</v>
      </c>
      <c r="J565" s="503" t="b">
        <f t="shared" si="42"/>
        <v>0</v>
      </c>
      <c r="K565" s="503" t="str">
        <f t="shared" si="43"/>
        <v>a1N36000002PalxEAC</v>
      </c>
      <c r="L565" s="504" t="s">
        <v>1521</v>
      </c>
      <c r="M565" s="131"/>
      <c r="N565" s="68"/>
      <c r="AM565" s="5"/>
      <c r="AN565" s="5"/>
    </row>
    <row r="566" spans="1:40" ht="283.5">
      <c r="A566" s="406">
        <v>79</v>
      </c>
      <c r="B566" s="423" t="str">
        <f t="shared" si="39"/>
        <v/>
      </c>
      <c r="C566" s="424" t="str">
        <f ca="1">TEXT(IFERROR(INDEX('Overview - Section A'!$A$37:$A$44,MATCH(G566,'Overview - Section A'!$U$37:$U$44,0)),""),"d-mmm-yy") &amp;" to " &amp; TEXT(IFERROR(INDEX('Overview - Section A'!$E$37:$E$44,MATCH(G566,'Overview - Section A'!$U$37:$U$44,0)),""),"d-mmm-yy")</f>
        <v>1-Jan-22 to 31-Dec-22</v>
      </c>
      <c r="D566" s="501"/>
      <c r="E566" s="501"/>
      <c r="F566" s="498" t="str">
        <f t="shared" si="40"/>
        <v/>
      </c>
      <c r="G566" s="502" t="s">
        <v>410</v>
      </c>
      <c r="H566" s="502"/>
      <c r="I566" s="503" t="b">
        <f t="shared" si="41"/>
        <v>1</v>
      </c>
      <c r="J566" s="503" t="b">
        <f t="shared" si="42"/>
        <v>0</v>
      </c>
      <c r="K566" s="503" t="str">
        <f t="shared" si="43"/>
        <v>a1N36000002PalxEAC</v>
      </c>
      <c r="L566" s="504" t="s">
        <v>1522</v>
      </c>
      <c r="M566" s="131"/>
      <c r="N566" s="68"/>
      <c r="AM566" s="5"/>
      <c r="AN566" s="5"/>
    </row>
    <row r="567" spans="1:40" ht="283.5">
      <c r="A567" s="406">
        <v>79</v>
      </c>
      <c r="B567" s="423" t="str">
        <f t="shared" si="39"/>
        <v/>
      </c>
      <c r="C567" s="424" t="str">
        <f ca="1">TEXT(IFERROR(INDEX('Overview - Section A'!$A$37:$A$44,MATCH(G567,'Overview - Section A'!$U$37:$U$44,0)),""),"d-mmm-yy") &amp;" to " &amp; TEXT(IFERROR(INDEX('Overview - Section A'!$E$37:$E$44,MATCH(G567,'Overview - Section A'!$U$37:$U$44,0)),""),"d-mmm-yy")</f>
        <v>1-Jan-23 to 31-Dec-23</v>
      </c>
      <c r="D567" s="501"/>
      <c r="E567" s="501"/>
      <c r="F567" s="498" t="str">
        <f t="shared" si="40"/>
        <v/>
      </c>
      <c r="G567" s="502" t="s">
        <v>412</v>
      </c>
      <c r="H567" s="502"/>
      <c r="I567" s="503" t="b">
        <f t="shared" si="41"/>
        <v>1</v>
      </c>
      <c r="J567" s="503" t="b">
        <f t="shared" si="42"/>
        <v>0</v>
      </c>
      <c r="K567" s="503" t="str">
        <f t="shared" si="43"/>
        <v>a1N36000002PalxEAC</v>
      </c>
      <c r="L567" s="504" t="s">
        <v>1523</v>
      </c>
      <c r="M567" s="131"/>
      <c r="N567" s="68"/>
      <c r="AM567" s="5"/>
      <c r="AN567" s="5"/>
    </row>
    <row r="568" spans="1:40" ht="283.5">
      <c r="A568" s="406">
        <v>80</v>
      </c>
      <c r="B568" s="423" t="str">
        <f t="shared" si="39"/>
        <v/>
      </c>
      <c r="C568" s="424" t="str">
        <f ca="1">TEXT(IFERROR(INDEX('Overview - Section A'!$A$37:$A$44,MATCH(G568,'Overview - Section A'!$U$37:$U$44,0)),""),"d-mmm-yy") &amp;" to " &amp; TEXT(IFERROR(INDEX('Overview - Section A'!$E$37:$E$44,MATCH(G568,'Overview - Section A'!$U$37:$U$44,0)),""),"d-mmm-yy")</f>
        <v>1-Jan-18 to 31-Dec-18</v>
      </c>
      <c r="D568" s="501"/>
      <c r="E568" s="501"/>
      <c r="F568" s="498" t="str">
        <f t="shared" si="40"/>
        <v/>
      </c>
      <c r="G568" s="502" t="s">
        <v>402</v>
      </c>
      <c r="H568" s="502"/>
      <c r="I568" s="503" t="b">
        <f t="shared" si="41"/>
        <v>1</v>
      </c>
      <c r="J568" s="503" t="b">
        <f t="shared" si="42"/>
        <v>0</v>
      </c>
      <c r="K568" s="503" t="str">
        <f t="shared" si="43"/>
        <v>a1N36000002PalyEAC</v>
      </c>
      <c r="L568" s="504" t="s">
        <v>1524</v>
      </c>
      <c r="M568" s="131"/>
      <c r="N568" s="68"/>
      <c r="AM568" s="5"/>
      <c r="AN568" s="5"/>
    </row>
    <row r="569" spans="1:40" ht="283.5">
      <c r="A569" s="406">
        <v>80</v>
      </c>
      <c r="B569" s="423" t="str">
        <f t="shared" si="39"/>
        <v/>
      </c>
      <c r="C569" s="424" t="str">
        <f ca="1">TEXT(IFERROR(INDEX('Overview - Section A'!$A$37:$A$44,MATCH(G569,'Overview - Section A'!$U$37:$U$44,0)),""),"d-mmm-yy") &amp;" to " &amp; TEXT(IFERROR(INDEX('Overview - Section A'!$E$37:$E$44,MATCH(G569,'Overview - Section A'!$U$37:$U$44,0)),""),"d-mmm-yy")</f>
        <v>1-Jan-19 to 31-Dec-19</v>
      </c>
      <c r="D569" s="501"/>
      <c r="E569" s="501"/>
      <c r="F569" s="498" t="str">
        <f t="shared" si="40"/>
        <v/>
      </c>
      <c r="G569" s="502" t="s">
        <v>404</v>
      </c>
      <c r="H569" s="502"/>
      <c r="I569" s="503" t="b">
        <f t="shared" si="41"/>
        <v>1</v>
      </c>
      <c r="J569" s="503" t="b">
        <f t="shared" si="42"/>
        <v>0</v>
      </c>
      <c r="K569" s="503" t="str">
        <f t="shared" si="43"/>
        <v>a1N36000002PalyEAC</v>
      </c>
      <c r="L569" s="504" t="s">
        <v>1525</v>
      </c>
      <c r="M569" s="131"/>
      <c r="N569" s="68"/>
      <c r="AM569" s="5"/>
      <c r="AN569" s="5"/>
    </row>
    <row r="570" spans="1:40" ht="283.5">
      <c r="A570" s="406">
        <v>80</v>
      </c>
      <c r="B570" s="423" t="str">
        <f t="shared" si="39"/>
        <v/>
      </c>
      <c r="C570" s="424" t="str">
        <f ca="1">TEXT(IFERROR(INDEX('Overview - Section A'!$A$37:$A$44,MATCH(G570,'Overview - Section A'!$U$37:$U$44,0)),""),"d-mmm-yy") &amp;" to " &amp; TEXT(IFERROR(INDEX('Overview - Section A'!$E$37:$E$44,MATCH(G570,'Overview - Section A'!$U$37:$U$44,0)),""),"d-mmm-yy")</f>
        <v>1-Jan-20 to 31-Dec-20</v>
      </c>
      <c r="D570" s="501"/>
      <c r="E570" s="501"/>
      <c r="F570" s="498" t="str">
        <f t="shared" si="40"/>
        <v/>
      </c>
      <c r="G570" s="502" t="s">
        <v>406</v>
      </c>
      <c r="H570" s="502"/>
      <c r="I570" s="503" t="b">
        <f t="shared" si="41"/>
        <v>1</v>
      </c>
      <c r="J570" s="503" t="b">
        <f t="shared" si="42"/>
        <v>0</v>
      </c>
      <c r="K570" s="503" t="str">
        <f t="shared" si="43"/>
        <v>a1N36000002PalyEAC</v>
      </c>
      <c r="L570" s="504" t="s">
        <v>1526</v>
      </c>
      <c r="M570" s="131"/>
      <c r="N570" s="68"/>
      <c r="AM570" s="5"/>
      <c r="AN570" s="5"/>
    </row>
    <row r="571" spans="1:40" ht="283.5">
      <c r="A571" s="406">
        <v>80</v>
      </c>
      <c r="B571" s="423" t="str">
        <f t="shared" si="39"/>
        <v/>
      </c>
      <c r="C571" s="424" t="str">
        <f ca="1">TEXT(IFERROR(INDEX('Overview - Section A'!$A$37:$A$44,MATCH(G571,'Overview - Section A'!$U$37:$U$44,0)),""),"d-mmm-yy") &amp;" to " &amp; TEXT(IFERROR(INDEX('Overview - Section A'!$E$37:$E$44,MATCH(G571,'Overview - Section A'!$U$37:$U$44,0)),""),"d-mmm-yy")</f>
        <v>1-Jan-21 to 31-Dec-21</v>
      </c>
      <c r="D571" s="501"/>
      <c r="E571" s="501"/>
      <c r="F571" s="498" t="str">
        <f t="shared" si="40"/>
        <v/>
      </c>
      <c r="G571" s="502" t="s">
        <v>408</v>
      </c>
      <c r="H571" s="502"/>
      <c r="I571" s="503" t="b">
        <f t="shared" si="41"/>
        <v>1</v>
      </c>
      <c r="J571" s="503" t="b">
        <f t="shared" si="42"/>
        <v>0</v>
      </c>
      <c r="K571" s="503" t="str">
        <f t="shared" si="43"/>
        <v>a1N36000002PalyEAC</v>
      </c>
      <c r="L571" s="504" t="s">
        <v>1527</v>
      </c>
      <c r="M571" s="131"/>
      <c r="N571" s="68"/>
      <c r="AM571" s="5"/>
      <c r="AN571" s="5"/>
    </row>
    <row r="572" spans="1:40" ht="283.5">
      <c r="A572" s="406">
        <v>80</v>
      </c>
      <c r="B572" s="423" t="str">
        <f t="shared" si="39"/>
        <v/>
      </c>
      <c r="C572" s="424" t="str">
        <f ca="1">TEXT(IFERROR(INDEX('Overview - Section A'!$A$37:$A$44,MATCH(G572,'Overview - Section A'!$U$37:$U$44,0)),""),"d-mmm-yy") &amp;" to " &amp; TEXT(IFERROR(INDEX('Overview - Section A'!$E$37:$E$44,MATCH(G572,'Overview - Section A'!$U$37:$U$44,0)),""),"d-mmm-yy")</f>
        <v>1-Jan-22 to 31-Dec-22</v>
      </c>
      <c r="D572" s="501"/>
      <c r="E572" s="501"/>
      <c r="F572" s="498" t="str">
        <f t="shared" si="40"/>
        <v/>
      </c>
      <c r="G572" s="502" t="s">
        <v>410</v>
      </c>
      <c r="H572" s="502"/>
      <c r="I572" s="503" t="b">
        <f t="shared" si="41"/>
        <v>1</v>
      </c>
      <c r="J572" s="503" t="b">
        <f t="shared" si="42"/>
        <v>0</v>
      </c>
      <c r="K572" s="503" t="str">
        <f t="shared" si="43"/>
        <v>a1N36000002PalyEAC</v>
      </c>
      <c r="L572" s="504" t="s">
        <v>1528</v>
      </c>
      <c r="M572" s="131"/>
      <c r="N572" s="68"/>
      <c r="AM572" s="5"/>
      <c r="AN572" s="5"/>
    </row>
    <row r="573" spans="1:40" ht="283.5">
      <c r="A573" s="406">
        <v>80</v>
      </c>
      <c r="B573" s="423" t="str">
        <f t="shared" si="39"/>
        <v/>
      </c>
      <c r="C573" s="424" t="str">
        <f ca="1">TEXT(IFERROR(INDEX('Overview - Section A'!$A$37:$A$44,MATCH(G573,'Overview - Section A'!$U$37:$U$44,0)),""),"d-mmm-yy") &amp;" to " &amp; TEXT(IFERROR(INDEX('Overview - Section A'!$E$37:$E$44,MATCH(G573,'Overview - Section A'!$U$37:$U$44,0)),""),"d-mmm-yy")</f>
        <v>1-Jan-23 to 31-Dec-23</v>
      </c>
      <c r="D573" s="501"/>
      <c r="E573" s="501"/>
      <c r="F573" s="498" t="str">
        <f t="shared" si="40"/>
        <v/>
      </c>
      <c r="G573" s="502" t="s">
        <v>412</v>
      </c>
      <c r="H573" s="502"/>
      <c r="I573" s="503" t="b">
        <f t="shared" si="41"/>
        <v>1</v>
      </c>
      <c r="J573" s="503" t="b">
        <f t="shared" si="42"/>
        <v>0</v>
      </c>
      <c r="K573" s="503" t="str">
        <f t="shared" si="43"/>
        <v>a1N36000002PalyEAC</v>
      </c>
      <c r="L573" s="504" t="s">
        <v>1529</v>
      </c>
      <c r="M573" s="131"/>
      <c r="N573" s="68"/>
      <c r="AM573" s="5"/>
      <c r="AN573" s="5"/>
    </row>
    <row r="574" spans="1:40" ht="2.25" customHeight="1" thickBot="1">
      <c r="A574" s="65"/>
      <c r="B574" s="66"/>
      <c r="C574" s="66"/>
      <c r="D574" s="66"/>
      <c r="E574" s="66"/>
      <c r="F574" s="66"/>
      <c r="G574" s="66"/>
      <c r="H574" s="66"/>
      <c r="I574" s="66"/>
      <c r="J574" s="66"/>
      <c r="K574" s="66"/>
      <c r="L574" s="66"/>
      <c r="M574" s="61"/>
    </row>
    <row r="577" spans="1:5">
      <c r="D577" s="104"/>
      <c r="E577" s="104"/>
    </row>
    <row r="578" spans="1:5">
      <c r="D578" s="148"/>
      <c r="E578" s="148"/>
    </row>
    <row r="579" spans="1:5">
      <c r="D579" s="104"/>
      <c r="E579" s="104"/>
    </row>
    <row r="580" spans="1:5">
      <c r="A580" s="67" t="s">
        <v>132</v>
      </c>
    </row>
  </sheetData>
  <sheetProtection sheet="1" objects="1" scenarios="1" formatCells="0" sort="0" autoFilter="0"/>
  <dataConsolidate/>
  <mergeCells count="3">
    <mergeCell ref="A91:E91"/>
    <mergeCell ref="A6:O6"/>
    <mergeCell ref="A1:O2"/>
  </mergeCells>
  <conditionalFormatting sqref="A93:C573">
    <cfRule type="expression" dxfId="3" priority="6">
      <formula>MOD($A93,2)=0</formula>
    </cfRule>
    <cfRule type="expression" dxfId="2" priority="7">
      <formula>MOD($A93,2)=1</formula>
    </cfRule>
  </conditionalFormatting>
  <conditionalFormatting sqref="D93:E573">
    <cfRule type="expression" dxfId="1" priority="2">
      <formula>AND(INDEX($P$8:$P$8,MATCH($A93,$A$8:$A$8,0))="Deactivate")</formula>
    </cfRule>
  </conditionalFormatting>
  <conditionalFormatting sqref="E8:O88">
    <cfRule type="expression" dxfId="0" priority="1">
      <formula>$P$8="Deactivate"</formula>
    </cfRule>
  </conditionalFormatting>
  <dataValidations count="11">
    <dataValidation type="list" allowBlank="1" showInputMessage="1" showErrorMessage="1" sqref="B8:B88">
      <formula1>Coverage_Module</formula1>
    </dataValidation>
    <dataValidation type="list" allowBlank="1" showInputMessage="1" showErrorMessage="1" sqref="C8:C88">
      <formula1>OFFSET(KeyActivityStart,MATCH(B8,KeyActivityColumn,0)-1,18,COUNTIF(KeyActivityColumn,B8),1)</formula1>
    </dataValidation>
    <dataValidation type="list" allowBlank="1" showInputMessage="1" showErrorMessage="1" sqref="E8:E88">
      <formula1>ResponsiblePR</formula1>
    </dataValidation>
    <dataValidation type="list" allowBlank="1" showInputMessage="1" showErrorMessage="1" sqref="N8:N88">
      <formula1>Country</formula1>
    </dataValidation>
    <dataValidation type="textLength" allowBlank="1" showInputMessage="1" showErrorMessage="1" errorTitle="Entered information is too long" error="Information entered here is limited to 4000 characters. Please capture further details in Comments." sqref="D8:D88 D93:E573">
      <formula1>0</formula1>
      <formula2>4000</formula2>
    </dataValidation>
    <dataValidation type="textLength" allowBlank="1" showInputMessage="1" showErrorMessage="1" errorTitle="Entered information is too long" error="Information entered here is limited to 32768 characters. Please capture further details in Comments." sqref="O8:O88">
      <formula1>0</formula1>
      <formula2>32768</formula2>
    </dataValidation>
    <dataValidation type="decimal" allowBlank="1" showInputMessage="1" showErrorMessage="1" errorTitle="X-Author for Excel" error="Please enter a valid numeric value. Valid range for Key Activity Milestone Number is -1E+18 to 1E+18." promptTitle="X-Author for Excel" sqref="A8:A88 A93:A573">
      <formula1>-1000000000000000000</formula1>
      <formula2>1000000000000000000</formula2>
    </dataValidation>
    <dataValidation type="list" allowBlank="1" showInputMessage="1" showErrorMessage="1" errorTitle="X-Author for Excel" error="Please select a value from the drop-down." promptTitle="X-Author for Excel" sqref="P8:P88">
      <formula1>IF(IFERROR(ROWS(INDIRECT(SUBSTITUTE("AIM_Key_Activity_Milestone__c.AIM_De_activate_Key_Activity__c"," ","_"))),-1) &lt; 0, XAuthorInvalidPicklistData,INDIRECT(SUBSTITUTE("AIM_Key_Activity_Milestone__c.AIM_De_activate_Key_Activity__c"," ","_")))</formula1>
    </dataValidation>
    <dataValidation type="list" allowBlank="1" showInputMessage="1" showErrorMessage="1" errorTitle="X-Author for Excel" error="Please select either TRUE or FALSE from the dropdown." promptTitle="X-Author for Excel" sqref="S8:S88 I93:J573">
      <formula1>"TRUE,FALSE"</formula1>
    </dataValidation>
    <dataValidation type="custom" allowBlank="1" showInputMessage="1" showErrorMessage="1" errorTitle="X-Author for Excel" error="Id and Lookup fields are not editable." promptTitle="X-Author for Excel" sqref="Z8:Z88 T8:V88 G93:G573 K93:L573">
      <formula1>""</formula1>
    </dataValidation>
    <dataValidation type="date" allowBlank="1" showInputMessage="1" showErrorMessage="1" errorTitle="X-Author for Excel" error="Please enter a valid date." promptTitle="X-Author for Excel" sqref="H93:H573">
      <formula1>1</formula1>
      <formula2>767376</formula2>
    </dataValidation>
  </dataValidations>
  <hyperlinks>
    <hyperlink ref="B4" location="'WPTM - Section F'!A6" display="Work Plan tracking Measures"/>
    <hyperlink ref="C4" location="_d8b44ed0_a865_499e_aa2c_09925ed64c24" display="Milestone targets"/>
    <hyperlink ref="A580" location="'WPTM - Section F'!A4" display="'WPTM - Section F'!A4"/>
  </hyperlinks>
  <pageMargins left="0.7" right="0.7" top="0.75" bottom="0.75" header="0.3" footer="0.3"/>
  <pageSetup paperSize="8" scale="41" orientation="landscape" r:id="rId1"/>
  <extLst>
    <ext xmlns:x14="http://schemas.microsoft.com/office/spreadsheetml/2009/9/main" uri="{78C0D931-6437-407d-A8EE-F0AAD7539E65}">
      <x14:conditionalFormattings>
        <x14:conditionalFormatting xmlns:xm="http://schemas.microsoft.com/office/excel/2006/main">
          <x14:cfRule type="expression" priority="5" id="{606BD51C-FAB7-456B-922B-5FAE5AC357B5}">
            <xm:f>INDEX('Overview - Section A'!$E$35:$E$36,MATCH($G93,'Overview - Section A'!$I$35:$I$36,0))&gt;'Overview - Section A'!$E$8</xm:f>
            <x14:dxf>
              <font>
                <color auto="1"/>
              </font>
              <fill>
                <patternFill patternType="darkGray">
                  <bgColor theme="1" tint="0.499984740745262"/>
                </patternFill>
              </fill>
            </x14:dxf>
          </x14:cfRule>
          <xm:sqref>A93:E574</xm:sqref>
        </x14:conditionalFormatting>
        <x14:conditionalFormatting xmlns:xm="http://schemas.microsoft.com/office/excel/2006/main">
          <x14:cfRule type="expression" priority="4" id="{BA358AE9-FD49-48F9-860F-392AF5E900A6}">
            <xm:f>OR('Overview - Section A'!$AN$5="Grant Making", 'Overview - Section A'!$AN$5="Grant Revision")</xm:f>
            <x14:dxf>
              <font>
                <color auto="1"/>
              </font>
              <fill>
                <patternFill patternType="darkGray">
                  <bgColor theme="1" tint="0.499984740745262"/>
                </patternFill>
              </fill>
              <border>
                <left/>
                <right/>
                <top/>
                <bottom/>
              </border>
            </x14:dxf>
          </x14:cfRule>
          <xm:sqref>E7:E88</xm:sqref>
        </x14:conditionalFormatting>
        <x14:conditionalFormatting xmlns:xm="http://schemas.microsoft.com/office/excel/2006/main">
          <x14:cfRule type="expression" priority="3" id="{CB64D8FC-03E6-4B32-9B67-3C92012C57AD}">
            <xm:f>OR('Overview - Section A'!$AN$5="Grant Making", 'Overview - Section A'!$AN$5="Funding Request")</xm:f>
            <x14:dxf>
              <font>
                <color auto="1"/>
              </font>
              <fill>
                <patternFill patternType="darkGray">
                  <bgColor theme="1" tint="0.499984740745262"/>
                </patternFill>
              </fill>
            </x14:dxf>
          </x14:cfRule>
          <xm:sqref>P7:P88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'Overview - Section A'!$AO$25:$AO$32</xm:f>
          </x14:formula1>
          <xm:sqref>G8:M88</xm:sqref>
        </x14:dataValidation>
      </x14:dataValidations>
    </ext>
  </extLst>
</worksheet>
</file>

<file path=xl/worksheets/sheet8.xml><?xml version="1.0" encoding="utf-8"?>
<worksheet xmlns="http://schemas.openxmlformats.org/spreadsheetml/2006/main" xmlns:r="http://schemas.openxmlformats.org/officeDocument/2006/relationships">
  <sheetPr codeName="Sheet9" enableFormatConditionsCalculation="0"/>
  <dimension ref="A1:AJ388"/>
  <sheetViews>
    <sheetView zoomScale="40" zoomScaleNormal="40" zoomScalePageLayoutView="40" workbookViewId="0">
      <selection activeCell="J22" sqref="J22"/>
    </sheetView>
  </sheetViews>
  <sheetFormatPr defaultColWidth="9" defaultRowHeight="15.75"/>
  <cols>
    <col min="1" max="1" width="9.125" style="311" customWidth="1"/>
    <col min="2" max="2" width="40.625" style="311" customWidth="1"/>
    <col min="3" max="3" width="47.625" style="311" customWidth="1"/>
    <col min="4" max="4" width="39.125" style="311" customWidth="1"/>
    <col min="5" max="5" width="22" style="311" customWidth="1"/>
    <col min="6" max="6" width="19.625" style="311" customWidth="1"/>
    <col min="7" max="7" width="26" style="311" customWidth="1"/>
    <col min="8" max="8" width="27" style="311" customWidth="1"/>
    <col min="9" max="9" width="19.625" style="311" customWidth="1"/>
    <col min="10" max="10" width="28.125" style="311" customWidth="1"/>
    <col min="11" max="11" width="21.625" style="311" customWidth="1"/>
    <col min="12" max="12" width="16.125" style="311" customWidth="1"/>
    <col min="13" max="13" width="21.625" style="311" customWidth="1"/>
    <col min="14" max="14" width="21.875" style="311" customWidth="1"/>
    <col min="15" max="15" width="17.125" style="311" customWidth="1"/>
    <col min="16" max="16" width="26" style="311" customWidth="1"/>
    <col min="17" max="17" width="22.5" style="311" customWidth="1"/>
    <col min="18" max="18" width="21.875" style="311" customWidth="1"/>
    <col min="19" max="19" width="12.125" style="311" customWidth="1"/>
    <col min="20" max="20" width="17.125" style="311" customWidth="1"/>
    <col min="21" max="21" width="22.5" style="311" customWidth="1"/>
    <col min="22" max="22" width="22.875" style="311" customWidth="1"/>
    <col min="23" max="23" width="15.125" style="311" customWidth="1"/>
    <col min="24" max="24" width="18.125" style="311" customWidth="1"/>
    <col min="25" max="25" width="23.5" style="311" customWidth="1"/>
    <col min="26" max="26" width="22.875" style="311" customWidth="1"/>
    <col min="27" max="27" width="14.125" style="311" customWidth="1"/>
    <col min="28" max="28" width="18.125" style="311" customWidth="1"/>
    <col min="29" max="29" width="23.5" style="311" customWidth="1"/>
    <col min="30" max="30" width="15.125" style="311" customWidth="1"/>
    <col min="31" max="31" width="15.5" style="311" customWidth="1"/>
    <col min="32" max="32" width="14" style="311" customWidth="1"/>
    <col min="33" max="33" width="15" style="311" customWidth="1"/>
    <col min="34" max="34" width="12.5" style="311" customWidth="1"/>
    <col min="35" max="35" width="17.625" style="311" customWidth="1"/>
    <col min="36" max="36" width="93" style="224" customWidth="1"/>
    <col min="37" max="16384" width="9" style="224"/>
  </cols>
  <sheetData>
    <row r="1" spans="1:35" ht="29.25" thickBot="1">
      <c r="A1" s="684" t="str">
        <f>'Overview - Section A'!A1:D1</f>
        <v>Performance Framework  - Overview - Section A</v>
      </c>
      <c r="B1" s="685"/>
      <c r="C1" s="685"/>
      <c r="D1" s="685"/>
      <c r="E1" s="685"/>
      <c r="F1" s="685"/>
      <c r="G1" s="685"/>
      <c r="H1" s="685"/>
      <c r="I1" s="685"/>
      <c r="J1" s="685"/>
      <c r="K1" s="685"/>
      <c r="L1" s="685"/>
      <c r="M1" s="685"/>
      <c r="N1" s="685"/>
      <c r="O1" s="685"/>
      <c r="P1" s="685"/>
      <c r="Q1" s="685"/>
      <c r="R1" s="685"/>
      <c r="S1" s="685"/>
      <c r="T1" s="685"/>
      <c r="U1" s="685"/>
      <c r="V1" s="685"/>
      <c r="W1" s="685"/>
      <c r="X1" s="685"/>
      <c r="Y1" s="685"/>
      <c r="Z1" s="685"/>
      <c r="AA1" s="685"/>
      <c r="AB1" s="685"/>
      <c r="AC1" s="685"/>
      <c r="AD1" s="685"/>
      <c r="AE1" s="685"/>
      <c r="AF1" s="685"/>
      <c r="AG1" s="685"/>
      <c r="AH1" s="685"/>
      <c r="AI1" s="685"/>
    </row>
    <row r="2" spans="1:35" ht="27">
      <c r="A2" s="597" t="s">
        <v>184</v>
      </c>
      <c r="B2" s="598"/>
      <c r="C2" s="598"/>
      <c r="D2" s="598"/>
      <c r="E2" s="597"/>
      <c r="F2" s="598"/>
      <c r="G2" s="598"/>
      <c r="H2" s="598"/>
      <c r="I2" s="597"/>
      <c r="J2" s="598"/>
      <c r="K2" s="598"/>
      <c r="L2" s="598"/>
      <c r="M2" s="597"/>
      <c r="N2" s="598"/>
      <c r="O2" s="598"/>
      <c r="P2" s="598"/>
      <c r="Q2" s="597"/>
      <c r="R2" s="598"/>
      <c r="S2" s="598"/>
      <c r="T2" s="598"/>
      <c r="U2" s="597"/>
      <c r="V2" s="598"/>
      <c r="W2" s="598"/>
      <c r="X2" s="598"/>
      <c r="Y2" s="597"/>
      <c r="Z2" s="598"/>
      <c r="AA2" s="598"/>
      <c r="AB2" s="598"/>
      <c r="AC2" s="597"/>
      <c r="AD2" s="598"/>
      <c r="AE2" s="598"/>
      <c r="AF2" s="598"/>
      <c r="AG2" s="597"/>
      <c r="AH2" s="598"/>
      <c r="AI2" s="598"/>
    </row>
    <row r="3" spans="1:35" ht="16.5" thickBot="1">
      <c r="A3" s="225"/>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row>
    <row r="4" spans="1:35" ht="99.75" customHeight="1" thickBot="1">
      <c r="A4" s="225"/>
      <c r="B4" s="692" t="str">
        <f>'Overview - Section A'!A5</f>
        <v>Country/Geography</v>
      </c>
      <c r="C4" s="693"/>
      <c r="D4" s="385" t="str">
        <f>'Overview - Section A'!E5</f>
        <v>Lao (Peoples Democratic Republic)</v>
      </c>
      <c r="E4" s="224"/>
      <c r="F4" s="224"/>
      <c r="G4" s="224"/>
      <c r="H4" s="225"/>
      <c r="I4" s="686" t="str">
        <f>'Overview - Section A'!E29</f>
        <v>Principal Recipient Name (Select PRs that have previously had Grants with the Global Fund)</v>
      </c>
      <c r="J4" s="687"/>
      <c r="K4" s="687"/>
      <c r="L4" s="687"/>
      <c r="M4" s="688" t="str">
        <f>'Overview - Section A'!K29</f>
        <v>New Principal Recipient Name (use if the entity has never been a Global Fund PR or does not appear in dropdown list in previous column)</v>
      </c>
      <c r="N4" s="687"/>
      <c r="O4" s="687"/>
      <c r="P4" s="687"/>
      <c r="Q4" s="224"/>
      <c r="R4" s="224"/>
      <c r="S4" s="224"/>
      <c r="T4" s="224"/>
      <c r="U4" s="224"/>
      <c r="V4" s="225"/>
      <c r="W4" s="225"/>
      <c r="X4" s="225"/>
      <c r="Y4" s="225"/>
      <c r="Z4" s="225"/>
      <c r="AA4" s="225"/>
      <c r="AB4" s="225"/>
      <c r="AC4" s="225"/>
      <c r="AD4" s="225"/>
      <c r="AE4" s="225"/>
      <c r="AF4" s="225"/>
      <c r="AG4" s="225"/>
      <c r="AH4" s="225"/>
      <c r="AI4" s="225"/>
    </row>
    <row r="5" spans="1:35" ht="24" customHeight="1">
      <c r="A5" s="225"/>
      <c r="B5" s="694" t="str">
        <f>'Overview - Section A'!A6</f>
        <v>Grant Name/Funding Request Name</v>
      </c>
      <c r="C5" s="695"/>
      <c r="D5" s="386" t="str">
        <f>'Overview - Section A'!E6</f>
        <v>LAO-T-GFMOH</v>
      </c>
      <c r="E5" s="224"/>
      <c r="F5" s="224"/>
      <c r="G5" s="224"/>
      <c r="H5" s="225">
        <v>1</v>
      </c>
      <c r="I5" s="689" t="str">
        <f>IFERROR(IF(INDEX('Overview - Section A'!E$25:E$27,MATCH('Print View'!H5,'Overview - Section A'!$A$25:$A$27,0))&lt;&gt;0,(INDEX('Overview - Section A'!$E$25:$E$27,MATCH('Print View'!H5,'Overview - Section A'!$A$25:$A$27,0))),""),"")</f>
        <v/>
      </c>
      <c r="J5" s="690"/>
      <c r="K5" s="690"/>
      <c r="L5" s="690"/>
      <c r="M5" s="690" t="str">
        <f>IF(OR('Overview - Section A'!$AN$5="Grant Making", 'Overview - Section A'!$AN$5="Grant Revision"),'Overview - Section A'!E25,IF(INDEX('Overview - Section A'!K$30:K$31,MATCH('Print View'!H5,'Overview - Section A'!$A$30:$A$31,0))&lt;&gt;0,INDEX('Overview - Section A'!K$30:K$31,MATCH('Print View'!H5,'Overview - Section A'!$A$30:$A$31,0)),""))</f>
        <v>[Account (Name)]</v>
      </c>
      <c r="N5" s="690"/>
      <c r="O5" s="690"/>
      <c r="P5" s="691"/>
      <c r="Q5" s="224"/>
      <c r="R5" s="224"/>
      <c r="S5" s="224"/>
      <c r="T5" s="224"/>
      <c r="U5" s="224"/>
      <c r="V5" s="225"/>
      <c r="W5" s="225"/>
      <c r="X5" s="225"/>
      <c r="Y5" s="225"/>
      <c r="Z5" s="225"/>
      <c r="AA5" s="225"/>
      <c r="AB5" s="225"/>
      <c r="AC5" s="225"/>
      <c r="AD5" s="225"/>
      <c r="AE5" s="225"/>
      <c r="AF5" s="225"/>
      <c r="AG5" s="225"/>
      <c r="AH5" s="225"/>
      <c r="AI5" s="225"/>
    </row>
    <row r="6" spans="1:35" ht="24" customHeight="1">
      <c r="A6" s="225"/>
      <c r="B6" s="694" t="str">
        <f>'Overview - Section A'!A7</f>
        <v>Implementation Period Start Date</v>
      </c>
      <c r="C6" s="695"/>
      <c r="D6" s="387">
        <f>'Overview - Section A'!E7</f>
        <v>43101</v>
      </c>
      <c r="E6" s="224"/>
      <c r="F6" s="224"/>
      <c r="G6" s="224"/>
      <c r="H6" s="225">
        <v>2</v>
      </c>
      <c r="I6" s="669" t="str">
        <f>IFERROR(IF(INDEX('Overview - Section A'!E$25:E$27,MATCH('Print View'!H6,'Overview - Section A'!$A$25:$A$27,0))&lt;&gt;0,(INDEX('Overview - Section A'!$E$25:$E$27,MATCH('Print View'!H6,'Overview - Section A'!$A$25:$A$27,0))),""),"")</f>
        <v/>
      </c>
      <c r="J6" s="670"/>
      <c r="K6" s="670"/>
      <c r="L6" s="670"/>
      <c r="M6" s="670" t="str">
        <f>IFERROR(IF(INDEX('Overview - Section A'!#REF!,MATCH('Print View'!H6,'Overview - Section A'!$A$25:$A$27,0))&lt;&gt;0,(INDEX('Overview - Section A'!#REF!,MATCH('Print View'!H6,'Overview - Section A'!$A$25:$A$27,0))),""),"")</f>
        <v/>
      </c>
      <c r="N6" s="670"/>
      <c r="O6" s="670"/>
      <c r="P6" s="671"/>
      <c r="Q6" s="224"/>
      <c r="R6" s="224"/>
      <c r="S6" s="224"/>
      <c r="T6" s="224"/>
      <c r="U6" s="224"/>
      <c r="V6" s="225"/>
      <c r="W6" s="225"/>
      <c r="X6" s="225"/>
      <c r="Y6" s="225"/>
      <c r="Z6" s="225"/>
      <c r="AA6" s="225"/>
      <c r="AB6" s="225"/>
      <c r="AC6" s="225"/>
      <c r="AD6" s="225"/>
      <c r="AE6" s="225"/>
      <c r="AF6" s="225"/>
      <c r="AG6" s="225"/>
      <c r="AH6" s="225"/>
      <c r="AI6" s="225"/>
    </row>
    <row r="7" spans="1:35" ht="24" customHeight="1">
      <c r="A7" s="225"/>
      <c r="B7" s="694" t="str">
        <f>'Overview - Section A'!A8</f>
        <v>Implementation Period End Date</v>
      </c>
      <c r="C7" s="695"/>
      <c r="D7" s="387">
        <f>'Overview - Section A'!E8</f>
        <v>44196</v>
      </c>
      <c r="E7" s="224"/>
      <c r="F7" s="224"/>
      <c r="G7" s="224"/>
      <c r="H7" s="225">
        <v>3</v>
      </c>
      <c r="I7" s="669" t="str">
        <f>IFERROR(IF(INDEX('Overview - Section A'!E$25:E$27,MATCH('Print View'!H7,'Overview - Section A'!$A$25:$A$27,0))&lt;&gt;0,(INDEX('Overview - Section A'!$E$25:$E$27,MATCH('Print View'!H7,'Overview - Section A'!$A$25:$A$27,0))),""),"")</f>
        <v/>
      </c>
      <c r="J7" s="670"/>
      <c r="K7" s="670"/>
      <c r="L7" s="670"/>
      <c r="M7" s="670" t="str">
        <f>IFERROR(IF(INDEX('Overview - Section A'!#REF!,MATCH('Print View'!H7,'Overview - Section A'!$A$25:$A$27,0))&lt;&gt;0,(INDEX('Overview - Section A'!#REF!,MATCH('Print View'!H7,'Overview - Section A'!$A$25:$A$27,0))),""),"")</f>
        <v/>
      </c>
      <c r="N7" s="670"/>
      <c r="O7" s="670"/>
      <c r="P7" s="671"/>
      <c r="Q7" s="224"/>
      <c r="R7" s="224"/>
      <c r="S7" s="224"/>
      <c r="T7" s="224"/>
      <c r="U7" s="224"/>
      <c r="V7" s="225"/>
      <c r="W7" s="225"/>
      <c r="X7" s="225"/>
      <c r="Y7" s="225"/>
      <c r="Z7" s="225"/>
      <c r="AA7" s="225"/>
      <c r="AB7" s="225"/>
      <c r="AC7" s="225"/>
      <c r="AD7" s="225"/>
      <c r="AE7" s="225"/>
      <c r="AF7" s="225"/>
      <c r="AG7" s="225"/>
      <c r="AH7" s="225"/>
      <c r="AI7" s="225"/>
    </row>
    <row r="8" spans="1:35" ht="27">
      <c r="A8" s="225"/>
      <c r="B8" s="694" t="str">
        <f>'Overview - Section A'!A9</f>
        <v>Programmatic Report Period Frequency</v>
      </c>
      <c r="C8" s="695"/>
      <c r="D8" s="386">
        <f>'Overview - Section A'!E9</f>
        <v>12</v>
      </c>
      <c r="E8" s="224"/>
      <c r="F8" s="224"/>
      <c r="G8" s="224"/>
      <c r="H8" s="225">
        <v>4</v>
      </c>
      <c r="I8" s="669" t="str">
        <f>IFERROR(IF(INDEX('Overview - Section A'!E$25:E$27,MATCH('Print View'!H8,'Overview - Section A'!$A$25:$A$27,0))&lt;&gt;0,(INDEX('Overview - Section A'!$E$25:$E$27,MATCH('Print View'!H8,'Overview - Section A'!$A$25:$A$27,0))),""),"")</f>
        <v/>
      </c>
      <c r="J8" s="670"/>
      <c r="K8" s="670"/>
      <c r="L8" s="670"/>
      <c r="M8" s="670" t="str">
        <f>IFERROR(IF(INDEX('Overview - Section A'!#REF!,MATCH('Print View'!H8,'Overview - Section A'!$A$25:$A$27,0))&lt;&gt;0,(INDEX('Overview - Section A'!#REF!,MATCH('Print View'!H8,'Overview - Section A'!$A$25:$A$27,0))),""),"")</f>
        <v/>
      </c>
      <c r="N8" s="670"/>
      <c r="O8" s="670"/>
      <c r="P8" s="671"/>
      <c r="Q8" s="224"/>
      <c r="R8" s="224"/>
      <c r="S8" s="224"/>
      <c r="T8" s="224"/>
      <c r="U8" s="224"/>
      <c r="V8" s="225"/>
      <c r="W8" s="225"/>
      <c r="X8" s="225"/>
      <c r="Y8" s="225"/>
      <c r="Z8" s="225"/>
      <c r="AA8" s="225"/>
      <c r="AB8" s="225"/>
      <c r="AC8" s="225"/>
      <c r="AD8" s="225"/>
      <c r="AE8" s="225"/>
      <c r="AF8" s="225"/>
      <c r="AG8" s="225"/>
      <c r="AH8" s="225"/>
      <c r="AI8" s="225"/>
    </row>
    <row r="9" spans="1:35" ht="27">
      <c r="A9" s="225"/>
      <c r="B9" s="694" t="str">
        <f>'Overview - Section A'!A10</f>
        <v>Allocation Utilization Period Start Date</v>
      </c>
      <c r="C9" s="695"/>
      <c r="D9" s="387">
        <f>'Overview - Section A'!E10</f>
        <v>43101</v>
      </c>
      <c r="E9" s="224"/>
      <c r="F9" s="224"/>
      <c r="G9" s="224"/>
      <c r="H9" s="225">
        <v>5</v>
      </c>
      <c r="I9" s="669" t="str">
        <f>IFERROR(IF(INDEX('Overview - Section A'!E$25:E$27,MATCH('Print View'!H9,'Overview - Section A'!$A$25:$A$27,0))&lt;&gt;0,(INDEX('Overview - Section A'!$E$25:$E$27,MATCH('Print View'!H9,'Overview - Section A'!$A$25:$A$27,0))),""),"")</f>
        <v/>
      </c>
      <c r="J9" s="670"/>
      <c r="K9" s="670"/>
      <c r="L9" s="670"/>
      <c r="M9" s="670" t="str">
        <f>IFERROR(IF(INDEX('Overview - Section A'!#REF!,MATCH('Print View'!H9,'Overview - Section A'!$A$25:$A$27,0))&lt;&gt;0,(INDEX('Overview - Section A'!#REF!,MATCH('Print View'!H9,'Overview - Section A'!$A$25:$A$27,0))),""),"")</f>
        <v/>
      </c>
      <c r="N9" s="670"/>
      <c r="O9" s="670"/>
      <c r="P9" s="671"/>
      <c r="Q9" s="224"/>
      <c r="R9" s="224"/>
      <c r="S9" s="224"/>
      <c r="T9" s="224"/>
      <c r="U9" s="224"/>
      <c r="V9" s="225"/>
      <c r="W9" s="225"/>
      <c r="X9" s="225"/>
      <c r="Y9" s="225"/>
      <c r="Z9" s="225"/>
      <c r="AA9" s="225"/>
      <c r="AB9" s="225"/>
      <c r="AC9" s="225"/>
      <c r="AD9" s="225"/>
      <c r="AE9" s="225"/>
      <c r="AF9" s="225"/>
      <c r="AG9" s="225"/>
      <c r="AH9" s="225"/>
      <c r="AI9" s="225"/>
    </row>
    <row r="10" spans="1:35" ht="27.75" thickBot="1">
      <c r="A10" s="225"/>
      <c r="B10" s="682" t="str">
        <f>'Overview - Section A'!A11</f>
        <v>Allocation Utilization Period End Date</v>
      </c>
      <c r="C10" s="683"/>
      <c r="D10" s="388"/>
      <c r="E10" s="224"/>
      <c r="F10" s="224"/>
      <c r="G10" s="224"/>
      <c r="H10" s="225">
        <v>6</v>
      </c>
      <c r="I10" s="669" t="str">
        <f>IFERROR(IF(INDEX('Overview - Section A'!E$25:E$27,MATCH('Print View'!H10,'Overview - Section A'!$A$25:$A$27,0))&lt;&gt;0,(INDEX('Overview - Section A'!$E$25:$E$27,MATCH('Print View'!H10,'Overview - Section A'!$A$25:$A$27,0))),""),"")</f>
        <v/>
      </c>
      <c r="J10" s="670"/>
      <c r="K10" s="670"/>
      <c r="L10" s="670"/>
      <c r="M10" s="670" t="str">
        <f>IFERROR(IF(INDEX('Overview - Section A'!#REF!,MATCH('Print View'!H10,'Overview - Section A'!$A$25:$A$27,0))&lt;&gt;0,(INDEX('Overview - Section A'!#REF!,MATCH('Print View'!H10,'Overview - Section A'!$A$25:$A$27,0))),""),"")</f>
        <v/>
      </c>
      <c r="N10" s="670"/>
      <c r="O10" s="670"/>
      <c r="P10" s="671"/>
      <c r="Q10" s="224"/>
      <c r="R10" s="224"/>
      <c r="S10" s="224"/>
      <c r="T10" s="224"/>
      <c r="U10" s="224"/>
      <c r="V10" s="225"/>
      <c r="W10" s="225"/>
      <c r="X10" s="225"/>
      <c r="Y10" s="225"/>
      <c r="Z10" s="225"/>
      <c r="AA10" s="225"/>
      <c r="AB10" s="225"/>
      <c r="AC10" s="225"/>
      <c r="AD10" s="225"/>
      <c r="AE10" s="225"/>
      <c r="AF10" s="225"/>
      <c r="AG10" s="225"/>
      <c r="AH10" s="225"/>
      <c r="AI10" s="225"/>
    </row>
    <row r="11" spans="1:35" ht="27">
      <c r="A11" s="225"/>
      <c r="D11" s="224"/>
      <c r="E11" s="224"/>
      <c r="F11" s="224"/>
      <c r="G11" s="224"/>
      <c r="H11" s="225">
        <v>7</v>
      </c>
      <c r="I11" s="669" t="str">
        <f>IFERROR(IF(INDEX('Overview - Section A'!E$25:E$27,MATCH('Print View'!H11,'Overview - Section A'!$A$25:$A$27,0))&lt;&gt;0,(INDEX('Overview - Section A'!$E$25:$E$27,MATCH('Print View'!H11,'Overview - Section A'!$A$25:$A$27,0))),""),"")</f>
        <v/>
      </c>
      <c r="J11" s="670"/>
      <c r="K11" s="670"/>
      <c r="L11" s="670"/>
      <c r="M11" s="670" t="str">
        <f>IFERROR(IF(INDEX('Overview - Section A'!#REF!,MATCH('Print View'!H11,'Overview - Section A'!$A$25:$A$27,0))&lt;&gt;0,(INDEX('Overview - Section A'!#REF!,MATCH('Print View'!H11,'Overview - Section A'!$A$25:$A$27,0))),""),"")</f>
        <v/>
      </c>
      <c r="N11" s="670"/>
      <c r="O11" s="670"/>
      <c r="P11" s="671"/>
      <c r="Q11" s="224"/>
      <c r="R11" s="224"/>
      <c r="S11" s="224"/>
      <c r="T11" s="224"/>
      <c r="U11" s="224"/>
      <c r="V11" s="225"/>
      <c r="W11" s="225"/>
      <c r="X11" s="225"/>
      <c r="Y11" s="225"/>
      <c r="Z11" s="225"/>
      <c r="AA11" s="225"/>
      <c r="AB11" s="225"/>
      <c r="AC11" s="225"/>
      <c r="AD11" s="225"/>
      <c r="AE11" s="225"/>
      <c r="AF11" s="225"/>
      <c r="AG11" s="225"/>
      <c r="AH11" s="225"/>
      <c r="AI11" s="225"/>
    </row>
    <row r="12" spans="1:35" ht="27">
      <c r="A12" s="225"/>
      <c r="B12" s="225"/>
      <c r="C12" s="225"/>
      <c r="D12" s="224"/>
      <c r="E12" s="224"/>
      <c r="F12" s="224"/>
      <c r="G12" s="224"/>
      <c r="H12" s="225">
        <v>8</v>
      </c>
      <c r="I12" s="669" t="str">
        <f>IFERROR(IF(INDEX('Overview - Section A'!E$25:E$27,MATCH('Print View'!H12,'Overview - Section A'!$A$25:$A$27,0))&lt;&gt;0,(INDEX('Overview - Section A'!$E$25:$E$27,MATCH('Print View'!H12,'Overview - Section A'!$A$25:$A$27,0))),""),"")</f>
        <v/>
      </c>
      <c r="J12" s="670"/>
      <c r="K12" s="670"/>
      <c r="L12" s="670"/>
      <c r="M12" s="670" t="str">
        <f>IFERROR(IF(INDEX('Overview - Section A'!#REF!,MATCH('Print View'!H12,'Overview - Section A'!$A$25:$A$27,0))&lt;&gt;0,(INDEX('Overview - Section A'!#REF!,MATCH('Print View'!H12,'Overview - Section A'!$A$25:$A$27,0))),""),"")</f>
        <v/>
      </c>
      <c r="N12" s="670"/>
      <c r="O12" s="670"/>
      <c r="P12" s="671"/>
      <c r="Q12" s="224"/>
      <c r="R12" s="224"/>
      <c r="S12" s="224"/>
      <c r="T12" s="224"/>
      <c r="U12" s="224"/>
      <c r="V12" s="225"/>
      <c r="W12" s="225"/>
      <c r="X12" s="225"/>
      <c r="Y12" s="225"/>
      <c r="Z12" s="225"/>
      <c r="AA12" s="225"/>
      <c r="AB12" s="225"/>
      <c r="AC12" s="225"/>
      <c r="AD12" s="225"/>
      <c r="AE12" s="225"/>
      <c r="AF12" s="225"/>
      <c r="AG12" s="225"/>
      <c r="AH12" s="225"/>
      <c r="AI12" s="225"/>
    </row>
    <row r="13" spans="1:35" ht="27.75" thickBot="1">
      <c r="A13" s="225"/>
      <c r="B13" s="225"/>
      <c r="C13" s="225"/>
      <c r="D13" s="224"/>
      <c r="E13" s="224"/>
      <c r="F13" s="224"/>
      <c r="G13" s="224"/>
      <c r="H13" s="225">
        <v>9</v>
      </c>
      <c r="I13" s="698" t="str">
        <f>IFERROR(IF(INDEX('Overview - Section A'!E$25:E$27,MATCH('Print View'!H13,'Overview - Section A'!$A$25:$A$27,0))&lt;&gt;0,(INDEX('Overview - Section A'!$E$25:$E$27,MATCH('Print View'!H13,'Overview - Section A'!$A$25:$A$27,0))),""),"")</f>
        <v/>
      </c>
      <c r="J13" s="699"/>
      <c r="K13" s="699"/>
      <c r="L13" s="699"/>
      <c r="M13" s="699" t="str">
        <f>IFERROR(IF(INDEX('Overview - Section A'!#REF!,MATCH('Print View'!H13,'Overview - Section A'!$A$25:$A$27,0))&lt;&gt;0,(INDEX('Overview - Section A'!#REF!,MATCH('Print View'!H13,'Overview - Section A'!$A$25:$A$27,0))),""),"")</f>
        <v/>
      </c>
      <c r="N13" s="699"/>
      <c r="O13" s="699"/>
      <c r="P13" s="700"/>
      <c r="Q13" s="224"/>
      <c r="R13" s="224"/>
      <c r="S13" s="224"/>
      <c r="T13" s="224"/>
      <c r="U13" s="224"/>
      <c r="V13" s="225"/>
      <c r="W13" s="225"/>
      <c r="X13" s="225"/>
      <c r="Y13" s="225"/>
      <c r="Z13" s="225"/>
      <c r="AA13" s="225"/>
      <c r="AB13" s="225"/>
      <c r="AC13" s="225"/>
      <c r="AD13" s="225"/>
      <c r="AE13" s="225"/>
      <c r="AF13" s="225"/>
      <c r="AG13" s="225"/>
      <c r="AH13" s="225"/>
      <c r="AI13" s="225"/>
    </row>
    <row r="14" spans="1:35" ht="16.5" thickBot="1">
      <c r="A14" s="225"/>
      <c r="B14" s="225"/>
      <c r="C14" s="225"/>
      <c r="D14" s="225"/>
      <c r="E14" s="225"/>
      <c r="F14" s="225"/>
      <c r="G14" s="225"/>
      <c r="H14" s="225"/>
      <c r="I14" s="225"/>
      <c r="J14" s="225"/>
      <c r="K14" s="224"/>
      <c r="L14" s="224"/>
      <c r="M14" s="224"/>
      <c r="N14" s="224"/>
      <c r="O14" s="224"/>
      <c r="P14" s="224"/>
      <c r="Q14" s="224"/>
      <c r="R14" s="224"/>
      <c r="S14" s="224"/>
      <c r="T14" s="225"/>
      <c r="U14" s="225"/>
      <c r="V14" s="225"/>
      <c r="W14" s="225"/>
      <c r="X14" s="225"/>
      <c r="Y14" s="225"/>
      <c r="Z14" s="225"/>
      <c r="AA14" s="225"/>
      <c r="AB14" s="225"/>
      <c r="AC14" s="225"/>
      <c r="AD14" s="225"/>
      <c r="AE14" s="225"/>
      <c r="AF14" s="225"/>
      <c r="AG14" s="225"/>
      <c r="AH14" s="225"/>
      <c r="AI14" s="225"/>
    </row>
    <row r="15" spans="1:35" ht="27.75" thickBot="1">
      <c r="A15" s="225"/>
      <c r="B15" s="597" t="str">
        <f>'Overview - Section A'!A35</f>
        <v xml:space="preserve">Reporting Period </v>
      </c>
      <c r="C15" s="598"/>
      <c r="D15" s="598"/>
      <c r="E15" s="598"/>
      <c r="F15" s="224"/>
      <c r="G15" s="225"/>
      <c r="H15" s="224"/>
      <c r="I15" s="224"/>
      <c r="J15" s="224"/>
      <c r="K15" s="224"/>
      <c r="L15" s="224"/>
      <c r="M15" s="224"/>
      <c r="N15" s="224"/>
      <c r="O15" s="224"/>
      <c r="P15" s="224"/>
      <c r="Q15" s="224"/>
      <c r="R15" s="224"/>
      <c r="S15" s="224"/>
      <c r="T15" s="225"/>
      <c r="U15" s="225"/>
      <c r="V15" s="225"/>
      <c r="W15" s="225"/>
      <c r="X15" s="225"/>
      <c r="Y15" s="225"/>
      <c r="Z15" s="225"/>
      <c r="AA15" s="225"/>
      <c r="AB15" s="225"/>
      <c r="AC15" s="225"/>
      <c r="AD15" s="225"/>
      <c r="AE15" s="225"/>
      <c r="AF15" s="225"/>
      <c r="AG15" s="225"/>
      <c r="AH15" s="225"/>
      <c r="AI15" s="225"/>
    </row>
    <row r="16" spans="1:35" ht="27">
      <c r="A16" s="225">
        <v>2</v>
      </c>
      <c r="B16" s="678">
        <f ca="1">IFERROR(IF(INDEX('Overview - Section A'!A$37:A$44,MATCH('Print View'!$A16,'Overview - Section A'!$B$37:$B$44,0))&lt;&gt;0,(INDEX('Overview - Section A'!A$37:A$44,MATCH('Print View'!$A16,'Overview - Section A'!$B$37:$B$44,0))),""),"")</f>
        <v>43101</v>
      </c>
      <c r="C16" s="679"/>
      <c r="D16" s="680">
        <f ca="1">IFERROR(IF(INDEX('Overview - Section A'!E$37:E$44,MATCH('Print View'!$A16,'Overview - Section A'!$B$37:$B$44,0))&lt;&gt;0,(INDEX('Overview - Section A'!E$37:E$44,MATCH('Print View'!$A16,'Overview - Section A'!$B$37:$B$44,0))),""),"")</f>
        <v>43465</v>
      </c>
      <c r="E16" s="681"/>
      <c r="F16" s="224"/>
      <c r="G16" s="225"/>
      <c r="H16" s="224"/>
      <c r="I16" s="224"/>
      <c r="J16" s="224"/>
      <c r="K16" s="224"/>
      <c r="L16" s="224"/>
      <c r="M16" s="224"/>
      <c r="N16" s="224"/>
      <c r="O16" s="224"/>
      <c r="P16" s="224"/>
      <c r="Q16" s="224"/>
      <c r="R16" s="224"/>
      <c r="S16" s="224"/>
      <c r="T16" s="225"/>
      <c r="U16" s="225"/>
      <c r="V16" s="225"/>
      <c r="W16" s="225"/>
      <c r="X16" s="225"/>
      <c r="Y16" s="225"/>
      <c r="Z16" s="225"/>
      <c r="AA16" s="225"/>
      <c r="AB16" s="225"/>
      <c r="AC16" s="225"/>
      <c r="AD16" s="225"/>
      <c r="AE16" s="225"/>
      <c r="AF16" s="225"/>
      <c r="AG16" s="225"/>
      <c r="AH16" s="225"/>
      <c r="AI16" s="225"/>
    </row>
    <row r="17" spans="1:35" ht="27">
      <c r="A17" s="225">
        <v>3</v>
      </c>
      <c r="B17" s="672">
        <f ca="1">IFERROR(IF(INDEX('Overview - Section A'!A$37:A$44,MATCH('Print View'!$A17,'Overview - Section A'!$B$37:$B$44,0))&lt;&gt;0,(INDEX('Overview - Section A'!A$37:A$44,MATCH('Print View'!$A17,'Overview - Section A'!$B$37:$B$44,0))),""),"")</f>
        <v>43466</v>
      </c>
      <c r="C17" s="673"/>
      <c r="D17" s="674">
        <f ca="1">IFERROR(IF(INDEX('Overview - Section A'!E$37:E$44,MATCH('Print View'!$A17,'Overview - Section A'!$B$37:$B$44,0))&lt;&gt;0,(INDEX('Overview - Section A'!E$37:E$44,MATCH('Print View'!$A17,'Overview - Section A'!$B$37:$B$44,0))),""),"")</f>
        <v>43830</v>
      </c>
      <c r="E17" s="675"/>
      <c r="F17" s="224"/>
      <c r="G17" s="225"/>
      <c r="H17" s="224"/>
      <c r="I17" s="224"/>
      <c r="J17" s="224"/>
      <c r="K17" s="224"/>
      <c r="L17" s="224"/>
      <c r="M17" s="224"/>
      <c r="N17" s="224"/>
      <c r="O17" s="224"/>
      <c r="P17" s="224"/>
      <c r="Q17" s="224"/>
      <c r="R17" s="224"/>
      <c r="S17" s="224"/>
      <c r="T17" s="225"/>
      <c r="U17" s="225"/>
      <c r="V17" s="225"/>
      <c r="W17" s="225"/>
      <c r="X17" s="225"/>
      <c r="Y17" s="225"/>
      <c r="Z17" s="225"/>
      <c r="AA17" s="225"/>
      <c r="AB17" s="225"/>
      <c r="AC17" s="225"/>
      <c r="AD17" s="225"/>
      <c r="AE17" s="225"/>
      <c r="AF17" s="225"/>
      <c r="AG17" s="225"/>
      <c r="AH17" s="225"/>
      <c r="AI17" s="225"/>
    </row>
    <row r="18" spans="1:35" ht="27">
      <c r="A18" s="225">
        <v>4</v>
      </c>
      <c r="B18" s="672">
        <f ca="1">IFERROR(IF(INDEX('Overview - Section A'!A$37:A$44,MATCH('Print View'!$A18,'Overview - Section A'!$B$37:$B$44,0))&lt;&gt;0,(INDEX('Overview - Section A'!A$37:A$44,MATCH('Print View'!$A18,'Overview - Section A'!$B$37:$B$44,0))),""),"")</f>
        <v>43831</v>
      </c>
      <c r="C18" s="673"/>
      <c r="D18" s="674">
        <f ca="1">IFERROR(IF(INDEX('Overview - Section A'!E$37:E$44,MATCH('Print View'!$A18,'Overview - Section A'!$B$37:$B$44,0))&lt;&gt;0,(INDEX('Overview - Section A'!E$37:E$44,MATCH('Print View'!$A18,'Overview - Section A'!$B$37:$B$44,0))),""),"")</f>
        <v>44196</v>
      </c>
      <c r="E18" s="675"/>
      <c r="F18" s="224"/>
      <c r="G18" s="225"/>
      <c r="H18" s="224"/>
      <c r="I18" s="224"/>
      <c r="J18" s="224"/>
      <c r="K18" s="224"/>
      <c r="L18" s="224"/>
      <c r="M18" s="224"/>
      <c r="N18" s="224"/>
      <c r="O18" s="224"/>
      <c r="P18" s="224"/>
      <c r="Q18" s="224"/>
      <c r="R18" s="224"/>
      <c r="S18" s="224"/>
      <c r="T18" s="225"/>
      <c r="U18" s="225"/>
      <c r="V18" s="225"/>
      <c r="W18" s="225"/>
      <c r="X18" s="225"/>
      <c r="Y18" s="225"/>
      <c r="Z18" s="225"/>
      <c r="AA18" s="225"/>
      <c r="AB18" s="225"/>
      <c r="AC18" s="225"/>
      <c r="AD18" s="225"/>
      <c r="AE18" s="225"/>
      <c r="AF18" s="225"/>
      <c r="AG18" s="225"/>
      <c r="AH18" s="225"/>
      <c r="AI18" s="225"/>
    </row>
    <row r="19" spans="1:35" ht="27">
      <c r="A19" s="225">
        <v>5</v>
      </c>
      <c r="B19" s="672">
        <f ca="1">IFERROR(IF(INDEX('Overview - Section A'!A$37:A$44,MATCH('Print View'!$A19,'Overview - Section A'!$B$37:$B$44,0))&lt;&gt;0,(INDEX('Overview - Section A'!A$37:A$44,MATCH('Print View'!$A19,'Overview - Section A'!$B$37:$B$44,0))),""),"")</f>
        <v>44197</v>
      </c>
      <c r="C19" s="673"/>
      <c r="D19" s="674">
        <f ca="1">IFERROR(IF(INDEX('Overview - Section A'!E$37:E$44,MATCH('Print View'!$A19,'Overview - Section A'!$B$37:$B$44,0))&lt;&gt;0,(INDEX('Overview - Section A'!E$37:E$44,MATCH('Print View'!$A19,'Overview - Section A'!$B$37:$B$44,0))),""),"")</f>
        <v>44561</v>
      </c>
      <c r="E19" s="675"/>
      <c r="F19" s="224"/>
      <c r="G19" s="225"/>
      <c r="H19" s="224"/>
      <c r="I19" s="224"/>
      <c r="J19" s="224"/>
      <c r="K19" s="224"/>
      <c r="L19" s="224"/>
      <c r="M19" s="224"/>
      <c r="N19" s="224"/>
      <c r="O19" s="224"/>
      <c r="P19" s="224"/>
      <c r="Q19" s="224"/>
      <c r="R19" s="224"/>
      <c r="S19" s="224"/>
      <c r="T19" s="225"/>
      <c r="U19" s="225"/>
      <c r="V19" s="225"/>
      <c r="W19" s="225"/>
      <c r="X19" s="225"/>
      <c r="Y19" s="225"/>
      <c r="Z19" s="225"/>
      <c r="AA19" s="225"/>
      <c r="AB19" s="225"/>
      <c r="AC19" s="225"/>
      <c r="AD19" s="225"/>
      <c r="AE19" s="225"/>
      <c r="AF19" s="225"/>
      <c r="AG19" s="225"/>
      <c r="AH19" s="225"/>
      <c r="AI19" s="225"/>
    </row>
    <row r="20" spans="1:35" ht="27">
      <c r="A20" s="225">
        <v>6</v>
      </c>
      <c r="B20" s="672">
        <f ca="1">IFERROR(IF(INDEX('Overview - Section A'!A$37:A$44,MATCH('Print View'!$A20,'Overview - Section A'!$B$37:$B$44,0))&lt;&gt;0,(INDEX('Overview - Section A'!A$37:A$44,MATCH('Print View'!$A20,'Overview - Section A'!$B$37:$B$44,0))),""),"")</f>
        <v>44562</v>
      </c>
      <c r="C20" s="673"/>
      <c r="D20" s="674">
        <f ca="1">IFERROR(IF(INDEX('Overview - Section A'!E$37:E$44,MATCH('Print View'!$A20,'Overview - Section A'!$B$37:$B$44,0))&lt;&gt;0,(INDEX('Overview - Section A'!E$37:E$44,MATCH('Print View'!$A20,'Overview - Section A'!$B$37:$B$44,0))),""),"")</f>
        <v>44926</v>
      </c>
      <c r="E20" s="675"/>
      <c r="F20" s="224"/>
      <c r="G20" s="225"/>
      <c r="H20" s="224"/>
      <c r="I20" s="224"/>
      <c r="J20" s="224"/>
      <c r="K20" s="224"/>
      <c r="L20" s="224"/>
      <c r="M20" s="224"/>
      <c r="N20" s="224"/>
      <c r="O20" s="224"/>
      <c r="P20" s="224"/>
      <c r="Q20" s="224"/>
      <c r="R20" s="224"/>
      <c r="S20" s="224"/>
      <c r="T20" s="225"/>
      <c r="U20" s="225"/>
      <c r="V20" s="225"/>
      <c r="W20" s="225"/>
      <c r="X20" s="225"/>
      <c r="Y20" s="225"/>
      <c r="Z20" s="225"/>
      <c r="AA20" s="225"/>
      <c r="AB20" s="225"/>
      <c r="AC20" s="225"/>
      <c r="AD20" s="225"/>
      <c r="AE20" s="225"/>
      <c r="AF20" s="225"/>
      <c r="AG20" s="225"/>
      <c r="AH20" s="225"/>
      <c r="AI20" s="225"/>
    </row>
    <row r="21" spans="1:35" ht="27">
      <c r="A21" s="225">
        <v>7</v>
      </c>
      <c r="B21" s="672">
        <f ca="1">IFERROR(IF(INDEX('Overview - Section A'!A$37:A$44,MATCH('Print View'!$A21,'Overview - Section A'!$B$37:$B$44,0))&lt;&gt;0,(INDEX('Overview - Section A'!A$37:A$44,MATCH('Print View'!$A21,'Overview - Section A'!$B$37:$B$44,0))),""),"")</f>
        <v>44927</v>
      </c>
      <c r="C21" s="673"/>
      <c r="D21" s="674">
        <f ca="1">IFERROR(IF(INDEX('Overview - Section A'!E$37:E$44,MATCH('Print View'!$A21,'Overview - Section A'!$B$37:$B$44,0))&lt;&gt;0,(INDEX('Overview - Section A'!E$37:E$44,MATCH('Print View'!$A21,'Overview - Section A'!$B$37:$B$44,0))),""),"")</f>
        <v>45291</v>
      </c>
      <c r="E21" s="675"/>
      <c r="F21" s="224"/>
      <c r="G21" s="225"/>
      <c r="H21" s="224"/>
      <c r="I21" s="224"/>
      <c r="J21" s="224"/>
      <c r="K21" s="224"/>
      <c r="L21" s="224"/>
      <c r="M21" s="224"/>
      <c r="N21" s="224"/>
      <c r="O21" s="224"/>
      <c r="P21" s="224"/>
      <c r="Q21" s="224"/>
      <c r="R21" s="224"/>
      <c r="S21" s="224"/>
      <c r="T21" s="225"/>
      <c r="U21" s="225"/>
      <c r="V21" s="225"/>
      <c r="W21" s="225"/>
      <c r="X21" s="225"/>
      <c r="Y21" s="225"/>
      <c r="Z21" s="225"/>
      <c r="AA21" s="225"/>
      <c r="AB21" s="225"/>
      <c r="AC21" s="225"/>
      <c r="AD21" s="225"/>
      <c r="AE21" s="225"/>
      <c r="AF21" s="225"/>
      <c r="AG21" s="225"/>
      <c r="AH21" s="225"/>
      <c r="AI21" s="225"/>
    </row>
    <row r="22" spans="1:35" ht="27">
      <c r="A22" s="225">
        <v>8</v>
      </c>
      <c r="B22" s="672" t="str">
        <f>IFERROR(IF(INDEX('Overview - Section A'!A$37:A$44,MATCH('Print View'!$A22,'Overview - Section A'!$B$37:$B$44,0))&lt;&gt;0,(INDEX('Overview - Section A'!A$37:A$44,MATCH('Print View'!$A22,'Overview - Section A'!$B$37:$B$44,0))),""),"")</f>
        <v/>
      </c>
      <c r="C22" s="673"/>
      <c r="D22" s="674" t="str">
        <f>IFERROR(IF(INDEX('Overview - Section A'!E$37:E$44,MATCH('Print View'!$A22,'Overview - Section A'!$B$37:$B$44,0))&lt;&gt;0,(INDEX('Overview - Section A'!E$37:E$44,MATCH('Print View'!$A22,'Overview - Section A'!$B$37:$B$44,0))),""),"")</f>
        <v/>
      </c>
      <c r="E22" s="675"/>
      <c r="F22" s="224"/>
      <c r="G22" s="225"/>
      <c r="H22" s="224"/>
      <c r="I22" s="224"/>
      <c r="J22" s="224"/>
      <c r="K22" s="224"/>
      <c r="L22" s="224"/>
      <c r="M22" s="224"/>
      <c r="N22" s="224"/>
      <c r="O22" s="224"/>
      <c r="P22" s="224"/>
      <c r="Q22" s="224"/>
      <c r="R22" s="224"/>
      <c r="S22" s="224"/>
      <c r="T22" s="225"/>
      <c r="U22" s="225"/>
      <c r="V22" s="225"/>
      <c r="W22" s="225"/>
      <c r="X22" s="225"/>
      <c r="Y22" s="225"/>
      <c r="Z22" s="225"/>
      <c r="AA22" s="225"/>
      <c r="AB22" s="225"/>
      <c r="AC22" s="225"/>
      <c r="AD22" s="225"/>
      <c r="AE22" s="225"/>
      <c r="AF22" s="225"/>
      <c r="AG22" s="225"/>
      <c r="AH22" s="225"/>
      <c r="AI22" s="225"/>
    </row>
    <row r="23" spans="1:35" ht="27.75" thickBot="1">
      <c r="A23" s="225">
        <v>9</v>
      </c>
      <c r="B23" s="696" t="str">
        <f>IFERROR(IF(INDEX('Overview - Section A'!A$37:A$44,MATCH('Print View'!$A23,'Overview - Section A'!$B$37:$B$44,0))&lt;&gt;0,(INDEX('Overview - Section A'!A$37:A$44,MATCH('Print View'!$A23,'Overview - Section A'!$B$37:$B$44,0))),""),"")</f>
        <v/>
      </c>
      <c r="C23" s="697"/>
      <c r="D23" s="676" t="str">
        <f>IFERROR(IF(INDEX('Overview - Section A'!E$37:E$44,MATCH('Print View'!$A23,'Overview - Section A'!$B$37:$B$44,0))&lt;&gt;0,(INDEX('Overview - Section A'!E$37:E$44,MATCH('Print View'!$A23,'Overview - Section A'!$B$37:$B$44,0))),""),"")</f>
        <v/>
      </c>
      <c r="E23" s="677"/>
      <c r="F23" s="224"/>
      <c r="G23" s="225"/>
      <c r="H23" s="224"/>
      <c r="I23" s="224"/>
      <c r="J23" s="224"/>
      <c r="K23" s="224"/>
      <c r="L23" s="224"/>
      <c r="M23" s="224"/>
      <c r="N23" s="224"/>
      <c r="O23" s="224"/>
      <c r="P23" s="224"/>
      <c r="Q23" s="224"/>
      <c r="R23" s="224"/>
      <c r="S23" s="224"/>
      <c r="T23" s="225"/>
      <c r="U23" s="225"/>
      <c r="V23" s="225"/>
      <c r="W23" s="225"/>
      <c r="X23" s="225"/>
      <c r="Y23" s="225"/>
      <c r="Z23" s="225"/>
      <c r="AA23" s="225"/>
      <c r="AB23" s="225"/>
      <c r="AC23" s="225"/>
      <c r="AD23" s="225"/>
      <c r="AE23" s="225"/>
      <c r="AF23" s="225"/>
      <c r="AG23" s="225"/>
      <c r="AH23" s="225"/>
      <c r="AI23" s="225"/>
    </row>
    <row r="24" spans="1:35" ht="23.25">
      <c r="A24" s="225"/>
      <c r="B24" s="368"/>
      <c r="C24" s="368"/>
      <c r="D24" s="368"/>
      <c r="E24" s="368"/>
      <c r="F24" s="224"/>
      <c r="G24" s="225"/>
      <c r="H24" s="224"/>
      <c r="I24" s="224"/>
      <c r="J24" s="224"/>
      <c r="K24" s="224"/>
      <c r="L24" s="224"/>
      <c r="M24" s="224"/>
      <c r="N24" s="224"/>
      <c r="O24" s="224"/>
      <c r="P24" s="224"/>
      <c r="Q24" s="224"/>
      <c r="R24" s="224"/>
      <c r="S24" s="224"/>
      <c r="T24" s="225"/>
      <c r="U24" s="225"/>
      <c r="V24" s="225"/>
      <c r="W24" s="225"/>
      <c r="X24" s="225"/>
      <c r="Y24" s="225"/>
      <c r="Z24" s="225"/>
      <c r="AA24" s="225"/>
      <c r="AB24" s="225"/>
      <c r="AC24" s="225"/>
      <c r="AD24" s="225"/>
      <c r="AE24" s="225"/>
      <c r="AF24" s="225"/>
      <c r="AG24" s="225"/>
      <c r="AH24" s="225"/>
      <c r="AI24" s="225"/>
    </row>
    <row r="25" spans="1:35" ht="16.5" thickBot="1">
      <c r="A25" s="225"/>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row>
    <row r="26" spans="1:35" ht="46.5" customHeight="1">
      <c r="A26" s="225"/>
      <c r="B26" s="667" t="str">
        <f>'Overview - Section A'!A48</f>
        <v>Goals</v>
      </c>
      <c r="C26" s="598"/>
      <c r="D26" s="598"/>
      <c r="E26" s="598"/>
      <c r="F26" s="598"/>
      <c r="G26" s="598"/>
      <c r="H26" s="598"/>
      <c r="I26" s="598"/>
      <c r="J26" s="598"/>
      <c r="K26" s="598"/>
      <c r="L26" s="668"/>
      <c r="M26" s="225"/>
      <c r="N26" s="225"/>
      <c r="O26" s="667" t="str">
        <f>'Overview - Section A'!A66</f>
        <v>Objectives</v>
      </c>
      <c r="P26" s="598"/>
      <c r="Q26" s="598"/>
      <c r="R26" s="598"/>
      <c r="S26" s="598"/>
      <c r="T26" s="598"/>
      <c r="U26" s="598"/>
      <c r="V26" s="598"/>
      <c r="W26" s="598"/>
      <c r="X26" s="598"/>
      <c r="Y26" s="598"/>
      <c r="Z26" s="598"/>
      <c r="AA26" s="668"/>
      <c r="AB26" s="225"/>
      <c r="AC26" s="225"/>
      <c r="AD26" s="225"/>
      <c r="AE26" s="225"/>
      <c r="AF26" s="225"/>
      <c r="AG26" s="225"/>
      <c r="AH26" s="225"/>
      <c r="AI26" s="225"/>
    </row>
    <row r="27" spans="1:35" ht="28.5">
      <c r="A27" s="225">
        <v>1</v>
      </c>
      <c r="B27" s="602" t="str">
        <f>IFERROR(IF(INDEX('Overview - Section A'!$E$50:$E$63,MATCH('Print View'!$A27,'Overview - Section A'!$A$50:$A$63,0))&lt;&gt;0,INDEX('Overview - Section A'!$E$50:$E$63,MATCH('Print View'!$A27,'Overview - Section A'!$A$50:$A$63,0)),""),"")</f>
        <v>To reduce th eburden of tuberculosis in Lao PDR and to reach the targets of the WHO END TB strategy</v>
      </c>
      <c r="C27" s="603"/>
      <c r="D27" s="603"/>
      <c r="E27" s="603"/>
      <c r="F27" s="603"/>
      <c r="G27" s="603"/>
      <c r="H27" s="603"/>
      <c r="I27" s="603"/>
      <c r="J27" s="603"/>
      <c r="K27" s="603"/>
      <c r="L27" s="604"/>
      <c r="M27" s="226"/>
      <c r="N27" s="226"/>
      <c r="O27" s="602" t="str">
        <f>IFERROR(IF(INDEX('Overview - Section A'!$E$68:$E$81,MATCH('Print View'!$A27,'Overview - Section A'!$A$68:$A$81,0))&lt;&gt;0,INDEX('Overview - Section A'!$E$68:$E$81,MATCH('Print View'!$A27,'Overview - Section A'!$A$68:$A$81,0)),""),"")</f>
        <v>Achieve universal and equitable access to TB diagnosis and treatment for all people suffering from TB</v>
      </c>
      <c r="P27" s="603"/>
      <c r="Q27" s="603"/>
      <c r="R27" s="603"/>
      <c r="S27" s="603"/>
      <c r="T27" s="603"/>
      <c r="U27" s="603"/>
      <c r="V27" s="603"/>
      <c r="W27" s="603"/>
      <c r="X27" s="603"/>
      <c r="Y27" s="603"/>
      <c r="Z27" s="603"/>
      <c r="AA27" s="604"/>
      <c r="AB27" s="225"/>
      <c r="AC27" s="225"/>
      <c r="AD27" s="225"/>
      <c r="AE27" s="225"/>
      <c r="AF27" s="225"/>
      <c r="AG27" s="225"/>
      <c r="AH27" s="225"/>
      <c r="AI27" s="225"/>
    </row>
    <row r="28" spans="1:35" ht="28.5">
      <c r="A28" s="225">
        <v>2</v>
      </c>
      <c r="B28" s="602" t="str">
        <f>IFERROR(IF(INDEX('Overview - Section A'!$E$50:$E$63,MATCH('Print View'!$A28,'Overview - Section A'!$A$50:$A$63,0))&lt;&gt;0,INDEX('Overview - Section A'!$E$50:$E$63,MATCH('Print View'!$A28,'Overview - Section A'!$A$50:$A$63,0)),""),"")</f>
        <v/>
      </c>
      <c r="C28" s="603"/>
      <c r="D28" s="603"/>
      <c r="E28" s="603"/>
      <c r="F28" s="603"/>
      <c r="G28" s="603"/>
      <c r="H28" s="603"/>
      <c r="I28" s="603"/>
      <c r="J28" s="603"/>
      <c r="K28" s="603"/>
      <c r="L28" s="604"/>
      <c r="M28" s="226"/>
      <c r="N28" s="226"/>
      <c r="O28" s="602" t="str">
        <f>IFERROR(IF(INDEX('Overview - Section A'!$E$68:$E$81,MATCH('Print View'!$A28,'Overview - Section A'!$A$68:$A$81,0))&lt;&gt;0,INDEX('Overview - Section A'!$E$68:$E$81,MATCH('Print View'!$A28,'Overview - Section A'!$A$68:$A$81,0)),""),"")</f>
        <v>Manage drug resistant tuberculosis</v>
      </c>
      <c r="P28" s="603"/>
      <c r="Q28" s="603"/>
      <c r="R28" s="603"/>
      <c r="S28" s="603"/>
      <c r="T28" s="603"/>
      <c r="U28" s="603"/>
      <c r="V28" s="603"/>
      <c r="W28" s="603"/>
      <c r="X28" s="603"/>
      <c r="Y28" s="603"/>
      <c r="Z28" s="603"/>
      <c r="AA28" s="604"/>
      <c r="AB28" s="225"/>
      <c r="AC28" s="225"/>
      <c r="AD28" s="225"/>
      <c r="AE28" s="225"/>
      <c r="AF28" s="225"/>
      <c r="AG28" s="225"/>
      <c r="AH28" s="225"/>
      <c r="AI28" s="225"/>
    </row>
    <row r="29" spans="1:35" ht="28.5">
      <c r="A29" s="225">
        <v>3</v>
      </c>
      <c r="B29" s="602" t="str">
        <f>IFERROR(IF(INDEX('Overview - Section A'!$E$50:$E$63,MATCH('Print View'!$A29,'Overview - Section A'!$A$50:$A$63,0))&lt;&gt;0,INDEX('Overview - Section A'!$E$50:$E$63,MATCH('Print View'!$A29,'Overview - Section A'!$A$50:$A$63,0)),""),"")</f>
        <v/>
      </c>
      <c r="C29" s="603"/>
      <c r="D29" s="603"/>
      <c r="E29" s="603"/>
      <c r="F29" s="603"/>
      <c r="G29" s="603"/>
      <c r="H29" s="603"/>
      <c r="I29" s="603"/>
      <c r="J29" s="603"/>
      <c r="K29" s="603"/>
      <c r="L29" s="604"/>
      <c r="M29" s="226"/>
      <c r="N29" s="226"/>
      <c r="O29" s="602" t="str">
        <f>IFERROR(IF(INDEX('Overview - Section A'!$E$68:$E$81,MATCH('Print View'!$A29,'Overview - Section A'!$A$68:$A$81,0))&lt;&gt;0,INDEX('Overview - Section A'!$E$68:$E$81,MATCH('Print View'!$A29,'Overview - Section A'!$A$68:$A$81,0)),""),"")</f>
        <v>Strengthen TB/HIV collaborative activities</v>
      </c>
      <c r="P29" s="603"/>
      <c r="Q29" s="603"/>
      <c r="R29" s="603"/>
      <c r="S29" s="603"/>
      <c r="T29" s="603"/>
      <c r="U29" s="603"/>
      <c r="V29" s="603"/>
      <c r="W29" s="603"/>
      <c r="X29" s="603"/>
      <c r="Y29" s="603"/>
      <c r="Z29" s="603"/>
      <c r="AA29" s="604"/>
      <c r="AB29" s="225"/>
      <c r="AC29" s="225"/>
      <c r="AD29" s="225"/>
      <c r="AE29" s="225"/>
      <c r="AF29" s="225"/>
      <c r="AG29" s="225"/>
      <c r="AH29" s="225"/>
      <c r="AI29" s="225"/>
    </row>
    <row r="30" spans="1:35" ht="28.5">
      <c r="A30" s="225">
        <v>4</v>
      </c>
      <c r="B30" s="602" t="str">
        <f>IFERROR(IF(INDEX('Overview - Section A'!$E$50:$E$63,MATCH('Print View'!$A30,'Overview - Section A'!$A$50:$A$63,0))&lt;&gt;0,INDEX('Overview - Section A'!$E$50:$E$63,MATCH('Print View'!$A30,'Overview - Section A'!$A$50:$A$63,0)),""),"")</f>
        <v/>
      </c>
      <c r="C30" s="603"/>
      <c r="D30" s="603"/>
      <c r="E30" s="603"/>
      <c r="F30" s="603"/>
      <c r="G30" s="603"/>
      <c r="H30" s="603"/>
      <c r="I30" s="603"/>
      <c r="J30" s="603"/>
      <c r="K30" s="603"/>
      <c r="L30" s="604"/>
      <c r="M30" s="226"/>
      <c r="N30" s="226"/>
      <c r="O30" s="602" t="str">
        <f>IFERROR(IF(INDEX('Overview - Section A'!$E$68:$E$81,MATCH('Print View'!$A30,'Overview - Section A'!$A$68:$A$81,0))&lt;&gt;0,INDEX('Overview - Section A'!$E$68:$E$81,MATCH('Print View'!$A30,'Overview - Section A'!$A$68:$A$81,0)),""),"")</f>
        <v>Streamline the management of TB program in resilient and sustainable system for health (RSSH)</v>
      </c>
      <c r="P30" s="603"/>
      <c r="Q30" s="603"/>
      <c r="R30" s="603"/>
      <c r="S30" s="603"/>
      <c r="T30" s="603"/>
      <c r="U30" s="603"/>
      <c r="V30" s="603"/>
      <c r="W30" s="603"/>
      <c r="X30" s="603"/>
      <c r="Y30" s="603"/>
      <c r="Z30" s="603"/>
      <c r="AA30" s="604"/>
      <c r="AB30" s="225"/>
      <c r="AC30" s="225"/>
      <c r="AD30" s="225"/>
      <c r="AE30" s="225"/>
      <c r="AF30" s="225"/>
      <c r="AG30" s="225"/>
      <c r="AH30" s="225"/>
      <c r="AI30" s="225"/>
    </row>
    <row r="31" spans="1:35" ht="28.5">
      <c r="A31" s="225">
        <v>5</v>
      </c>
      <c r="B31" s="602" t="str">
        <f>IFERROR(IF(INDEX('Overview - Section A'!$E$50:$E$63,MATCH('Print View'!$A31,'Overview - Section A'!$A$50:$A$63,0))&lt;&gt;0,INDEX('Overview - Section A'!$E$50:$E$63,MATCH('Print View'!$A31,'Overview - Section A'!$A$50:$A$63,0)),""),"")</f>
        <v/>
      </c>
      <c r="C31" s="603"/>
      <c r="D31" s="603"/>
      <c r="E31" s="603"/>
      <c r="F31" s="603"/>
      <c r="G31" s="603"/>
      <c r="H31" s="603"/>
      <c r="I31" s="603"/>
      <c r="J31" s="603"/>
      <c r="K31" s="603"/>
      <c r="L31" s="604"/>
      <c r="M31" s="226"/>
      <c r="N31" s="226"/>
      <c r="O31" s="602" t="str">
        <f>IFERROR(IF(INDEX('Overview - Section A'!$E$68:$E$81,MATCH('Print View'!$A31,'Overview - Section A'!$A$68:$A$81,0))&lt;&gt;0,INDEX('Overview - Section A'!$E$68:$E$81,MATCH('Print View'!$A31,'Overview - Section A'!$A$68:$A$81,0)),""),"")</f>
        <v/>
      </c>
      <c r="P31" s="603"/>
      <c r="Q31" s="603"/>
      <c r="R31" s="603"/>
      <c r="S31" s="603"/>
      <c r="T31" s="603"/>
      <c r="U31" s="603"/>
      <c r="V31" s="603"/>
      <c r="W31" s="603"/>
      <c r="X31" s="603"/>
      <c r="Y31" s="603"/>
      <c r="Z31" s="603"/>
      <c r="AA31" s="604"/>
      <c r="AB31" s="225"/>
      <c r="AC31" s="225"/>
      <c r="AD31" s="225"/>
      <c r="AE31" s="225"/>
      <c r="AF31" s="225"/>
      <c r="AG31" s="225"/>
      <c r="AH31" s="225"/>
      <c r="AI31" s="225"/>
    </row>
    <row r="32" spans="1:35" ht="28.5">
      <c r="A32" s="225">
        <v>6</v>
      </c>
      <c r="B32" s="602" t="str">
        <f>IFERROR(IF(INDEX('Overview - Section A'!$E$50:$E$63,MATCH('Print View'!$A32,'Overview - Section A'!$A$50:$A$63,0))&lt;&gt;0,INDEX('Overview - Section A'!$E$50:$E$63,MATCH('Print View'!$A32,'Overview - Section A'!$A$50:$A$63,0)),""),"")</f>
        <v/>
      </c>
      <c r="C32" s="603"/>
      <c r="D32" s="603"/>
      <c r="E32" s="603"/>
      <c r="F32" s="603"/>
      <c r="G32" s="603"/>
      <c r="H32" s="603"/>
      <c r="I32" s="603"/>
      <c r="J32" s="603"/>
      <c r="K32" s="603"/>
      <c r="L32" s="604"/>
      <c r="M32" s="226"/>
      <c r="N32" s="226"/>
      <c r="O32" s="602" t="str">
        <f>IFERROR(IF(INDEX('Overview - Section A'!$E$68:$E$81,MATCH('Print View'!$A32,'Overview - Section A'!$A$68:$A$81,0))&lt;&gt;0,INDEX('Overview - Section A'!$E$68:$E$81,MATCH('Print View'!$A32,'Overview - Section A'!$A$68:$A$81,0)),""),"")</f>
        <v/>
      </c>
      <c r="P32" s="603"/>
      <c r="Q32" s="603"/>
      <c r="R32" s="603"/>
      <c r="S32" s="603"/>
      <c r="T32" s="603"/>
      <c r="U32" s="603"/>
      <c r="V32" s="603"/>
      <c r="W32" s="603"/>
      <c r="X32" s="603"/>
      <c r="Y32" s="603"/>
      <c r="Z32" s="603"/>
      <c r="AA32" s="604"/>
      <c r="AB32" s="225"/>
      <c r="AC32" s="225"/>
      <c r="AD32" s="225"/>
      <c r="AE32" s="225"/>
      <c r="AF32" s="225"/>
      <c r="AG32" s="225"/>
      <c r="AH32" s="225"/>
      <c r="AI32" s="225"/>
    </row>
    <row r="33" spans="1:36" ht="28.5">
      <c r="A33" s="225">
        <v>7</v>
      </c>
      <c r="B33" s="602" t="str">
        <f>IFERROR(IF(INDEX('Overview - Section A'!$E$50:$E$63,MATCH('Print View'!$A33,'Overview - Section A'!$A$50:$A$63,0))&lt;&gt;0,INDEX('Overview - Section A'!$E$50:$E$63,MATCH('Print View'!$A33,'Overview - Section A'!$A$50:$A$63,0)),""),"")</f>
        <v/>
      </c>
      <c r="C33" s="603"/>
      <c r="D33" s="603"/>
      <c r="E33" s="603"/>
      <c r="F33" s="603"/>
      <c r="G33" s="603"/>
      <c r="H33" s="603"/>
      <c r="I33" s="603"/>
      <c r="J33" s="603"/>
      <c r="K33" s="603"/>
      <c r="L33" s="604"/>
      <c r="M33" s="226"/>
      <c r="N33" s="226"/>
      <c r="O33" s="602" t="str">
        <f>IFERROR(IF(INDEX('Overview - Section A'!$E$68:$E$81,MATCH('Print View'!$A33,'Overview - Section A'!$A$68:$A$81,0))&lt;&gt;0,INDEX('Overview - Section A'!$E$68:$E$81,MATCH('Print View'!$A33,'Overview - Section A'!$A$68:$A$81,0)),""),"")</f>
        <v/>
      </c>
      <c r="P33" s="603"/>
      <c r="Q33" s="603"/>
      <c r="R33" s="603"/>
      <c r="S33" s="603"/>
      <c r="T33" s="603"/>
      <c r="U33" s="603"/>
      <c r="V33" s="603"/>
      <c r="W33" s="603"/>
      <c r="X33" s="603"/>
      <c r="Y33" s="603"/>
      <c r="Z33" s="603"/>
      <c r="AA33" s="604"/>
      <c r="AB33" s="225"/>
      <c r="AC33" s="225"/>
      <c r="AD33" s="225"/>
      <c r="AE33" s="225"/>
      <c r="AF33" s="225"/>
      <c r="AG33" s="225"/>
      <c r="AH33" s="225"/>
      <c r="AI33" s="225"/>
    </row>
    <row r="34" spans="1:36" ht="28.5">
      <c r="A34" s="225">
        <v>8</v>
      </c>
      <c r="B34" s="602" t="str">
        <f>IFERROR(IF(INDEX('Overview - Section A'!$E$50:$E$63,MATCH('Print View'!$A34,'Overview - Section A'!$A$50:$A$63,0))&lt;&gt;0,INDEX('Overview - Section A'!$E$50:$E$63,MATCH('Print View'!$A34,'Overview - Section A'!$A$50:$A$63,0)),""),"")</f>
        <v/>
      </c>
      <c r="C34" s="603"/>
      <c r="D34" s="603"/>
      <c r="E34" s="603"/>
      <c r="F34" s="603"/>
      <c r="G34" s="603"/>
      <c r="H34" s="603"/>
      <c r="I34" s="603"/>
      <c r="J34" s="603"/>
      <c r="K34" s="603"/>
      <c r="L34" s="604"/>
      <c r="M34" s="226"/>
      <c r="N34" s="226"/>
      <c r="O34" s="602" t="str">
        <f>IFERROR(IF(INDEX('Overview - Section A'!$E$68:$E$81,MATCH('Print View'!$A34,'Overview - Section A'!$A$68:$A$81,0))&lt;&gt;0,INDEX('Overview - Section A'!$E$68:$E$81,MATCH('Print View'!$A34,'Overview - Section A'!$A$68:$A$81,0)),""),"")</f>
        <v/>
      </c>
      <c r="P34" s="603"/>
      <c r="Q34" s="603"/>
      <c r="R34" s="603"/>
      <c r="S34" s="603"/>
      <c r="T34" s="603"/>
      <c r="U34" s="603"/>
      <c r="V34" s="603"/>
      <c r="W34" s="603"/>
      <c r="X34" s="603"/>
      <c r="Y34" s="603"/>
      <c r="Z34" s="603"/>
      <c r="AA34" s="604"/>
      <c r="AB34" s="225"/>
      <c r="AC34" s="225"/>
      <c r="AD34" s="225"/>
      <c r="AE34" s="225"/>
      <c r="AF34" s="225"/>
      <c r="AG34" s="225"/>
      <c r="AH34" s="225"/>
      <c r="AI34" s="225"/>
    </row>
    <row r="35" spans="1:36" ht="28.5">
      <c r="A35" s="225">
        <v>9</v>
      </c>
      <c r="B35" s="602" t="str">
        <f>IFERROR(IF(INDEX('Overview - Section A'!$E$50:$E$63,MATCH('Print View'!$A35,'Overview - Section A'!$A$50:$A$63,0))&lt;&gt;0,INDEX('Overview - Section A'!$E$50:$E$63,MATCH('Print View'!$A35,'Overview - Section A'!$A$50:$A$63,0)),""),"")</f>
        <v/>
      </c>
      <c r="C35" s="603"/>
      <c r="D35" s="603"/>
      <c r="E35" s="603"/>
      <c r="F35" s="603"/>
      <c r="G35" s="603"/>
      <c r="H35" s="603"/>
      <c r="I35" s="603"/>
      <c r="J35" s="603"/>
      <c r="K35" s="603"/>
      <c r="L35" s="604"/>
      <c r="M35" s="226"/>
      <c r="N35" s="226"/>
      <c r="O35" s="602" t="str">
        <f>IFERROR(IF(INDEX('Overview - Section A'!$E$68:$E$81,MATCH('Print View'!$A35,'Overview - Section A'!$A$68:$A$81,0))&lt;&gt;0,INDEX('Overview - Section A'!$E$68:$E$81,MATCH('Print View'!$A35,'Overview - Section A'!$A$68:$A$81,0)),""),"")</f>
        <v/>
      </c>
      <c r="P35" s="603"/>
      <c r="Q35" s="603"/>
      <c r="R35" s="603"/>
      <c r="S35" s="603"/>
      <c r="T35" s="603"/>
      <c r="U35" s="603"/>
      <c r="V35" s="603"/>
      <c r="W35" s="603"/>
      <c r="X35" s="603"/>
      <c r="Y35" s="603"/>
      <c r="Z35" s="603"/>
      <c r="AA35" s="604"/>
      <c r="AB35" s="225"/>
      <c r="AC35" s="225"/>
      <c r="AD35" s="225"/>
      <c r="AE35" s="225"/>
      <c r="AF35" s="225"/>
      <c r="AG35" s="225"/>
      <c r="AH35" s="225"/>
      <c r="AI35" s="225"/>
    </row>
    <row r="36" spans="1:36" ht="28.5">
      <c r="A36" s="225">
        <v>10</v>
      </c>
      <c r="B36" s="602" t="str">
        <f>IFERROR(IF(INDEX('Overview - Section A'!$E$50:$E$63,MATCH('Print View'!$A36,'Overview - Section A'!$A$50:$A$63,0))&lt;&gt;0,INDEX('Overview - Section A'!$E$50:$E$63,MATCH('Print View'!$A36,'Overview - Section A'!$A$50:$A$63,0)),""),"")</f>
        <v/>
      </c>
      <c r="C36" s="603"/>
      <c r="D36" s="603"/>
      <c r="E36" s="603"/>
      <c r="F36" s="603"/>
      <c r="G36" s="603"/>
      <c r="H36" s="603"/>
      <c r="I36" s="603"/>
      <c r="J36" s="603"/>
      <c r="K36" s="603"/>
      <c r="L36" s="604"/>
      <c r="M36" s="226"/>
      <c r="N36" s="226"/>
      <c r="O36" s="602" t="str">
        <f>IFERROR(IF(INDEX('Overview - Section A'!$E$68:$E$81,MATCH('Print View'!$A36,'Overview - Section A'!$A$68:$A$81,0))&lt;&gt;0,INDEX('Overview - Section A'!$E$68:$E$81,MATCH('Print View'!$A36,'Overview - Section A'!$A$68:$A$81,0)),""),"")</f>
        <v/>
      </c>
      <c r="P36" s="603"/>
      <c r="Q36" s="603"/>
      <c r="R36" s="603"/>
      <c r="S36" s="603"/>
      <c r="T36" s="603"/>
      <c r="U36" s="603"/>
      <c r="V36" s="603"/>
      <c r="W36" s="603"/>
      <c r="X36" s="603"/>
      <c r="Y36" s="603"/>
      <c r="Z36" s="603"/>
      <c r="AA36" s="604"/>
      <c r="AB36" s="225"/>
      <c r="AC36" s="225"/>
      <c r="AD36" s="225"/>
      <c r="AE36" s="225"/>
      <c r="AF36" s="225"/>
      <c r="AG36" s="225"/>
      <c r="AH36" s="225"/>
      <c r="AI36" s="225"/>
    </row>
    <row r="37" spans="1:36" ht="28.5">
      <c r="A37" s="225">
        <v>11</v>
      </c>
      <c r="B37" s="602" t="str">
        <f>IFERROR(IF(INDEX('Overview - Section A'!$E$50:$E$63,MATCH('Print View'!$A37,'Overview - Section A'!$A$50:$A$63,0))&lt;&gt;0,INDEX('Overview - Section A'!$E$50:$E$63,MATCH('Print View'!$A37,'Overview - Section A'!$A$50:$A$63,0)),""),"")</f>
        <v/>
      </c>
      <c r="C37" s="603"/>
      <c r="D37" s="603"/>
      <c r="E37" s="603"/>
      <c r="F37" s="603"/>
      <c r="G37" s="603"/>
      <c r="H37" s="603"/>
      <c r="I37" s="603"/>
      <c r="J37" s="603"/>
      <c r="K37" s="603"/>
      <c r="L37" s="604"/>
      <c r="M37" s="226"/>
      <c r="N37" s="226"/>
      <c r="O37" s="602" t="str">
        <f>IFERROR(IF(INDEX('Overview - Section A'!$E$68:$E$81,MATCH('Print View'!$A37,'Overview - Section A'!$A$68:$A$81,0))&lt;&gt;0,INDEX('Overview - Section A'!$E$68:$E$81,MATCH('Print View'!$A37,'Overview - Section A'!$A$68:$A$81,0)),""),"")</f>
        <v/>
      </c>
      <c r="P37" s="603"/>
      <c r="Q37" s="603"/>
      <c r="R37" s="603"/>
      <c r="S37" s="603"/>
      <c r="T37" s="603"/>
      <c r="U37" s="603"/>
      <c r="V37" s="603"/>
      <c r="W37" s="603"/>
      <c r="X37" s="603"/>
      <c r="Y37" s="603"/>
      <c r="Z37" s="603"/>
      <c r="AA37" s="604"/>
      <c r="AB37" s="225"/>
      <c r="AC37" s="225"/>
      <c r="AD37" s="225"/>
      <c r="AE37" s="225"/>
      <c r="AF37" s="225"/>
      <c r="AG37" s="225"/>
      <c r="AH37" s="225"/>
      <c r="AI37" s="225"/>
    </row>
    <row r="38" spans="1:36" ht="29.25" thickBot="1">
      <c r="A38" s="225">
        <v>12</v>
      </c>
      <c r="B38" s="615" t="str">
        <f>IFERROR(IF(INDEX('Overview - Section A'!$E$50:$E$63,MATCH('Print View'!$A38,'Overview - Section A'!$A$50:$A$63,0))&lt;&gt;0,INDEX('Overview - Section A'!$E$50:$E$63,MATCH('Print View'!$A38,'Overview - Section A'!$A$50:$A$63,0)),""),"")</f>
        <v/>
      </c>
      <c r="C38" s="616"/>
      <c r="D38" s="616"/>
      <c r="E38" s="616"/>
      <c r="F38" s="616"/>
      <c r="G38" s="616"/>
      <c r="H38" s="616"/>
      <c r="I38" s="616"/>
      <c r="J38" s="616"/>
      <c r="K38" s="616"/>
      <c r="L38" s="617"/>
      <c r="M38" s="226"/>
      <c r="N38" s="226"/>
      <c r="O38" s="615" t="str">
        <f>IFERROR(IF(INDEX('Overview - Section A'!$E$68:$E$81,MATCH('Print View'!$A38,'Overview - Section A'!$A$68:$A$81,0))&lt;&gt;0,INDEX('Overview - Section A'!$E$68:$E$81,MATCH('Print View'!$A38,'Overview - Section A'!$A$68:$A$81,0)),""),"")</f>
        <v/>
      </c>
      <c r="P38" s="616"/>
      <c r="Q38" s="616"/>
      <c r="R38" s="616"/>
      <c r="S38" s="616"/>
      <c r="T38" s="616"/>
      <c r="U38" s="616"/>
      <c r="V38" s="616"/>
      <c r="W38" s="616"/>
      <c r="X38" s="616"/>
      <c r="Y38" s="616"/>
      <c r="Z38" s="616"/>
      <c r="AA38" s="617"/>
      <c r="AB38" s="225"/>
      <c r="AC38" s="225"/>
      <c r="AD38" s="225"/>
      <c r="AE38" s="225"/>
      <c r="AF38" s="225"/>
      <c r="AG38" s="225"/>
      <c r="AH38" s="225"/>
      <c r="AI38" s="225"/>
    </row>
    <row r="39" spans="1:36">
      <c r="A39" s="225"/>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row>
    <row r="40" spans="1:36">
      <c r="A40" s="225"/>
      <c r="B40" s="225"/>
      <c r="C40" s="225"/>
      <c r="D40" s="225"/>
      <c r="E40" s="225"/>
      <c r="F40" s="225"/>
      <c r="G40" s="225"/>
      <c r="H40" s="225"/>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row>
    <row r="41" spans="1:36">
      <c r="A41" s="225"/>
      <c r="B41" s="225"/>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row>
    <row r="42" spans="1:36" ht="16.5" thickBot="1">
      <c r="A42" s="225"/>
      <c r="B42" s="225"/>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row>
    <row r="43" spans="1:36" ht="47.25" customHeight="1" thickBot="1">
      <c r="A43" s="660" t="str">
        <f>'Impact Indicators - Section B'!A7</f>
        <v>Impact Indicators</v>
      </c>
      <c r="B43" s="661"/>
      <c r="C43" s="661"/>
      <c r="D43" s="661"/>
      <c r="E43" s="661"/>
      <c r="F43" s="661"/>
      <c r="G43" s="661"/>
      <c r="H43" s="661"/>
      <c r="I43" s="662"/>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row>
    <row r="44" spans="1:36" ht="16.5" thickBot="1">
      <c r="A44" s="225"/>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row>
    <row r="45" spans="1:36" ht="28.5" customHeight="1" thickBot="1">
      <c r="A45" s="343"/>
      <c r="B45" s="344"/>
      <c r="C45" s="344"/>
      <c r="D45" s="344"/>
      <c r="E45" s="344"/>
      <c r="F45" s="344"/>
      <c r="G45" s="344"/>
      <c r="H45" s="344"/>
      <c r="I45" s="344"/>
      <c r="J45" s="605">
        <f>IFERROR(YEAR('Overview - Section A'!$E$7),"")</f>
        <v>2018</v>
      </c>
      <c r="K45" s="606"/>
      <c r="L45" s="606"/>
      <c r="M45" s="607"/>
      <c r="N45" s="608">
        <f>IFERROR(YEAR('Overview - Section A'!$E$7)+1,"")</f>
        <v>2019</v>
      </c>
      <c r="O45" s="606"/>
      <c r="P45" s="606"/>
      <c r="Q45" s="607"/>
      <c r="R45" s="605">
        <f>IFERROR(YEAR('Overview - Section A'!$E$7)+2,"")</f>
        <v>2020</v>
      </c>
      <c r="S45" s="606"/>
      <c r="T45" s="606"/>
      <c r="U45" s="607"/>
      <c r="V45" s="605">
        <f>IFERROR(YEAR('Overview - Section A'!$E$7)+3,"")</f>
        <v>2021</v>
      </c>
      <c r="W45" s="606"/>
      <c r="X45" s="606"/>
      <c r="Y45" s="607"/>
      <c r="Z45" s="605">
        <f>IFERROR(YEAR('Overview - Section A'!$E$7)+4,"")</f>
        <v>2022</v>
      </c>
      <c r="AA45" s="606"/>
      <c r="AB45" s="606"/>
      <c r="AC45" s="607"/>
      <c r="AD45" s="618"/>
      <c r="AE45" s="606"/>
      <c r="AF45" s="606"/>
      <c r="AG45" s="606"/>
      <c r="AH45" s="606"/>
      <c r="AI45" s="389"/>
      <c r="AJ45" s="390"/>
    </row>
    <row r="46" spans="1:36" ht="139.5" customHeight="1">
      <c r="A46" s="348" t="s">
        <v>188</v>
      </c>
      <c r="B46" s="349" t="s">
        <v>77</v>
      </c>
      <c r="C46" s="350" t="s">
        <v>203</v>
      </c>
      <c r="D46" s="369" t="s">
        <v>32</v>
      </c>
      <c r="E46" s="350" t="s">
        <v>33</v>
      </c>
      <c r="F46" s="350" t="s">
        <v>18</v>
      </c>
      <c r="G46" s="350" t="s">
        <v>19</v>
      </c>
      <c r="H46" s="350" t="s">
        <v>262</v>
      </c>
      <c r="I46" s="352" t="s">
        <v>11</v>
      </c>
      <c r="J46" s="348" t="s">
        <v>295</v>
      </c>
      <c r="K46" s="350" t="s">
        <v>8</v>
      </c>
      <c r="L46" s="350" t="s">
        <v>27</v>
      </c>
      <c r="M46" s="351" t="s">
        <v>145</v>
      </c>
      <c r="N46" s="348" t="s">
        <v>287</v>
      </c>
      <c r="O46" s="350" t="s">
        <v>8</v>
      </c>
      <c r="P46" s="350" t="s">
        <v>27</v>
      </c>
      <c r="Q46" s="351" t="s">
        <v>145</v>
      </c>
      <c r="R46" s="348" t="s">
        <v>287</v>
      </c>
      <c r="S46" s="350" t="s">
        <v>8</v>
      </c>
      <c r="T46" s="350" t="s">
        <v>27</v>
      </c>
      <c r="U46" s="351" t="s">
        <v>145</v>
      </c>
      <c r="V46" s="348" t="s">
        <v>287</v>
      </c>
      <c r="W46" s="350" t="s">
        <v>8</v>
      </c>
      <c r="X46" s="350" t="s">
        <v>27</v>
      </c>
      <c r="Y46" s="351" t="s">
        <v>145</v>
      </c>
      <c r="Z46" s="348" t="s">
        <v>287</v>
      </c>
      <c r="AA46" s="350" t="s">
        <v>8</v>
      </c>
      <c r="AB46" s="350" t="s">
        <v>27</v>
      </c>
      <c r="AC46" s="351" t="s">
        <v>145</v>
      </c>
      <c r="AD46" s="353" t="s">
        <v>289</v>
      </c>
      <c r="AE46" s="350" t="s">
        <v>290</v>
      </c>
      <c r="AF46" s="350" t="s">
        <v>291</v>
      </c>
      <c r="AG46" s="350" t="s">
        <v>292</v>
      </c>
      <c r="AH46" s="350" t="s">
        <v>293</v>
      </c>
      <c r="AI46" s="350" t="s">
        <v>294</v>
      </c>
      <c r="AJ46" s="351" t="s">
        <v>9</v>
      </c>
    </row>
    <row r="47" spans="1:36" s="227" customFormat="1" ht="60" customHeight="1">
      <c r="A47" s="664">
        <v>1</v>
      </c>
      <c r="B47" s="665" t="str">
        <f>IFERROR(IF(INDEX('Impact Indicators - Section B'!B$29:B$120,MATCH('Print View'!$A47,'Impact Indicators - Section B'!$A$29:$A$120,0))&lt;&gt;0,INDEX('Impact Indicators - Section B'!B$29:B$120,MATCH('Print View'!$A47,'Impact Indicators - Section B'!$A$29:$A$120,0)),""),"")</f>
        <v>TB I-2: TB incidence rate per 100,000 population</v>
      </c>
      <c r="C47" s="593">
        <f>IFERROR(IF(INDEX('Impact Indicators - Section B'!C$29:C$120,MATCH('Print View'!$A47,'Impact Indicators - Section B'!$A$29:$A$120,0))&lt;&gt;0,INDEX('Impact Indicators - Section B'!C$29:C$120,MATCH('Print View'!$A47,'Impact Indicators - Section B'!$A$29:$A$120,0)),""),"")</f>
        <v>2018</v>
      </c>
      <c r="D47" s="593">
        <f>IFERROR(IF(INDEX('Impact Indicators - Section B'!D$29:D$120,MATCH('Print View'!$A47,'Impact Indicators - Section B'!$A$29:$A$120,0))&lt;&gt;0,INDEX('Impact Indicators - Section B'!D$29:D$120,MATCH('Print View'!$A47,'Impact Indicators - Section B'!$A$29:$A$120,0)),""),"")</f>
        <v>160</v>
      </c>
      <c r="E47" s="593">
        <f>IFERROR(IF(INDEX('Impact Indicators - Section B'!E$29:E$120,MATCH('Print View'!$A47,'Impact Indicators - Section B'!$A$29:$A$120,0))&lt;&gt;0,INDEX('Impact Indicators - Section B'!E$29:E$120,MATCH('Print View'!$A47,'Impact Indicators - Section B'!$A$29:$A$120,0)),""),"")</f>
        <v>100000</v>
      </c>
      <c r="F47" s="593">
        <f>IFERROR(IF(INDEX('Impact Indicators - Section B'!F$29:F$120,MATCH('Print View'!$A47,'Impact Indicators - Section B'!$A$29:$A$120,0))&lt;&gt;0,INDEX('Impact Indicators - Section B'!F$29:F$120,MATCH('Print View'!$A47,'Impact Indicators - Section B'!$A$29:$A$120,0)),""),"")</f>
        <v>0.16</v>
      </c>
      <c r="G47" s="593">
        <f>IFERROR(IF(INDEX('Impact Indicators - Section B'!G$29:G$120,MATCH('Print View'!$A47,'Impact Indicators - Section B'!$A$29:$A$120,0))&lt;&gt;0,INDEX('Impact Indicators - Section B'!G$29:G$120,MATCH('Print View'!$A47,'Impact Indicators - Section B'!$A$29:$A$120,0)),""),"")</f>
        <v>43511</v>
      </c>
      <c r="H47" s="593" t="str">
        <f>IFERROR(IF(INDEX('Impact Indicators - Section B'!H$29:H$120,MATCH('Print View'!$A47,'Impact Indicators - Section B'!$A$29:$A$120,0))&lt;&gt;0,INDEX('Impact Indicators - Section B'!H$29:H$120,MATCH('Print View'!$A47,'Impact Indicators - Section B'!$A$29:$A$120,0)),""),"")</f>
        <v/>
      </c>
      <c r="I47" s="663" t="str">
        <f>IFERROR(IF(INDEX('Impact Indicators - Section B'!Q$29:Q$120,MATCH('Print View'!$A47,'Impact Indicators - Section B'!$A$29:$A$120,0))&lt;&gt;0,INDEX('Impact Indicators - Section B'!Q$29:Q$120,MATCH('Print View'!$A47,'Impact Indicators - Section B'!$A$29:$A$120,0)),""),"")</f>
        <v/>
      </c>
      <c r="J47" s="370">
        <f t="array" ref="J47">IFERROR(IF(INDEX('Impact Indicators - Section B'!D$29:D$120,MATCH('Print View'!$A47&amp;'Print View'!$J$45,'Impact Indicators - Section B'!$A$29:$A$120&amp;'Impact Indicators - Section B'!$C$29:$C$120,0))&lt;&gt;0,INDEX('Impact Indicators - Section B'!D$29:D$120,MATCH('Print View'!$A47&amp;'Print View'!$J$45,'Impact Indicators - Section B'!$A$29:$A$120&amp;'Impact Indicators - Section B'!$C$29:$C$120,0)),""),"")</f>
        <v>160</v>
      </c>
      <c r="K47" s="591">
        <f t="array" ref="K47">IFERROR(IF(INDEX('Impact Indicators - Section B'!F$29:F$120,MATCH('Print View'!$A47&amp;'Print View'!$J$45,'Impact Indicators - Section B'!$A$29:$A$120&amp;'Impact Indicators - Section B'!$C$29:$C$120,0))&lt;&gt;0,INDEX('Impact Indicators - Section B'!F$29:F$120,MATCH('Print View'!$A47&amp;'Print View'!$J$45,'Impact Indicators - Section B'!$A$29:$A$120&amp;'Impact Indicators - Section B'!$C$29:$C$120,0)),""),"")</f>
        <v>0.16</v>
      </c>
      <c r="L47" s="593">
        <f t="array" ref="L47">IFERROR(IF(INDEX('Impact Indicators - Section B'!G$29:G$120,MATCH('Print View'!$A47&amp;'Print View'!$J$45,'Impact Indicators - Section B'!$A$29:$A$120&amp;'Impact Indicators - Section B'!$C$29:$C$120,0))&lt;&gt;0,INDEX('Impact Indicators - Section B'!G$29:G$120,MATCH('Print View'!$A47&amp;'Print View'!$J$45,'Impact Indicators - Section B'!$A$29:$A$120&amp;'Impact Indicators - Section B'!$C$29:$C$120,0)),""),"")</f>
        <v>43511</v>
      </c>
      <c r="M47" s="589" t="str">
        <f t="array" ref="M47">IFERROR(IF(INDEX('Impact Indicators - Section B'!H$29:H$120,MATCH('Print View'!$A47&amp;'Print View'!$J$45,'Impact Indicators - Section B'!$A$29:$A$120&amp;'Impact Indicators - Section B'!$C$29:$C$120,0))&lt;&gt;0,INDEX('Impact Indicators - Section B'!H$29:H$120,MATCH('Print View'!$A47&amp;'Print View'!$J$45,'Impact Indicators - Section B'!$A$29:$A$120&amp;'Impact Indicators - Section B'!$C$29:$C$120,0)),""),"")</f>
        <v/>
      </c>
      <c r="N47" s="371">
        <f t="array" ref="N47">IFERROR(IF(INDEX('Impact Indicators - Section B'!D$29:D$120,MATCH('Print View'!$A47&amp;'Print View'!$N$45,'Impact Indicators - Section B'!$A$29:$A$120&amp;'Impact Indicators - Section B'!$C$29:$C$120,0))&lt;&gt;0,INDEX('Impact Indicators - Section B'!D$29:D$120,MATCH('Print View'!$A47&amp;'Print View'!$N$45,'Impact Indicators - Section B'!$A$29:$A$120&amp;'Impact Indicators - Section B'!$C$29:$C$120,0)),""),"")</f>
        <v>153</v>
      </c>
      <c r="O47" s="591">
        <f t="array" ref="O47">IFERROR(IF(INDEX('Impact Indicators - Section B'!G$29:G$120,MATCH('Print View'!$A47&amp;'Print View'!$N$45,'Impact Indicators - Section B'!$A$29:$A$120&amp;'Impact Indicators - Section B'!$C$29:$C$120,0))&lt;&gt;0,INDEX('Impact Indicators - Section B'!H$29:H$120,MATCH('Print View'!$A47&amp;'Print View'!$N$45,'Impact Indicators - Section B'!$A$29:$A$120&amp;'Impact Indicators - Section B'!$C$29:$C$120,0)),""),"")</f>
        <v>0</v>
      </c>
      <c r="P47" s="593">
        <f t="array" ref="P47">IFERROR(IF(INDEX('Impact Indicators - Section B'!G$29:G$120,MATCH('Print View'!$A47&amp;'Print View'!$N$45,'Impact Indicators - Section B'!$A$29:$A$120&amp;'Impact Indicators - Section B'!$C$29:$C$120,0))&lt;&gt;0,INDEX('Impact Indicators - Section B'!H$29:H$120,MATCH('Print View'!$A47&amp;'Print View'!$N$45,'Impact Indicators - Section B'!$A$29:$A$120&amp;'Impact Indicators - Section B'!$C$29:$C$120,0)),""),"")</f>
        <v>0</v>
      </c>
      <c r="Q47" s="589" t="str">
        <f t="array" ref="Q47">IFERROR(IF(INDEX('Impact Indicators - Section B'!H$29:H$120,MATCH('Print View'!$A47&amp;'Print View'!$N$45,'Impact Indicators - Section B'!$A$29:$A$120&amp;'Impact Indicators - Section B'!$C$29:$C$120,0))&lt;&gt;0,INDEX('Impact Indicators - Section B'!H$29:H$120,MATCH('Print View'!$A47&amp;'Print View'!$N$45,'Impact Indicators - Section B'!$A$29:$A$120&amp;'Impact Indicators - Section B'!$C$29:$C$120,0)),""),"")</f>
        <v/>
      </c>
      <c r="R47" s="364"/>
      <c r="S47" s="334"/>
      <c r="T47" s="334"/>
      <c r="U47" s="335"/>
      <c r="V47" s="364"/>
      <c r="W47" s="334"/>
      <c r="X47" s="334"/>
      <c r="Y47" s="335"/>
      <c r="Z47" s="364"/>
      <c r="AA47" s="334"/>
      <c r="AB47" s="334"/>
      <c r="AC47" s="335"/>
      <c r="AD47" s="354"/>
      <c r="AE47" s="334"/>
      <c r="AF47" s="334"/>
      <c r="AG47" s="334"/>
      <c r="AH47" s="334"/>
      <c r="AI47" s="334"/>
      <c r="AJ47" s="335" t="s">
        <v>288</v>
      </c>
    </row>
    <row r="48" spans="1:36" s="227" customFormat="1" ht="60" customHeight="1">
      <c r="A48" s="664"/>
      <c r="B48" s="665"/>
      <c r="C48" s="594"/>
      <c r="D48" s="594"/>
      <c r="E48" s="594"/>
      <c r="F48" s="594"/>
      <c r="G48" s="594"/>
      <c r="H48" s="594"/>
      <c r="I48" s="663"/>
      <c r="J48" s="376">
        <f t="array" ref="J48">IFERROR(IF(INDEX('Impact Indicators - Section B'!E$29:E$120,MATCH('Print View'!$A47&amp;'Print View'!$J$45,'Impact Indicators - Section B'!$A$29:$A$120&amp;'Impact Indicators - Section B'!$C$29:$C$120,0))&lt;&gt;0,INDEX('Impact Indicators - Section B'!E$29:E$120,MATCH('Print View'!$A47&amp;'Print View'!$J$45,'Impact Indicators - Section B'!$A$29:$A$120&amp;'Impact Indicators - Section B'!$C$29:$C$120,0)),""),"")</f>
        <v>100000</v>
      </c>
      <c r="K48" s="592"/>
      <c r="L48" s="594"/>
      <c r="M48" s="590"/>
      <c r="N48" s="376">
        <f t="array" ref="N48">IFERROR(IF(INDEX('Impact Indicators - Section B'!E$29:E$120,MATCH('Print View'!$A47&amp;'Print View'!$N$45,'Impact Indicators - Section B'!$A$29:$A$120&amp;'Impact Indicators - Section B'!$C$29:$C$120,0))&lt;&gt;0,INDEX('Impact Indicators - Section B'!E$29:E$120,MATCH('Print View'!$A47&amp;'Print View'!$N$45,'Impact Indicators - Section B'!$A$29:$A$120&amp;'Impact Indicators - Section B'!$C$29:$C$120,0)),""),"")</f>
        <v>100000</v>
      </c>
      <c r="O48" s="592"/>
      <c r="P48" s="594"/>
      <c r="Q48" s="590"/>
      <c r="R48" s="361"/>
      <c r="S48" s="336"/>
      <c r="T48" s="336"/>
      <c r="U48" s="337"/>
      <c r="V48" s="361"/>
      <c r="W48" s="336"/>
      <c r="X48" s="336"/>
      <c r="Y48" s="337"/>
      <c r="Z48" s="361"/>
      <c r="AA48" s="336"/>
      <c r="AB48" s="336"/>
      <c r="AC48" s="337"/>
      <c r="AD48" s="355"/>
      <c r="AE48" s="336"/>
      <c r="AF48" s="336"/>
      <c r="AG48" s="336"/>
      <c r="AH48" s="336"/>
      <c r="AI48" s="336"/>
      <c r="AJ48" s="337"/>
    </row>
    <row r="49" spans="1:36" s="227" customFormat="1" ht="60" customHeight="1">
      <c r="A49" s="600">
        <v>2</v>
      </c>
      <c r="B49" s="582" t="str">
        <f>IFERROR(IF(INDEX('Impact Indicators - Section B'!B$29:B$120,MATCH('Print View'!$A49,'Impact Indicators - Section B'!$A$29:$A$120,0))&lt;&gt;0,INDEX('Impact Indicators - Section B'!B$29:B$120,MATCH('Print View'!$A49,'Impact Indicators - Section B'!$A$29:$A$120,0)),""),"")</f>
        <v>TB I-3(M): TB mortality rate per 100,000 population</v>
      </c>
      <c r="C49" s="582">
        <f>IFERROR(IF(INDEX('Impact Indicators - Section B'!C$29:C$120,MATCH('Print View'!$A49,'Impact Indicators - Section B'!$A$29:$A$120,0))&lt;&gt;0,INDEX('Impact Indicators - Section B'!C$29:C$120,MATCH('Print View'!$A49,'Impact Indicators - Section B'!$A$29:$A$120,0)),""),"")</f>
        <v>2018</v>
      </c>
      <c r="D49" s="582">
        <f>IFERROR(IF(INDEX('Impact Indicators - Section B'!D$29:D$120,MATCH('Print View'!$A49,'Impact Indicators - Section B'!$A$29:$A$120,0))&lt;&gt;0,INDEX('Impact Indicators - Section B'!D$29:D$120,MATCH('Print View'!$A49,'Impact Indicators - Section B'!$A$29:$A$120,0)),""),"")</f>
        <v>45</v>
      </c>
      <c r="E49" s="582">
        <f>IFERROR(IF(INDEX('Impact Indicators - Section B'!E$29:E$120,MATCH('Print View'!$A49,'Impact Indicators - Section B'!$A$29:$A$120,0))&lt;&gt;0,INDEX('Impact Indicators - Section B'!E$29:E$120,MATCH('Print View'!$A49,'Impact Indicators - Section B'!$A$29:$A$120,0)),""),"")</f>
        <v>100000</v>
      </c>
      <c r="F49" s="582">
        <f>IFERROR(IF(INDEX('Impact Indicators - Section B'!F$29:F$120,MATCH('Print View'!$A49,'Impact Indicators - Section B'!$A$29:$A$120,0))&lt;&gt;0,INDEX('Impact Indicators - Section B'!F$29:F$120,MATCH('Print View'!$A49,'Impact Indicators - Section B'!$A$29:$A$120,0)),""),"")</f>
        <v>4.4999999999999998E-2</v>
      </c>
      <c r="G49" s="582">
        <f>IFERROR(IF(INDEX('Impact Indicators - Section B'!G$29:G$120,MATCH('Print View'!$A49,'Impact Indicators - Section B'!$A$29:$A$120,0))&lt;&gt;0,INDEX('Impact Indicators - Section B'!G$29:G$120,MATCH('Print View'!$A49,'Impact Indicators - Section B'!$A$29:$A$120,0)),""),"")</f>
        <v>43511</v>
      </c>
      <c r="H49" s="582" t="str">
        <f>IFERROR(IF(INDEX('Impact Indicators - Section B'!H$29:H$120,MATCH('Print View'!$A49,'Impact Indicators - Section B'!$A$29:$A$120,0))&lt;&gt;0,INDEX('Impact Indicators - Section B'!H$29:H$120,MATCH('Print View'!$A49,'Impact Indicators - Section B'!$A$29:$A$120,0)),""),"")</f>
        <v/>
      </c>
      <c r="I49" s="584" t="str">
        <f>IFERROR(IF(INDEX('Impact Indicators - Section B'!Q$29:Q$120,MATCH('Print View'!$A49,'Impact Indicators - Section B'!$A$29:$A$120,0))&lt;&gt;0,INDEX('Impact Indicators - Section B'!Q$29:Q$120,MATCH('Print View'!$A49,'Impact Indicators - Section B'!$A$29:$A$120,0)),""),"")</f>
        <v/>
      </c>
      <c r="J49" s="372">
        <f t="array" ref="J49">IFERROR(IF(INDEX('Impact Indicators - Section B'!D$29:D$120,MATCH('Print View'!$A49&amp;'Print View'!$J$45,'Impact Indicators - Section B'!$A$29:$A$120&amp;'Impact Indicators - Section B'!$C$29:$C$120,0))&lt;&gt;0,INDEX('Impact Indicators - Section B'!D$29:D$120,MATCH('Print View'!$A49&amp;'Print View'!$J$45,'Impact Indicators - Section B'!$A$29:$A$120&amp;'Impact Indicators - Section B'!$C$29:$C$120,0)),""),"")</f>
        <v>45</v>
      </c>
      <c r="K49" s="580">
        <f t="array" ref="K49">IFERROR(IF(INDEX('Impact Indicators - Section B'!F$29:F$120,MATCH('Print View'!$A49&amp;'Print View'!$J$45,'Impact Indicators - Section B'!$A$29:$A$120&amp;'Impact Indicators - Section B'!$C$29:$C$120,0))&lt;&gt;0,INDEX('Impact Indicators - Section B'!F$29:F$120,MATCH('Print View'!$A49&amp;'Print View'!$J$45,'Impact Indicators - Section B'!$A$29:$A$120&amp;'Impact Indicators - Section B'!$C$29:$C$120,0)),""),"")</f>
        <v>4.4999999999999998E-2</v>
      </c>
      <c r="L49" s="582">
        <f t="array" ref="L49">IFERROR(IF(INDEX('Impact Indicators - Section B'!G$29:G$120,MATCH('Print View'!$A49&amp;'Print View'!$J$45,'Impact Indicators - Section B'!$A$29:$A$120&amp;'Impact Indicators - Section B'!$C$29:$C$120,0))&lt;&gt;0,INDEX('Impact Indicators - Section B'!G$29:G$120,MATCH('Print View'!$A49&amp;'Print View'!$J$45,'Impact Indicators - Section B'!$A$29:$A$120&amp;'Impact Indicators - Section B'!$C$29:$C$120,0)),""),"")</f>
        <v>43511</v>
      </c>
      <c r="M49" s="584" t="str">
        <f t="array" ref="M49">IFERROR(IF(INDEX('Impact Indicators - Section B'!H$29:H$120,MATCH('Print View'!$A49&amp;'Print View'!$J$45,'Impact Indicators - Section B'!$A$29:$A$120&amp;'Impact Indicators - Section B'!$C$29:$C$120,0))&lt;&gt;0,INDEX('Impact Indicators - Section B'!H$29:H$120,MATCH('Print View'!$A49&amp;'Print View'!$J$45,'Impact Indicators - Section B'!$A$29:$A$120&amp;'Impact Indicators - Section B'!$C$29:$C$120,0)),""),"")</f>
        <v/>
      </c>
      <c r="N49" s="372">
        <f t="array" ref="N49">IFERROR(IF(INDEX('Impact Indicators - Section B'!D$29:D$120,MATCH('Print View'!$A49&amp;'Print View'!$N$45,'Impact Indicators - Section B'!$A$29:$A$120&amp;'Impact Indicators - Section B'!$C$29:$C$120,0))&lt;&gt;0,INDEX('Impact Indicators - Section B'!D$29:D$120,MATCH('Print View'!$A49&amp;'Print View'!$N$45,'Impact Indicators - Section B'!$A$29:$A$120&amp;'Impact Indicators - Section B'!$C$29:$C$120,0)),""),"")</f>
        <v>40</v>
      </c>
      <c r="O49" s="580">
        <f t="array" ref="O49">IFERROR(IF(INDEX('Impact Indicators - Section B'!G$29:G$120,MATCH('Print View'!$A49&amp;'Print View'!$N$45,'Impact Indicators - Section B'!$A$29:$A$120&amp;'Impact Indicators - Section B'!$C$29:$C$120,0))&lt;&gt;0,INDEX('Impact Indicators - Section B'!H$29:H$120,MATCH('Print View'!$A49&amp;'Print View'!$N$45,'Impact Indicators - Section B'!$A$29:$A$120&amp;'Impact Indicators - Section B'!$C$29:$C$120,0)),""),"")</f>
        <v>0</v>
      </c>
      <c r="P49" s="582">
        <f t="array" ref="P49">IFERROR(IF(INDEX('Impact Indicators - Section B'!G$29:G$120,MATCH('Print View'!$A49&amp;'Print View'!$N$45,'Impact Indicators - Section B'!$A$29:$A$120&amp;'Impact Indicators - Section B'!$C$29:$C$120,0))&lt;&gt;0,INDEX('Impact Indicators - Section B'!H$29:H$120,MATCH('Print View'!$A49&amp;'Print View'!$N$45,'Impact Indicators - Section B'!$A$29:$A$120&amp;'Impact Indicators - Section B'!$C$29:$C$120,0)),""),"")</f>
        <v>0</v>
      </c>
      <c r="Q49" s="584" t="str">
        <f t="array" ref="Q49">IFERROR(IF(INDEX('Impact Indicators - Section B'!H$29:H$120,MATCH('Print View'!$A49&amp;'Print View'!$N$45,'Impact Indicators - Section B'!$A$29:$A$120&amp;'Impact Indicators - Section B'!$C$29:$C$120,0))&lt;&gt;0,INDEX('Impact Indicators - Section B'!H$29:H$120,MATCH('Print View'!$A49&amp;'Print View'!$N$45,'Impact Indicators - Section B'!$A$29:$A$120&amp;'Impact Indicators - Section B'!$C$29:$C$120,0)),""),"")</f>
        <v/>
      </c>
      <c r="R49" s="362"/>
      <c r="S49" s="338"/>
      <c r="T49" s="338"/>
      <c r="U49" s="339"/>
      <c r="V49" s="362"/>
      <c r="W49" s="338"/>
      <c r="X49" s="338"/>
      <c r="Y49" s="339"/>
      <c r="Z49" s="362"/>
      <c r="AA49" s="338"/>
      <c r="AB49" s="338"/>
      <c r="AC49" s="339"/>
      <c r="AD49" s="356"/>
      <c r="AE49" s="338"/>
      <c r="AF49" s="338"/>
      <c r="AG49" s="338"/>
      <c r="AH49" s="338"/>
      <c r="AI49" s="338"/>
      <c r="AJ49" s="339"/>
    </row>
    <row r="50" spans="1:36" s="227" customFormat="1" ht="60" customHeight="1">
      <c r="A50" s="600"/>
      <c r="B50" s="583"/>
      <c r="C50" s="583"/>
      <c r="D50" s="583"/>
      <c r="E50" s="583"/>
      <c r="F50" s="583"/>
      <c r="G50" s="583"/>
      <c r="H50" s="583"/>
      <c r="I50" s="585"/>
      <c r="J50" s="375">
        <f t="array" ref="J50">IFERROR(IF(INDEX('Impact Indicators - Section B'!E$29:E$120,MATCH('Print View'!$A49&amp;'Print View'!$J$45,'Impact Indicators - Section B'!$A$29:$A$120&amp;'Impact Indicators - Section B'!$C$29:$C$120,0))&lt;&gt;0,INDEX('Impact Indicators - Section B'!E$29:E$120,MATCH('Print View'!$A49&amp;'Print View'!$J$45,'Impact Indicators - Section B'!$A$29:$A$120&amp;'Impact Indicators - Section B'!$C$29:$C$120,0)),""),"")</f>
        <v>100000</v>
      </c>
      <c r="K50" s="581"/>
      <c r="L50" s="583"/>
      <c r="M50" s="585"/>
      <c r="N50" s="375">
        <f t="array" ref="N50">IFERROR(IF(INDEX('Impact Indicators - Section B'!E$29:E$120,MATCH('Print View'!$A49&amp;'Print View'!$N$45,'Impact Indicators - Section B'!$A$29:$A$120&amp;'Impact Indicators - Section B'!$C$29:$C$120,0))&lt;&gt;0,INDEX('Impact Indicators - Section B'!E$29:E$120,MATCH('Print View'!$A49&amp;'Print View'!$N$45,'Impact Indicators - Section B'!$A$29:$A$120&amp;'Impact Indicators - Section B'!$C$29:$C$120,0)),""),"")</f>
        <v>100000</v>
      </c>
      <c r="O50" s="581"/>
      <c r="P50" s="583"/>
      <c r="Q50" s="585"/>
      <c r="R50" s="363"/>
      <c r="S50" s="340"/>
      <c r="T50" s="340"/>
      <c r="U50" s="341"/>
      <c r="V50" s="363"/>
      <c r="W50" s="340"/>
      <c r="X50" s="340"/>
      <c r="Y50" s="341"/>
      <c r="Z50" s="363"/>
      <c r="AA50" s="340"/>
      <c r="AB50" s="340"/>
      <c r="AC50" s="341"/>
      <c r="AD50" s="357"/>
      <c r="AE50" s="340"/>
      <c r="AF50" s="340"/>
      <c r="AG50" s="340"/>
      <c r="AH50" s="340"/>
      <c r="AI50" s="340"/>
      <c r="AJ50" s="341" t="s">
        <v>288</v>
      </c>
    </row>
    <row r="51" spans="1:36" s="227" customFormat="1" ht="60" customHeight="1">
      <c r="A51" s="664">
        <v>3</v>
      </c>
      <c r="B51" s="593" t="str">
        <f>IFERROR(IF(INDEX('Impact Indicators - Section B'!B$29:B$120,MATCH('Print View'!$A51,'Impact Indicators - Section B'!$A$29:$A$120,0))&lt;&gt;0,INDEX('Impact Indicators - Section B'!B$29:B$120,MATCH('Print View'!$A51,'Impact Indicators - Section B'!$A$29:$A$120,0)),""),"")</f>
        <v>TB/HIV I-1: TB/HIV mortality rate per 100,000 population</v>
      </c>
      <c r="C51" s="593">
        <f>IFERROR(IF(INDEX('Impact Indicators - Section B'!C$29:C$120,MATCH('Print View'!$A51,'Impact Indicators - Section B'!$A$29:$A$120,0))&lt;&gt;0,INDEX('Impact Indicators - Section B'!C$29:C$120,MATCH('Print View'!$A51,'Impact Indicators - Section B'!$A$29:$A$120,0)),""),"")</f>
        <v>2018</v>
      </c>
      <c r="D51" s="593">
        <f>IFERROR(IF(INDEX('Impact Indicators - Section B'!D$29:D$120,MATCH('Print View'!$A51,'Impact Indicators - Section B'!$A$29:$A$120,0))&lt;&gt;0,INDEX('Impact Indicators - Section B'!D$29:D$120,MATCH('Print View'!$A51,'Impact Indicators - Section B'!$A$29:$A$120,0)),""),"")</f>
        <v>3</v>
      </c>
      <c r="E51" s="593">
        <f>IFERROR(IF(INDEX('Impact Indicators - Section B'!E$29:E$120,MATCH('Print View'!$A51,'Impact Indicators - Section B'!$A$29:$A$120,0))&lt;&gt;0,INDEX('Impact Indicators - Section B'!E$29:E$120,MATCH('Print View'!$A51,'Impact Indicators - Section B'!$A$29:$A$120,0)),""),"")</f>
        <v>100000</v>
      </c>
      <c r="F51" s="593">
        <f>IFERROR(IF(INDEX('Impact Indicators - Section B'!F$29:F$120,MATCH('Print View'!$A51,'Impact Indicators - Section B'!$A$29:$A$120,0))&lt;&gt;0,INDEX('Impact Indicators - Section B'!F$29:F$120,MATCH('Print View'!$A51,'Impact Indicators - Section B'!$A$29:$A$120,0)),""),"")</f>
        <v>3.0000000000000001E-3</v>
      </c>
      <c r="G51" s="593">
        <f>IFERROR(IF(INDEX('Impact Indicators - Section B'!G$29:G$120,MATCH('Print View'!$A51,'Impact Indicators - Section B'!$A$29:$A$120,0))&lt;&gt;0,INDEX('Impact Indicators - Section B'!G$29:G$120,MATCH('Print View'!$A51,'Impact Indicators - Section B'!$A$29:$A$120,0)),""),"")</f>
        <v>43511</v>
      </c>
      <c r="H51" s="576" t="str">
        <f>IFERROR(IF(INDEX('Impact Indicators - Section B'!H$29:H$120,MATCH('Print View'!$A51,'Impact Indicators - Section B'!$A$29:$A$120,0))&lt;&gt;0,INDEX('Impact Indicators - Section B'!H$29:H$120,MATCH('Print View'!$A51,'Impact Indicators - Section B'!$A$29:$A$120,0)),""),"")</f>
        <v/>
      </c>
      <c r="I51" s="589" t="str">
        <f>IFERROR(IF(INDEX('Impact Indicators - Section B'!Q$29:Q$120,MATCH('Print View'!$A51,'Impact Indicators - Section B'!$A$29:$A$120,0))&lt;&gt;0,INDEX('Impact Indicators - Section B'!Q$29:Q$120,MATCH('Print View'!$A51,'Impact Indicators - Section B'!$A$29:$A$120,0)),""),"")</f>
        <v/>
      </c>
      <c r="J51" s="371">
        <f t="array" ref="J51">IFERROR(IF(INDEX('Impact Indicators - Section B'!D$29:D$120,MATCH('Print View'!$A51&amp;'Print View'!$J$45,'Impact Indicators - Section B'!$A$29:$A$120&amp;'Impact Indicators - Section B'!$C$29:$C$120,0))&lt;&gt;0,INDEX('Impact Indicators - Section B'!D$29:D$120,MATCH('Print View'!$A51&amp;'Print View'!$J$45,'Impact Indicators - Section B'!$A$29:$A$120&amp;'Impact Indicators - Section B'!$C$29:$C$120,0)),""),"")</f>
        <v>3</v>
      </c>
      <c r="K51" s="591">
        <f t="array" ref="K51">IFERROR(IF(INDEX('Impact Indicators - Section B'!F$29:F$120,MATCH('Print View'!$A51&amp;'Print View'!$J$45,'Impact Indicators - Section B'!$A$29:$A$120&amp;'Impact Indicators - Section B'!$C$29:$C$120,0))&lt;&gt;0,INDEX('Impact Indicators - Section B'!F$29:F$120,MATCH('Print View'!$A51&amp;'Print View'!$J$45,'Impact Indicators - Section B'!$A$29:$A$120&amp;'Impact Indicators - Section B'!$C$29:$C$120,0)),""),"")</f>
        <v>3.0000000000000001E-3</v>
      </c>
      <c r="L51" s="593">
        <f t="array" ref="L51">IFERROR(IF(INDEX('Impact Indicators - Section B'!G$29:G$120,MATCH('Print View'!$A51&amp;'Print View'!$J$45,'Impact Indicators - Section B'!$A$29:$A$120&amp;'Impact Indicators - Section B'!$C$29:$C$120,0))&lt;&gt;0,INDEX('Impact Indicators - Section B'!G$29:G$120,MATCH('Print View'!$A51&amp;'Print View'!$J$45,'Impact Indicators - Section B'!$A$29:$A$120&amp;'Impact Indicators - Section B'!$C$29:$C$120,0)),""),"")</f>
        <v>43511</v>
      </c>
      <c r="M51" s="589" t="str">
        <f t="array" ref="M51">IFERROR(IF(INDEX('Impact Indicators - Section B'!H$29:H$120,MATCH('Print View'!$A51&amp;'Print View'!$J$45,'Impact Indicators - Section B'!$A$29:$A$120&amp;'Impact Indicators - Section B'!$C$29:$C$120,0))&lt;&gt;0,INDEX('Impact Indicators - Section B'!H$29:H$120,MATCH('Print View'!$A51&amp;'Print View'!$J$45,'Impact Indicators - Section B'!$A$29:$A$120&amp;'Impact Indicators - Section B'!$C$29:$C$120,0)),""),"")</f>
        <v/>
      </c>
      <c r="N51" s="371">
        <f t="array" ref="N51">IFERROR(IF(INDEX('Impact Indicators - Section B'!D$29:D$120,MATCH('Print View'!$A51&amp;'Print View'!$N$45,'Impact Indicators - Section B'!$A$29:$A$120&amp;'Impact Indicators - Section B'!$C$29:$C$120,0))&lt;&gt;0,INDEX('Impact Indicators - Section B'!D$29:D$120,MATCH('Print View'!$A51&amp;'Print View'!$N$45,'Impact Indicators - Section B'!$A$29:$A$120&amp;'Impact Indicators - Section B'!$C$29:$C$120,0)),""),"")</f>
        <v>2.5</v>
      </c>
      <c r="O51" s="591">
        <f t="array" ref="O51">IFERROR(IF(INDEX('Impact Indicators - Section B'!G$29:G$120,MATCH('Print View'!$A51&amp;'Print View'!$N$45,'Impact Indicators - Section B'!$A$29:$A$120&amp;'Impact Indicators - Section B'!$C$29:$C$120,0))&lt;&gt;0,INDEX('Impact Indicators - Section B'!H$29:H$120,MATCH('Print View'!$A51&amp;'Print View'!$N$45,'Impact Indicators - Section B'!$A$29:$A$120&amp;'Impact Indicators - Section B'!$C$29:$C$120,0)),""),"")</f>
        <v>0</v>
      </c>
      <c r="P51" s="593">
        <f t="array" ref="P51">IFERROR(IF(INDEX('Impact Indicators - Section B'!G$29:G$120,MATCH('Print View'!$A51&amp;'Print View'!$N$45,'Impact Indicators - Section B'!$A$29:$A$120&amp;'Impact Indicators - Section B'!$C$29:$C$120,0))&lt;&gt;0,INDEX('Impact Indicators - Section B'!H$29:H$120,MATCH('Print View'!$A51&amp;'Print View'!$N$45,'Impact Indicators - Section B'!$A$29:$A$120&amp;'Impact Indicators - Section B'!$C$29:$C$120,0)),""),"")</f>
        <v>0</v>
      </c>
      <c r="Q51" s="589" t="str">
        <f t="array" ref="Q51">IFERROR(IF(INDEX('Impact Indicators - Section B'!H$29:H$120,MATCH('Print View'!$A51&amp;'Print View'!$N$45,'Impact Indicators - Section B'!$A$29:$A$120&amp;'Impact Indicators - Section B'!$C$29:$C$120,0))&lt;&gt;0,INDEX('Impact Indicators - Section B'!H$29:H$120,MATCH('Print View'!$A51&amp;'Print View'!$N$45,'Impact Indicators - Section B'!$A$29:$A$120&amp;'Impact Indicators - Section B'!$C$29:$C$120,0)),""),"")</f>
        <v/>
      </c>
      <c r="R51" s="364"/>
      <c r="S51" s="334"/>
      <c r="T51" s="334"/>
      <c r="U51" s="335"/>
      <c r="V51" s="364"/>
      <c r="W51" s="334"/>
      <c r="X51" s="334"/>
      <c r="Y51" s="335"/>
      <c r="Z51" s="364"/>
      <c r="AA51" s="334"/>
      <c r="AB51" s="334"/>
      <c r="AC51" s="335"/>
      <c r="AD51" s="354"/>
      <c r="AE51" s="334"/>
      <c r="AF51" s="334"/>
      <c r="AG51" s="334"/>
      <c r="AH51" s="334"/>
      <c r="AI51" s="345"/>
      <c r="AJ51" s="599" t="s">
        <v>288</v>
      </c>
    </row>
    <row r="52" spans="1:36" s="227" customFormat="1" ht="60" customHeight="1">
      <c r="A52" s="664"/>
      <c r="B52" s="594"/>
      <c r="C52" s="594"/>
      <c r="D52" s="594"/>
      <c r="E52" s="594"/>
      <c r="F52" s="594"/>
      <c r="G52" s="594"/>
      <c r="H52" s="587"/>
      <c r="I52" s="590"/>
      <c r="J52" s="376">
        <f t="array" ref="J52">IFERROR(IF(INDEX('Impact Indicators - Section B'!E$29:E$120,MATCH('Print View'!$A51&amp;'Print View'!$J$45,'Impact Indicators - Section B'!$A$29:$A$120&amp;'Impact Indicators - Section B'!$C$29:$C$120,0))&lt;&gt;0,INDEX('Impact Indicators - Section B'!E$29:E$120,MATCH('Print View'!$A51&amp;'Print View'!$J$45,'Impact Indicators - Section B'!$A$29:$A$120&amp;'Impact Indicators - Section B'!$C$29:$C$120,0)),""),"")</f>
        <v>100000</v>
      </c>
      <c r="K52" s="592"/>
      <c r="L52" s="594"/>
      <c r="M52" s="590"/>
      <c r="N52" s="376">
        <f t="array" ref="N52">IFERROR(IF(INDEX('Impact Indicators - Section B'!E$29:E$120,MATCH('Print View'!$A51&amp;'Print View'!$N$45,'Impact Indicators - Section B'!$A$29:$A$120&amp;'Impact Indicators - Section B'!$C$29:$C$120,0))&lt;&gt;0,INDEX('Impact Indicators - Section B'!E$29:E$120,MATCH('Print View'!$A51&amp;'Print View'!$N$45,'Impact Indicators - Section B'!$A$29:$A$120&amp;'Impact Indicators - Section B'!$C$29:$C$120,0)),""),"")</f>
        <v>100000</v>
      </c>
      <c r="O52" s="592"/>
      <c r="P52" s="594"/>
      <c r="Q52" s="590"/>
      <c r="R52" s="361"/>
      <c r="S52" s="336"/>
      <c r="T52" s="336"/>
      <c r="U52" s="337"/>
      <c r="V52" s="361"/>
      <c r="W52" s="336"/>
      <c r="X52" s="336"/>
      <c r="Y52" s="337"/>
      <c r="Z52" s="361"/>
      <c r="AA52" s="336"/>
      <c r="AB52" s="336"/>
      <c r="AC52" s="337"/>
      <c r="AD52" s="355"/>
      <c r="AE52" s="336"/>
      <c r="AF52" s="336"/>
      <c r="AG52" s="336"/>
      <c r="AH52" s="336"/>
      <c r="AI52" s="345"/>
      <c r="AJ52" s="599" t="s">
        <v>288</v>
      </c>
    </row>
    <row r="53" spans="1:36" s="227" customFormat="1" ht="60" customHeight="1">
      <c r="A53" s="600">
        <v>4</v>
      </c>
      <c r="B53" s="582" t="str">
        <f>IFERROR(IF(INDEX('Impact Indicators - Section B'!B$29:B$120,MATCH('Print View'!$A53,'Impact Indicators - Section B'!$A$29:$A$120,0))&lt;&gt;0,INDEX('Impact Indicators - Section B'!B$29:B$120,MATCH('Print View'!$A53,'Impact Indicators - Section B'!$A$29:$A$120,0)),""),"")</f>
        <v>TB I-4(M): RR-TB and/or MDR-TB prevalence among new TB patients: Proportion of new TB cases with RR-TB and/or MDR-TB</v>
      </c>
      <c r="C53" s="582">
        <f>IFERROR(IF(INDEX('Impact Indicators - Section B'!C$29:C$120,MATCH('Print View'!$A53,'Impact Indicators - Section B'!$A$29:$A$120,0))&lt;&gt;0,INDEX('Impact Indicators - Section B'!C$29:C$120,MATCH('Print View'!$A53,'Impact Indicators - Section B'!$A$29:$A$120,0)),""),"")</f>
        <v>2018</v>
      </c>
      <c r="D53" s="582">
        <f>IFERROR(IF(INDEX('Impact Indicators - Section B'!D$29:D$120,MATCH('Print View'!$A53,'Impact Indicators - Section B'!$A$29:$A$120,0))&lt;&gt;0,INDEX('Impact Indicators - Section B'!D$29:D$120,MATCH('Print View'!$A53,'Impact Indicators - Section B'!$A$29:$A$120,0)),""),"")</f>
        <v>65</v>
      </c>
      <c r="E53" s="582">
        <f>IFERROR(IF(INDEX('Impact Indicators - Section B'!E$29:E$120,MATCH('Print View'!$A53,'Impact Indicators - Section B'!$A$29:$A$120,0))&lt;&gt;0,INDEX('Impact Indicators - Section B'!E$29:E$120,MATCH('Print View'!$A53,'Impact Indicators - Section B'!$A$29:$A$120,0)),""),"")</f>
        <v>4583</v>
      </c>
      <c r="F53" s="582">
        <f>IFERROR(IF(INDEX('Impact Indicators - Section B'!F$29:F$120,MATCH('Print View'!$A53,'Impact Indicators - Section B'!$A$29:$A$120,0))&lt;&gt;0,INDEX('Impact Indicators - Section B'!F$29:F$120,MATCH('Print View'!$A53,'Impact Indicators - Section B'!$A$29:$A$120,0)),""),"")</f>
        <v>1.4182849661793584</v>
      </c>
      <c r="G53" s="582">
        <f>IFERROR(IF(INDEX('Impact Indicators - Section B'!G$29:G$120,MATCH('Print View'!$A53,'Impact Indicators - Section B'!$A$29:$A$120,0))&lt;&gt;0,INDEX('Impact Indicators - Section B'!G$29:G$120,MATCH('Print View'!$A53,'Impact Indicators - Section B'!$A$29:$A$120,0)),""),"")</f>
        <v>43511</v>
      </c>
      <c r="H53" s="582" t="str">
        <f>IFERROR(IF(INDEX('Impact Indicators - Section B'!H$29:H$120,MATCH('Print View'!$A53,'Impact Indicators - Section B'!$A$29:$A$120,0))&lt;&gt;0,INDEX('Impact Indicators - Section B'!H$29:H$120,MATCH('Print View'!$A53,'Impact Indicators - Section B'!$A$29:$A$120,0)),""),"")</f>
        <v/>
      </c>
      <c r="I53" s="584" t="str">
        <f>IFERROR(IF(INDEX('Impact Indicators - Section B'!Q$29:Q$120,MATCH('Print View'!$A53,'Impact Indicators - Section B'!$A$29:$A$120,0))&lt;&gt;0,INDEX('Impact Indicators - Section B'!Q$29:Q$120,MATCH('Print View'!$A53,'Impact Indicators - Section B'!$A$29:$A$120,0)),""),"")</f>
        <v/>
      </c>
      <c r="J53" s="372">
        <f t="array" ref="J53">IFERROR(IF(INDEX('Impact Indicators - Section B'!D$29:D$120,MATCH('Print View'!$A53&amp;'Print View'!$J$45,'Impact Indicators - Section B'!$A$29:$A$120&amp;'Impact Indicators - Section B'!$C$29:$C$120,0))&lt;&gt;0,INDEX('Impact Indicators - Section B'!D$29:D$120,MATCH('Print View'!$A53&amp;'Print View'!$J$45,'Impact Indicators - Section B'!$A$29:$A$120&amp;'Impact Indicators - Section B'!$C$29:$C$120,0)),""),"")</f>
        <v>65</v>
      </c>
      <c r="K53" s="580">
        <f t="array" ref="K53">IFERROR(IF(INDEX('Impact Indicators - Section B'!F$29:F$120,MATCH('Print View'!$A53&amp;'Print View'!$J$45,'Impact Indicators - Section B'!$A$29:$A$120&amp;'Impact Indicators - Section B'!$C$29:$C$120,0))&lt;&gt;0,INDEX('Impact Indicators - Section B'!F$29:F$120,MATCH('Print View'!$A53&amp;'Print View'!$J$45,'Impact Indicators - Section B'!$A$29:$A$120&amp;'Impact Indicators - Section B'!$C$29:$C$120,0)),""),"")</f>
        <v>1.4182849661793584</v>
      </c>
      <c r="L53" s="582">
        <f t="array" ref="L53">IFERROR(IF(INDEX('Impact Indicators - Section B'!G$29:G$120,MATCH('Print View'!$A53&amp;'Print View'!$J$45,'Impact Indicators - Section B'!$A$29:$A$120&amp;'Impact Indicators - Section B'!$C$29:$C$120,0))&lt;&gt;0,INDEX('Impact Indicators - Section B'!G$29:G$120,MATCH('Print View'!$A53&amp;'Print View'!$J$45,'Impact Indicators - Section B'!$A$29:$A$120&amp;'Impact Indicators - Section B'!$C$29:$C$120,0)),""),"")</f>
        <v>43511</v>
      </c>
      <c r="M53" s="584" t="str">
        <f t="array" ref="M53">IFERROR(IF(INDEX('Impact Indicators - Section B'!H$29:H$120,MATCH('Print View'!$A53&amp;'Print View'!$J$45,'Impact Indicators - Section B'!$A$29:$A$120&amp;'Impact Indicators - Section B'!$C$29:$C$120,0))&lt;&gt;0,INDEX('Impact Indicators - Section B'!H$29:H$120,MATCH('Print View'!$A53&amp;'Print View'!$J$45,'Impact Indicators - Section B'!$A$29:$A$120&amp;'Impact Indicators - Section B'!$C$29:$C$120,0)),""),"")</f>
        <v/>
      </c>
      <c r="N53" s="372">
        <f t="array" ref="N53">IFERROR(IF(INDEX('Impact Indicators - Section B'!D$29:D$120,MATCH('Print View'!$A53&amp;'Print View'!$N$45,'Impact Indicators - Section B'!$A$29:$A$120&amp;'Impact Indicators - Section B'!$C$29:$C$120,0))&lt;&gt;0,INDEX('Impact Indicators - Section B'!D$29:D$120,MATCH('Print View'!$A53&amp;'Print View'!$N$45,'Impact Indicators - Section B'!$A$29:$A$120&amp;'Impact Indicators - Section B'!$C$29:$C$120,0)),""),"")</f>
        <v>70</v>
      </c>
      <c r="O53" s="580">
        <f t="array" ref="O53">IFERROR(IF(INDEX('Impact Indicators - Section B'!G$29:G$120,MATCH('Print View'!$A53&amp;'Print View'!$N$45,'Impact Indicators - Section B'!$A$29:$A$120&amp;'Impact Indicators - Section B'!$C$29:$C$120,0))&lt;&gt;0,INDEX('Impact Indicators - Section B'!H$29:H$120,MATCH('Print View'!$A53&amp;'Print View'!$N$45,'Impact Indicators - Section B'!$A$29:$A$120&amp;'Impact Indicators - Section B'!$C$29:$C$120,0)),""),"")</f>
        <v>0</v>
      </c>
      <c r="P53" s="582">
        <f t="array" ref="P53">IFERROR(IF(INDEX('Impact Indicators - Section B'!G$29:G$120,MATCH('Print View'!$A53&amp;'Print View'!$N$45,'Impact Indicators - Section B'!$A$29:$A$120&amp;'Impact Indicators - Section B'!$C$29:$C$120,0))&lt;&gt;0,INDEX('Impact Indicators - Section B'!H$29:H$120,MATCH('Print View'!$A53&amp;'Print View'!$N$45,'Impact Indicators - Section B'!$A$29:$A$120&amp;'Impact Indicators - Section B'!$C$29:$C$120,0)),""),"")</f>
        <v>0</v>
      </c>
      <c r="Q53" s="584" t="str">
        <f t="array" ref="Q53">IFERROR(IF(INDEX('Impact Indicators - Section B'!H$29:H$120,MATCH('Print View'!$A53&amp;'Print View'!$N$45,'Impact Indicators - Section B'!$A$29:$A$120&amp;'Impact Indicators - Section B'!$C$29:$C$120,0))&lt;&gt;0,INDEX('Impact Indicators - Section B'!H$29:H$120,MATCH('Print View'!$A53&amp;'Print View'!$N$45,'Impact Indicators - Section B'!$A$29:$A$120&amp;'Impact Indicators - Section B'!$C$29:$C$120,0)),""),"")</f>
        <v/>
      </c>
      <c r="R53" s="362"/>
      <c r="S53" s="338"/>
      <c r="T53" s="338"/>
      <c r="U53" s="339"/>
      <c r="V53" s="362"/>
      <c r="W53" s="338"/>
      <c r="X53" s="338"/>
      <c r="Y53" s="339"/>
      <c r="Z53" s="362"/>
      <c r="AA53" s="338"/>
      <c r="AB53" s="338"/>
      <c r="AC53" s="339"/>
      <c r="AD53" s="356"/>
      <c r="AE53" s="338"/>
      <c r="AF53" s="338"/>
      <c r="AG53" s="338"/>
      <c r="AH53" s="338"/>
      <c r="AI53" s="338"/>
      <c r="AJ53" s="339" t="s">
        <v>288</v>
      </c>
    </row>
    <row r="54" spans="1:36" s="227" customFormat="1" ht="60" customHeight="1">
      <c r="A54" s="600"/>
      <c r="B54" s="583"/>
      <c r="C54" s="583"/>
      <c r="D54" s="583"/>
      <c r="E54" s="583"/>
      <c r="F54" s="583"/>
      <c r="G54" s="583"/>
      <c r="H54" s="583"/>
      <c r="I54" s="585"/>
      <c r="J54" s="375">
        <f t="array" ref="J54">IFERROR(IF(INDEX('Impact Indicators - Section B'!E$29:E$120,MATCH('Print View'!$A53&amp;'Print View'!$J$45,'Impact Indicators - Section B'!$A$29:$A$120&amp;'Impact Indicators - Section B'!$C$29:$C$120,0))&lt;&gt;0,INDEX('Impact Indicators - Section B'!E$29:E$120,MATCH('Print View'!$A53&amp;'Print View'!$J$45,'Impact Indicators - Section B'!$A$29:$A$120&amp;'Impact Indicators - Section B'!$C$29:$C$120,0)),""),"")</f>
        <v>4583</v>
      </c>
      <c r="K54" s="581"/>
      <c r="L54" s="583"/>
      <c r="M54" s="585"/>
      <c r="N54" s="375">
        <f t="array" ref="N54">IFERROR(IF(INDEX('Impact Indicators - Section B'!E$29:E$120,MATCH('Print View'!$A53&amp;'Print View'!$N$45,'Impact Indicators - Section B'!$A$29:$A$120&amp;'Impact Indicators - Section B'!$C$29:$C$120,0))&lt;&gt;0,INDEX('Impact Indicators - Section B'!E$29:E$120,MATCH('Print View'!$A53&amp;'Print View'!$N$45,'Impact Indicators - Section B'!$A$29:$A$120&amp;'Impact Indicators - Section B'!$C$29:$C$120,0)),""),"")</f>
        <v>4930</v>
      </c>
      <c r="O54" s="581"/>
      <c r="P54" s="583"/>
      <c r="Q54" s="585"/>
      <c r="R54" s="363"/>
      <c r="S54" s="340"/>
      <c r="T54" s="340"/>
      <c r="U54" s="341"/>
      <c r="V54" s="363"/>
      <c r="W54" s="340"/>
      <c r="X54" s="340"/>
      <c r="Y54" s="341"/>
      <c r="Z54" s="363"/>
      <c r="AA54" s="340"/>
      <c r="AB54" s="340"/>
      <c r="AC54" s="341"/>
      <c r="AD54" s="357"/>
      <c r="AE54" s="340"/>
      <c r="AF54" s="340"/>
      <c r="AG54" s="340"/>
      <c r="AH54" s="340"/>
      <c r="AI54" s="340"/>
      <c r="AJ54" s="341" t="s">
        <v>288</v>
      </c>
    </row>
    <row r="55" spans="1:36" s="227" customFormat="1" ht="60" customHeight="1">
      <c r="A55" s="664">
        <v>5</v>
      </c>
      <c r="B55" s="593" t="str">
        <f>IFERROR(IF(INDEX('Impact Indicators - Section B'!B$29:B$120,MATCH('Print View'!$A55,'Impact Indicators - Section B'!$A$29:$A$120,0))&lt;&gt;0,INDEX('Impact Indicators - Section B'!B$29:B$120,MATCH('Print View'!$A55,'Impact Indicators - Section B'!$A$29:$A$120,0)),""),"")</f>
        <v/>
      </c>
      <c r="C55" s="593">
        <f>IFERROR(IF(INDEX('Impact Indicators - Section B'!C$29:C$120,MATCH('Print View'!$A55,'Impact Indicators - Section B'!$A$29:$A$120,0))&lt;&gt;0,INDEX('Impact Indicators - Section B'!C$29:C$120,MATCH('Print View'!$A55,'Impact Indicators - Section B'!$A$29:$A$120,0)),""),"")</f>
        <v>2018</v>
      </c>
      <c r="D55" s="593" t="str">
        <f>IFERROR(IF(INDEX('Impact Indicators - Section B'!D$29:D$120,MATCH('Print View'!$A55,'Impact Indicators - Section B'!$A$29:$A$120,0))&lt;&gt;0,INDEX('Impact Indicators - Section B'!D$29:D$120,MATCH('Print View'!$A55,'Impact Indicators - Section B'!$A$29:$A$120,0)),""),"")</f>
        <v/>
      </c>
      <c r="E55" s="593" t="str">
        <f>IFERROR(IF(INDEX('Impact Indicators - Section B'!E$29:E$120,MATCH('Print View'!$A55,'Impact Indicators - Section B'!$A$29:$A$120,0))&lt;&gt;0,INDEX('Impact Indicators - Section B'!E$29:E$120,MATCH('Print View'!$A55,'Impact Indicators - Section B'!$A$29:$A$120,0)),""),"")</f>
        <v/>
      </c>
      <c r="F55" s="593" t="str">
        <f>IFERROR(IF(INDEX('Impact Indicators - Section B'!F$29:F$120,MATCH('Print View'!$A55,'Impact Indicators - Section B'!$A$29:$A$120,0))&lt;&gt;0,INDEX('Impact Indicators - Section B'!F$29:F$120,MATCH('Print View'!$A55,'Impact Indicators - Section B'!$A$29:$A$120,0)),""),"")</f>
        <v/>
      </c>
      <c r="G55" s="593" t="str">
        <f>IFERROR(IF(INDEX('Impact Indicators - Section B'!G$29:G$120,MATCH('Print View'!$A55,'Impact Indicators - Section B'!$A$29:$A$120,0))&lt;&gt;0,INDEX('Impact Indicators - Section B'!G$29:G$120,MATCH('Print View'!$A55,'Impact Indicators - Section B'!$A$29:$A$120,0)),""),"")</f>
        <v/>
      </c>
      <c r="H55" s="576" t="str">
        <f>IFERROR(IF(INDEX('Impact Indicators - Section B'!H$29:H$120,MATCH('Print View'!$A55,'Impact Indicators - Section B'!$A$29:$A$120,0))&lt;&gt;0,INDEX('Impact Indicators - Section B'!H$29:H$120,MATCH('Print View'!$A55,'Impact Indicators - Section B'!$A$29:$A$120,0)),""),"")</f>
        <v/>
      </c>
      <c r="I55" s="589" t="str">
        <f>IFERROR(IF(INDEX('Impact Indicators - Section B'!Q$29:Q$120,MATCH('Print View'!$A55,'Impact Indicators - Section B'!$A$29:$A$120,0))&lt;&gt;0,INDEX('Impact Indicators - Section B'!Q$29:Q$120,MATCH('Print View'!$A55,'Impact Indicators - Section B'!$A$29:$A$120,0)),""),"")</f>
        <v/>
      </c>
      <c r="J55" s="371" t="str">
        <f t="array" ref="J55">IFERROR(IF(INDEX('Impact Indicators - Section B'!D$29:D$120,MATCH('Print View'!$A55&amp;'Print View'!$J$45,'Impact Indicators - Section B'!$A$29:$A$120&amp;'Impact Indicators - Section B'!$C$29:$C$120,0))&lt;&gt;0,INDEX('Impact Indicators - Section B'!D$29:D$120,MATCH('Print View'!$A55&amp;'Print View'!$J$45,'Impact Indicators - Section B'!$A$29:$A$120&amp;'Impact Indicators - Section B'!$C$29:$C$120,0)),""),"")</f>
        <v/>
      </c>
      <c r="K55" s="591" t="str">
        <f t="array" ref="K55">IFERROR(IF(INDEX('Impact Indicators - Section B'!F$29:F$120,MATCH('Print View'!$A55&amp;'Print View'!$J$45,'Impact Indicators - Section B'!$A$29:$A$120&amp;'Impact Indicators - Section B'!$C$29:$C$120,0))&lt;&gt;0,INDEX('Impact Indicators - Section B'!F$29:F$120,MATCH('Print View'!$A55&amp;'Print View'!$J$45,'Impact Indicators - Section B'!$A$29:$A$120&amp;'Impact Indicators - Section B'!$C$29:$C$120,0)),""),"")</f>
        <v/>
      </c>
      <c r="L55" s="593" t="str">
        <f t="array" ref="L55">IFERROR(IF(INDEX('Impact Indicators - Section B'!G$29:G$120,MATCH('Print View'!$A55&amp;'Print View'!$J$45,'Impact Indicators - Section B'!$A$29:$A$120&amp;'Impact Indicators - Section B'!$C$29:$C$120,0))&lt;&gt;0,INDEX('Impact Indicators - Section B'!G$29:G$120,MATCH('Print View'!$A55&amp;'Print View'!$J$45,'Impact Indicators - Section B'!$A$29:$A$120&amp;'Impact Indicators - Section B'!$C$29:$C$120,0)),""),"")</f>
        <v/>
      </c>
      <c r="M55" s="589" t="str">
        <f t="array" ref="M55">IFERROR(IF(INDEX('Impact Indicators - Section B'!H$29:H$120,MATCH('Print View'!$A55&amp;'Print View'!$J$45,'Impact Indicators - Section B'!$A$29:$A$120&amp;'Impact Indicators - Section B'!$C$29:$C$120,0))&lt;&gt;0,INDEX('Impact Indicators - Section B'!H$29:H$120,MATCH('Print View'!$A55&amp;'Print View'!$J$45,'Impact Indicators - Section B'!$A$29:$A$120&amp;'Impact Indicators - Section B'!$C$29:$C$120,0)),""),"")</f>
        <v/>
      </c>
      <c r="N55" s="371" t="str">
        <f t="array" ref="N55">IFERROR(IF(INDEX('Impact Indicators - Section B'!D$29:D$120,MATCH('Print View'!$A55&amp;'Print View'!$N$45,'Impact Indicators - Section B'!$A$29:$A$120&amp;'Impact Indicators - Section B'!$C$29:$C$120,0))&lt;&gt;0,INDEX('Impact Indicators - Section B'!D$29:D$120,MATCH('Print View'!$A55&amp;'Print View'!$N$45,'Impact Indicators - Section B'!$A$29:$A$120&amp;'Impact Indicators - Section B'!$C$29:$C$120,0)),""),"")</f>
        <v/>
      </c>
      <c r="O55" s="591" t="str">
        <f t="array" ref="O55">IFERROR(IF(INDEX('Impact Indicators - Section B'!G$29:G$120,MATCH('Print View'!$A55&amp;'Print View'!$N$45,'Impact Indicators - Section B'!$A$29:$A$120&amp;'Impact Indicators - Section B'!$C$29:$C$120,0))&lt;&gt;0,INDEX('Impact Indicators - Section B'!H$29:H$120,MATCH('Print View'!$A55&amp;'Print View'!$N$45,'Impact Indicators - Section B'!$A$29:$A$120&amp;'Impact Indicators - Section B'!$C$29:$C$120,0)),""),"")</f>
        <v/>
      </c>
      <c r="P55" s="593" t="str">
        <f t="array" ref="P55">IFERROR(IF(INDEX('Impact Indicators - Section B'!G$29:G$120,MATCH('Print View'!$A55&amp;'Print View'!$N$45,'Impact Indicators - Section B'!$A$29:$A$120&amp;'Impact Indicators - Section B'!$C$29:$C$120,0))&lt;&gt;0,INDEX('Impact Indicators - Section B'!H$29:H$120,MATCH('Print View'!$A55&amp;'Print View'!$N$45,'Impact Indicators - Section B'!$A$29:$A$120&amp;'Impact Indicators - Section B'!$C$29:$C$120,0)),""),"")</f>
        <v/>
      </c>
      <c r="Q55" s="589" t="str">
        <f t="array" ref="Q55">IFERROR(IF(INDEX('Impact Indicators - Section B'!H$29:H$120,MATCH('Print View'!$A55&amp;'Print View'!$N$45,'Impact Indicators - Section B'!$A$29:$A$120&amp;'Impact Indicators - Section B'!$C$29:$C$120,0))&lt;&gt;0,INDEX('Impact Indicators - Section B'!H$29:H$120,MATCH('Print View'!$A55&amp;'Print View'!$N$45,'Impact Indicators - Section B'!$A$29:$A$120&amp;'Impact Indicators - Section B'!$C$29:$C$120,0)),""),"")</f>
        <v/>
      </c>
      <c r="R55" s="364"/>
      <c r="S55" s="334"/>
      <c r="T55" s="334"/>
      <c r="U55" s="335"/>
      <c r="V55" s="364"/>
      <c r="W55" s="334"/>
      <c r="X55" s="334"/>
      <c r="Y55" s="335"/>
      <c r="Z55" s="364"/>
      <c r="AA55" s="334"/>
      <c r="AB55" s="334"/>
      <c r="AC55" s="335"/>
      <c r="AD55" s="354"/>
      <c r="AE55" s="334"/>
      <c r="AF55" s="334"/>
      <c r="AG55" s="334"/>
      <c r="AH55" s="334"/>
      <c r="AI55" s="345"/>
      <c r="AJ55" s="599" t="s">
        <v>288</v>
      </c>
    </row>
    <row r="56" spans="1:36" s="227" customFormat="1" ht="60" customHeight="1">
      <c r="A56" s="664"/>
      <c r="B56" s="594"/>
      <c r="C56" s="594"/>
      <c r="D56" s="594"/>
      <c r="E56" s="594"/>
      <c r="F56" s="594"/>
      <c r="G56" s="594"/>
      <c r="H56" s="587"/>
      <c r="I56" s="590"/>
      <c r="J56" s="376" t="str">
        <f t="array" ref="J56">IFERROR(IF(INDEX('Impact Indicators - Section B'!E$29:E$120,MATCH('Print View'!$A55&amp;'Print View'!$J$45,'Impact Indicators - Section B'!$A$29:$A$120&amp;'Impact Indicators - Section B'!$C$29:$C$120,0))&lt;&gt;0,INDEX('Impact Indicators - Section B'!E$29:E$120,MATCH('Print View'!$A55&amp;'Print View'!$J$45,'Impact Indicators - Section B'!$A$29:$A$120&amp;'Impact Indicators - Section B'!$C$29:$C$120,0)),""),"")</f>
        <v/>
      </c>
      <c r="K56" s="592"/>
      <c r="L56" s="594"/>
      <c r="M56" s="590"/>
      <c r="N56" s="376" t="str">
        <f t="array" ref="N56">IFERROR(IF(INDEX('Impact Indicators - Section B'!E$29:E$120,MATCH('Print View'!$A55&amp;'Print View'!$N$45,'Impact Indicators - Section B'!$A$29:$A$120&amp;'Impact Indicators - Section B'!$C$29:$C$120,0))&lt;&gt;0,INDEX('Impact Indicators - Section B'!E$29:E$120,MATCH('Print View'!$A55&amp;'Print View'!$N$45,'Impact Indicators - Section B'!$A$29:$A$120&amp;'Impact Indicators - Section B'!$C$29:$C$120,0)),""),"")</f>
        <v/>
      </c>
      <c r="O56" s="592"/>
      <c r="P56" s="594"/>
      <c r="Q56" s="590"/>
      <c r="R56" s="361"/>
      <c r="S56" s="336"/>
      <c r="T56" s="336"/>
      <c r="U56" s="337"/>
      <c r="V56" s="361"/>
      <c r="W56" s="336"/>
      <c r="X56" s="336"/>
      <c r="Y56" s="337"/>
      <c r="Z56" s="361"/>
      <c r="AA56" s="336"/>
      <c r="AB56" s="336"/>
      <c r="AC56" s="337"/>
      <c r="AD56" s="355"/>
      <c r="AE56" s="336"/>
      <c r="AF56" s="336"/>
      <c r="AG56" s="336"/>
      <c r="AH56" s="336"/>
      <c r="AI56" s="345"/>
      <c r="AJ56" s="599" t="s">
        <v>288</v>
      </c>
    </row>
    <row r="57" spans="1:36" s="227" customFormat="1" ht="60" customHeight="1">
      <c r="A57" s="600">
        <v>6</v>
      </c>
      <c r="B57" s="582" t="str">
        <f>IFERROR(IF(INDEX('Impact Indicators - Section B'!B$29:B$120,MATCH('Print View'!$A57,'Impact Indicators - Section B'!$A$29:$A$120,0))&lt;&gt;0,INDEX('Impact Indicators - Section B'!B$29:B$120,MATCH('Print View'!$A57,'Impact Indicators - Section B'!$A$29:$A$120,0)),""),"")</f>
        <v/>
      </c>
      <c r="C57" s="582">
        <f>IFERROR(IF(INDEX('Impact Indicators - Section B'!C$29:C$120,MATCH('Print View'!$A57,'Impact Indicators - Section B'!$A$29:$A$120,0))&lt;&gt;0,INDEX('Impact Indicators - Section B'!C$29:C$120,MATCH('Print View'!$A57,'Impact Indicators - Section B'!$A$29:$A$120,0)),""),"")</f>
        <v>2018</v>
      </c>
      <c r="D57" s="582" t="str">
        <f>IFERROR(IF(INDEX('Impact Indicators - Section B'!D$29:D$120,MATCH('Print View'!$A57,'Impact Indicators - Section B'!$A$29:$A$120,0))&lt;&gt;0,INDEX('Impact Indicators - Section B'!D$29:D$120,MATCH('Print View'!$A57,'Impact Indicators - Section B'!$A$29:$A$120,0)),""),"")</f>
        <v/>
      </c>
      <c r="E57" s="582" t="str">
        <f>IFERROR(IF(INDEX('Impact Indicators - Section B'!E$29:E$120,MATCH('Print View'!$A57,'Impact Indicators - Section B'!$A$29:$A$120,0))&lt;&gt;0,INDEX('Impact Indicators - Section B'!E$29:E$120,MATCH('Print View'!$A57,'Impact Indicators - Section B'!$A$29:$A$120,0)),""),"")</f>
        <v/>
      </c>
      <c r="F57" s="582" t="str">
        <f>IFERROR(IF(INDEX('Impact Indicators - Section B'!F$29:F$120,MATCH('Print View'!$A57,'Impact Indicators - Section B'!$A$29:$A$120,0))&lt;&gt;0,INDEX('Impact Indicators - Section B'!F$29:F$120,MATCH('Print View'!$A57,'Impact Indicators - Section B'!$A$29:$A$120,0)),""),"")</f>
        <v/>
      </c>
      <c r="G57" s="582" t="str">
        <f>IFERROR(IF(INDEX('Impact Indicators - Section B'!G$29:G$120,MATCH('Print View'!$A57,'Impact Indicators - Section B'!$A$29:$A$120,0))&lt;&gt;0,INDEX('Impact Indicators - Section B'!G$29:G$120,MATCH('Print View'!$A57,'Impact Indicators - Section B'!$A$29:$A$120,0)),""),"")</f>
        <v/>
      </c>
      <c r="H57" s="582" t="str">
        <f>IFERROR(IF(INDEX('Impact Indicators - Section B'!H$29:H$120,MATCH('Print View'!$A57,'Impact Indicators - Section B'!$A$29:$A$120,0))&lt;&gt;0,INDEX('Impact Indicators - Section B'!H$29:H$120,MATCH('Print View'!$A57,'Impact Indicators - Section B'!$A$29:$A$120,0)),""),"")</f>
        <v/>
      </c>
      <c r="I57" s="584" t="str">
        <f>IFERROR(IF(INDEX('Impact Indicators - Section B'!Q$29:Q$120,MATCH('Print View'!$A57,'Impact Indicators - Section B'!$A$29:$A$120,0))&lt;&gt;0,INDEX('Impact Indicators - Section B'!Q$29:Q$120,MATCH('Print View'!$A57,'Impact Indicators - Section B'!$A$29:$A$120,0)),""),"")</f>
        <v/>
      </c>
      <c r="J57" s="372" t="str">
        <f t="array" ref="J57">IFERROR(IF(INDEX('Impact Indicators - Section B'!D$29:D$120,MATCH('Print View'!$A57&amp;'Print View'!$J$45,'Impact Indicators - Section B'!$A$29:$A$120&amp;'Impact Indicators - Section B'!$C$29:$C$120,0))&lt;&gt;0,INDEX('Impact Indicators - Section B'!D$29:D$120,MATCH('Print View'!$A57&amp;'Print View'!$J$45,'Impact Indicators - Section B'!$A$29:$A$120&amp;'Impact Indicators - Section B'!$C$29:$C$120,0)),""),"")</f>
        <v/>
      </c>
      <c r="K57" s="580" t="str">
        <f t="array" ref="K57">IFERROR(IF(INDEX('Impact Indicators - Section B'!F$29:F$120,MATCH('Print View'!$A57&amp;'Print View'!$J$45,'Impact Indicators - Section B'!$A$29:$A$120&amp;'Impact Indicators - Section B'!$C$29:$C$120,0))&lt;&gt;0,INDEX('Impact Indicators - Section B'!F$29:F$120,MATCH('Print View'!$A57&amp;'Print View'!$J$45,'Impact Indicators - Section B'!$A$29:$A$120&amp;'Impact Indicators - Section B'!$C$29:$C$120,0)),""),"")</f>
        <v/>
      </c>
      <c r="L57" s="582" t="str">
        <f t="array" ref="L57">IFERROR(IF(INDEX('Impact Indicators - Section B'!G$29:G$120,MATCH('Print View'!$A57&amp;'Print View'!$J$45,'Impact Indicators - Section B'!$A$29:$A$120&amp;'Impact Indicators - Section B'!$C$29:$C$120,0))&lt;&gt;0,INDEX('Impact Indicators - Section B'!G$29:G$120,MATCH('Print View'!$A57&amp;'Print View'!$J$45,'Impact Indicators - Section B'!$A$29:$A$120&amp;'Impact Indicators - Section B'!$C$29:$C$120,0)),""),"")</f>
        <v/>
      </c>
      <c r="M57" s="584" t="str">
        <f t="array" ref="M57">IFERROR(IF(INDEX('Impact Indicators - Section B'!H$29:H$120,MATCH('Print View'!$A57&amp;'Print View'!$J$45,'Impact Indicators - Section B'!$A$29:$A$120&amp;'Impact Indicators - Section B'!$C$29:$C$120,0))&lt;&gt;0,INDEX('Impact Indicators - Section B'!H$29:H$120,MATCH('Print View'!$A57&amp;'Print View'!$J$45,'Impact Indicators - Section B'!$A$29:$A$120&amp;'Impact Indicators - Section B'!$C$29:$C$120,0)),""),"")</f>
        <v/>
      </c>
      <c r="N57" s="372" t="str">
        <f t="array" ref="N57">IFERROR(IF(INDEX('Impact Indicators - Section B'!D$29:D$120,MATCH('Print View'!$A57&amp;'Print View'!$N$45,'Impact Indicators - Section B'!$A$29:$A$120&amp;'Impact Indicators - Section B'!$C$29:$C$120,0))&lt;&gt;0,INDEX('Impact Indicators - Section B'!D$29:D$120,MATCH('Print View'!$A57&amp;'Print View'!$N$45,'Impact Indicators - Section B'!$A$29:$A$120&amp;'Impact Indicators - Section B'!$C$29:$C$120,0)),""),"")</f>
        <v/>
      </c>
      <c r="O57" s="580" t="str">
        <f t="array" ref="O57">IFERROR(IF(INDEX('Impact Indicators - Section B'!G$29:G$120,MATCH('Print View'!$A57&amp;'Print View'!$N$45,'Impact Indicators - Section B'!$A$29:$A$120&amp;'Impact Indicators - Section B'!$C$29:$C$120,0))&lt;&gt;0,INDEX('Impact Indicators - Section B'!H$29:H$120,MATCH('Print View'!$A57&amp;'Print View'!$N$45,'Impact Indicators - Section B'!$A$29:$A$120&amp;'Impact Indicators - Section B'!$C$29:$C$120,0)),""),"")</f>
        <v/>
      </c>
      <c r="P57" s="582" t="str">
        <f t="array" ref="P57">IFERROR(IF(INDEX('Impact Indicators - Section B'!G$29:G$120,MATCH('Print View'!$A57&amp;'Print View'!$N$45,'Impact Indicators - Section B'!$A$29:$A$120&amp;'Impact Indicators - Section B'!$C$29:$C$120,0))&lt;&gt;0,INDEX('Impact Indicators - Section B'!H$29:H$120,MATCH('Print View'!$A57&amp;'Print View'!$N$45,'Impact Indicators - Section B'!$A$29:$A$120&amp;'Impact Indicators - Section B'!$C$29:$C$120,0)),""),"")</f>
        <v/>
      </c>
      <c r="Q57" s="584" t="str">
        <f t="array" ref="Q57">IFERROR(IF(INDEX('Impact Indicators - Section B'!H$29:H$120,MATCH('Print View'!$A57&amp;'Print View'!$N$45,'Impact Indicators - Section B'!$A$29:$A$120&amp;'Impact Indicators - Section B'!$C$29:$C$120,0))&lt;&gt;0,INDEX('Impact Indicators - Section B'!H$29:H$120,MATCH('Print View'!$A57&amp;'Print View'!$N$45,'Impact Indicators - Section B'!$A$29:$A$120&amp;'Impact Indicators - Section B'!$C$29:$C$120,0)),""),"")</f>
        <v/>
      </c>
      <c r="R57" s="362"/>
      <c r="S57" s="338"/>
      <c r="T57" s="338"/>
      <c r="U57" s="339"/>
      <c r="V57" s="362"/>
      <c r="W57" s="338"/>
      <c r="X57" s="338"/>
      <c r="Y57" s="339"/>
      <c r="Z57" s="362"/>
      <c r="AA57" s="338"/>
      <c r="AB57" s="338"/>
      <c r="AC57" s="339"/>
      <c r="AD57" s="356"/>
      <c r="AE57" s="338"/>
      <c r="AF57" s="338"/>
      <c r="AG57" s="338"/>
      <c r="AH57" s="338"/>
      <c r="AI57" s="338"/>
      <c r="AJ57" s="339" t="s">
        <v>288</v>
      </c>
    </row>
    <row r="58" spans="1:36" s="227" customFormat="1" ht="60" customHeight="1">
      <c r="A58" s="600"/>
      <c r="B58" s="583"/>
      <c r="C58" s="583"/>
      <c r="D58" s="583"/>
      <c r="E58" s="583"/>
      <c r="F58" s="583"/>
      <c r="G58" s="583"/>
      <c r="H58" s="583"/>
      <c r="I58" s="585"/>
      <c r="J58" s="375" t="str">
        <f t="array" ref="J58">IFERROR(IF(INDEX('Impact Indicators - Section B'!E$29:E$120,MATCH('Print View'!$A57&amp;'Print View'!$J$45,'Impact Indicators - Section B'!$A$29:$A$120&amp;'Impact Indicators - Section B'!$C$29:$C$120,0))&lt;&gt;0,INDEX('Impact Indicators - Section B'!E$29:E$120,MATCH('Print View'!$A57&amp;'Print View'!$J$45,'Impact Indicators - Section B'!$A$29:$A$120&amp;'Impact Indicators - Section B'!$C$29:$C$120,0)),""),"")</f>
        <v/>
      </c>
      <c r="K58" s="581"/>
      <c r="L58" s="583"/>
      <c r="M58" s="585"/>
      <c r="N58" s="375" t="str">
        <f t="array" ref="N58">IFERROR(IF(INDEX('Impact Indicators - Section B'!E$29:E$120,MATCH('Print View'!$A57&amp;'Print View'!$N$45,'Impact Indicators - Section B'!$A$29:$A$120&amp;'Impact Indicators - Section B'!$C$29:$C$120,0))&lt;&gt;0,INDEX('Impact Indicators - Section B'!E$29:E$120,MATCH('Print View'!$A57&amp;'Print View'!$N$45,'Impact Indicators - Section B'!$A$29:$A$120&amp;'Impact Indicators - Section B'!$C$29:$C$120,0)),""),"")</f>
        <v/>
      </c>
      <c r="O58" s="581"/>
      <c r="P58" s="583"/>
      <c r="Q58" s="585"/>
      <c r="R58" s="363"/>
      <c r="S58" s="340"/>
      <c r="T58" s="340"/>
      <c r="U58" s="341"/>
      <c r="V58" s="363"/>
      <c r="W58" s="340"/>
      <c r="X58" s="340"/>
      <c r="Y58" s="341"/>
      <c r="Z58" s="363"/>
      <c r="AA58" s="340"/>
      <c r="AB58" s="340"/>
      <c r="AC58" s="341"/>
      <c r="AD58" s="357"/>
      <c r="AE58" s="340"/>
      <c r="AF58" s="340"/>
      <c r="AG58" s="340"/>
      <c r="AH58" s="340"/>
      <c r="AI58" s="340"/>
      <c r="AJ58" s="341" t="s">
        <v>288</v>
      </c>
    </row>
    <row r="59" spans="1:36" s="227" customFormat="1" ht="60" customHeight="1">
      <c r="A59" s="664">
        <v>7</v>
      </c>
      <c r="B59" s="593" t="str">
        <f>IFERROR(IF(INDEX('Impact Indicators - Section B'!B$29:B$120,MATCH('Print View'!$A59,'Impact Indicators - Section B'!$A$29:$A$120,0))&lt;&gt;0,INDEX('Impact Indicators - Section B'!B$29:B$120,MATCH('Print View'!$A59,'Impact Indicators - Section B'!$A$29:$A$120,0)),""),"")</f>
        <v/>
      </c>
      <c r="C59" s="593">
        <f>IFERROR(IF(INDEX('Impact Indicators - Section B'!C$29:C$120,MATCH('Print View'!$A59,'Impact Indicators - Section B'!$A$29:$A$120,0))&lt;&gt;0,INDEX('Impact Indicators - Section B'!C$29:C$120,MATCH('Print View'!$A59,'Impact Indicators - Section B'!$A$29:$A$120,0)),""),"")</f>
        <v>2018</v>
      </c>
      <c r="D59" s="593" t="str">
        <f>IFERROR(IF(INDEX('Impact Indicators - Section B'!D$29:D$120,MATCH('Print View'!$A59,'Impact Indicators - Section B'!$A$29:$A$120,0))&lt;&gt;0,INDEX('Impact Indicators - Section B'!D$29:D$120,MATCH('Print View'!$A59,'Impact Indicators - Section B'!$A$29:$A$120,0)),""),"")</f>
        <v/>
      </c>
      <c r="E59" s="593" t="str">
        <f>IFERROR(IF(INDEX('Impact Indicators - Section B'!E$29:E$120,MATCH('Print View'!$A59,'Impact Indicators - Section B'!$A$29:$A$120,0))&lt;&gt;0,INDEX('Impact Indicators - Section B'!E$29:E$120,MATCH('Print View'!$A59,'Impact Indicators - Section B'!$A$29:$A$120,0)),""),"")</f>
        <v/>
      </c>
      <c r="F59" s="593" t="str">
        <f>IFERROR(IF(INDEX('Impact Indicators - Section B'!F$29:F$120,MATCH('Print View'!$A59,'Impact Indicators - Section B'!$A$29:$A$120,0))&lt;&gt;0,INDEX('Impact Indicators - Section B'!F$29:F$120,MATCH('Print View'!$A59,'Impact Indicators - Section B'!$A$29:$A$120,0)),""),"")</f>
        <v/>
      </c>
      <c r="G59" s="593" t="str">
        <f>IFERROR(IF(INDEX('Impact Indicators - Section B'!G$29:G$120,MATCH('Print View'!$A59,'Impact Indicators - Section B'!$A$29:$A$120,0))&lt;&gt;0,INDEX('Impact Indicators - Section B'!G$29:G$120,MATCH('Print View'!$A59,'Impact Indicators - Section B'!$A$29:$A$120,0)),""),"")</f>
        <v/>
      </c>
      <c r="H59" s="576" t="str">
        <f>IFERROR(IF(INDEX('Impact Indicators - Section B'!H$29:H$120,MATCH('Print View'!$A59,'Impact Indicators - Section B'!$A$29:$A$120,0))&lt;&gt;0,INDEX('Impact Indicators - Section B'!H$29:H$120,MATCH('Print View'!$A59,'Impact Indicators - Section B'!$A$29:$A$120,0)),""),"")</f>
        <v/>
      </c>
      <c r="I59" s="589" t="str">
        <f>IFERROR(IF(INDEX('Impact Indicators - Section B'!Q$29:Q$120,MATCH('Print View'!$A59,'Impact Indicators - Section B'!$A$29:$A$120,0))&lt;&gt;0,INDEX('Impact Indicators - Section B'!Q$29:Q$120,MATCH('Print View'!$A59,'Impact Indicators - Section B'!$A$29:$A$120,0)),""),"")</f>
        <v/>
      </c>
      <c r="J59" s="371" t="str">
        <f t="array" ref="J59">IFERROR(IF(INDEX('Impact Indicators - Section B'!D$29:D$120,MATCH('Print View'!$A59&amp;'Print View'!$J$45,'Impact Indicators - Section B'!$A$29:$A$120&amp;'Impact Indicators - Section B'!$C$29:$C$120,0))&lt;&gt;0,INDEX('Impact Indicators - Section B'!D$29:D$120,MATCH('Print View'!$A59&amp;'Print View'!$J$45,'Impact Indicators - Section B'!$A$29:$A$120&amp;'Impact Indicators - Section B'!$C$29:$C$120,0)),""),"")</f>
        <v/>
      </c>
      <c r="K59" s="591" t="str">
        <f t="array" ref="K59">IFERROR(IF(INDEX('Impact Indicators - Section B'!F$29:F$120,MATCH('Print View'!$A59&amp;'Print View'!$J$45,'Impact Indicators - Section B'!$A$29:$A$120&amp;'Impact Indicators - Section B'!$C$29:$C$120,0))&lt;&gt;0,INDEX('Impact Indicators - Section B'!F$29:F$120,MATCH('Print View'!$A59&amp;'Print View'!$J$45,'Impact Indicators - Section B'!$A$29:$A$120&amp;'Impact Indicators - Section B'!$C$29:$C$120,0)),""),"")</f>
        <v/>
      </c>
      <c r="L59" s="593" t="str">
        <f t="array" ref="L59">IFERROR(IF(INDEX('Impact Indicators - Section B'!G$29:G$120,MATCH('Print View'!$A59&amp;'Print View'!$J$45,'Impact Indicators - Section B'!$A$29:$A$120&amp;'Impact Indicators - Section B'!$C$29:$C$120,0))&lt;&gt;0,INDEX('Impact Indicators - Section B'!G$29:G$120,MATCH('Print View'!$A59&amp;'Print View'!$J$45,'Impact Indicators - Section B'!$A$29:$A$120&amp;'Impact Indicators - Section B'!$C$29:$C$120,0)),""),"")</f>
        <v/>
      </c>
      <c r="M59" s="589" t="str">
        <f t="array" ref="M59">IFERROR(IF(INDEX('Impact Indicators - Section B'!H$29:H$120,MATCH('Print View'!$A59&amp;'Print View'!$J$45,'Impact Indicators - Section B'!$A$29:$A$120&amp;'Impact Indicators - Section B'!$C$29:$C$120,0))&lt;&gt;0,INDEX('Impact Indicators - Section B'!H$29:H$120,MATCH('Print View'!$A59&amp;'Print View'!$J$45,'Impact Indicators - Section B'!$A$29:$A$120&amp;'Impact Indicators - Section B'!$C$29:$C$120,0)),""),"")</f>
        <v/>
      </c>
      <c r="N59" s="371" t="str">
        <f t="array" ref="N59">IFERROR(IF(INDEX('Impact Indicators - Section B'!D$29:D$120,MATCH('Print View'!$A59&amp;'Print View'!$N$45,'Impact Indicators - Section B'!$A$29:$A$120&amp;'Impact Indicators - Section B'!$C$29:$C$120,0))&lt;&gt;0,INDEX('Impact Indicators - Section B'!D$29:D$120,MATCH('Print View'!$A59&amp;'Print View'!$N$45,'Impact Indicators - Section B'!$A$29:$A$120&amp;'Impact Indicators - Section B'!$C$29:$C$120,0)),""),"")</f>
        <v/>
      </c>
      <c r="O59" s="591" t="str">
        <f t="array" ref="O59">IFERROR(IF(INDEX('Impact Indicators - Section B'!G$29:G$120,MATCH('Print View'!$A59&amp;'Print View'!$N$45,'Impact Indicators - Section B'!$A$29:$A$120&amp;'Impact Indicators - Section B'!$C$29:$C$120,0))&lt;&gt;0,INDEX('Impact Indicators - Section B'!H$29:H$120,MATCH('Print View'!$A59&amp;'Print View'!$N$45,'Impact Indicators - Section B'!$A$29:$A$120&amp;'Impact Indicators - Section B'!$C$29:$C$120,0)),""),"")</f>
        <v/>
      </c>
      <c r="P59" s="593" t="str">
        <f t="array" ref="P59">IFERROR(IF(INDEX('Impact Indicators - Section B'!G$29:G$120,MATCH('Print View'!$A59&amp;'Print View'!$N$45,'Impact Indicators - Section B'!$A$29:$A$120&amp;'Impact Indicators - Section B'!$C$29:$C$120,0))&lt;&gt;0,INDEX('Impact Indicators - Section B'!H$29:H$120,MATCH('Print View'!$A59&amp;'Print View'!$N$45,'Impact Indicators - Section B'!$A$29:$A$120&amp;'Impact Indicators - Section B'!$C$29:$C$120,0)),""),"")</f>
        <v/>
      </c>
      <c r="Q59" s="589" t="str">
        <f t="array" ref="Q59">IFERROR(IF(INDEX('Impact Indicators - Section B'!H$29:H$120,MATCH('Print View'!$A59&amp;'Print View'!$N$45,'Impact Indicators - Section B'!$A$29:$A$120&amp;'Impact Indicators - Section B'!$C$29:$C$120,0))&lt;&gt;0,INDEX('Impact Indicators - Section B'!H$29:H$120,MATCH('Print View'!$A59&amp;'Print View'!$N$45,'Impact Indicators - Section B'!$A$29:$A$120&amp;'Impact Indicators - Section B'!$C$29:$C$120,0)),""),"")</f>
        <v/>
      </c>
      <c r="R59" s="364"/>
      <c r="S59" s="334"/>
      <c r="T59" s="334"/>
      <c r="U59" s="335"/>
      <c r="V59" s="364"/>
      <c r="W59" s="334"/>
      <c r="X59" s="334"/>
      <c r="Y59" s="335"/>
      <c r="Z59" s="364"/>
      <c r="AA59" s="334"/>
      <c r="AB59" s="334"/>
      <c r="AC59" s="335"/>
      <c r="AD59" s="354"/>
      <c r="AE59" s="334"/>
      <c r="AF59" s="334"/>
      <c r="AG59" s="334"/>
      <c r="AH59" s="334"/>
      <c r="AI59" s="345"/>
      <c r="AJ59" s="599" t="s">
        <v>288</v>
      </c>
    </row>
    <row r="60" spans="1:36" s="227" customFormat="1" ht="60" customHeight="1">
      <c r="A60" s="664"/>
      <c r="B60" s="594"/>
      <c r="C60" s="594"/>
      <c r="D60" s="594"/>
      <c r="E60" s="594"/>
      <c r="F60" s="594"/>
      <c r="G60" s="594"/>
      <c r="H60" s="587"/>
      <c r="I60" s="590"/>
      <c r="J60" s="376" t="str">
        <f t="array" ref="J60">IFERROR(IF(INDEX('Impact Indicators - Section B'!E$29:E$120,MATCH('Print View'!$A59&amp;'Print View'!$J$45,'Impact Indicators - Section B'!$A$29:$A$120&amp;'Impact Indicators - Section B'!$C$29:$C$120,0))&lt;&gt;0,INDEX('Impact Indicators - Section B'!E$29:E$120,MATCH('Print View'!$A59&amp;'Print View'!$J$45,'Impact Indicators - Section B'!$A$29:$A$120&amp;'Impact Indicators - Section B'!$C$29:$C$120,0)),""),"")</f>
        <v/>
      </c>
      <c r="K60" s="592"/>
      <c r="L60" s="594"/>
      <c r="M60" s="590"/>
      <c r="N60" s="376" t="str">
        <f t="array" ref="N60">IFERROR(IF(INDEX('Impact Indicators - Section B'!E$29:E$120,MATCH('Print View'!$A59&amp;'Print View'!$N$45,'Impact Indicators - Section B'!$A$29:$A$120&amp;'Impact Indicators - Section B'!$C$29:$C$120,0))&lt;&gt;0,INDEX('Impact Indicators - Section B'!E$29:E$120,MATCH('Print View'!$A59&amp;'Print View'!$N$45,'Impact Indicators - Section B'!$A$29:$A$120&amp;'Impact Indicators - Section B'!$C$29:$C$120,0)),""),"")</f>
        <v/>
      </c>
      <c r="O60" s="592"/>
      <c r="P60" s="594"/>
      <c r="Q60" s="590"/>
      <c r="R60" s="361"/>
      <c r="S60" s="336"/>
      <c r="T60" s="336"/>
      <c r="U60" s="337"/>
      <c r="V60" s="361"/>
      <c r="W60" s="336"/>
      <c r="X60" s="336"/>
      <c r="Y60" s="337"/>
      <c r="Z60" s="361"/>
      <c r="AA60" s="336"/>
      <c r="AB60" s="336"/>
      <c r="AC60" s="337"/>
      <c r="AD60" s="355"/>
      <c r="AE60" s="336"/>
      <c r="AF60" s="336"/>
      <c r="AG60" s="336"/>
      <c r="AH60" s="336"/>
      <c r="AI60" s="345"/>
      <c r="AJ60" s="599" t="s">
        <v>288</v>
      </c>
    </row>
    <row r="61" spans="1:36" s="227" customFormat="1" ht="60" customHeight="1">
      <c r="A61" s="600">
        <v>8</v>
      </c>
      <c r="B61" s="582" t="str">
        <f>IFERROR(IF(INDEX('Impact Indicators - Section B'!B$29:B$120,MATCH('Print View'!$A61,'Impact Indicators - Section B'!$A$29:$A$120,0))&lt;&gt;0,INDEX('Impact Indicators - Section B'!B$29:B$120,MATCH('Print View'!$A61,'Impact Indicators - Section B'!$A$29:$A$120,0)),""),"")</f>
        <v/>
      </c>
      <c r="C61" s="582">
        <f>IFERROR(IF(INDEX('Impact Indicators - Section B'!C$29:C$120,MATCH('Print View'!$A61,'Impact Indicators - Section B'!$A$29:$A$120,0))&lt;&gt;0,INDEX('Impact Indicators - Section B'!C$29:C$120,MATCH('Print View'!$A61,'Impact Indicators - Section B'!$A$29:$A$120,0)),""),"")</f>
        <v>2018</v>
      </c>
      <c r="D61" s="582" t="str">
        <f>IFERROR(IF(INDEX('Impact Indicators - Section B'!D$29:D$120,MATCH('Print View'!$A61,'Impact Indicators - Section B'!$A$29:$A$120,0))&lt;&gt;0,INDEX('Impact Indicators - Section B'!D$29:D$120,MATCH('Print View'!$A61,'Impact Indicators - Section B'!$A$29:$A$120,0)),""),"")</f>
        <v/>
      </c>
      <c r="E61" s="582" t="str">
        <f>IFERROR(IF(INDEX('Impact Indicators - Section B'!E$29:E$120,MATCH('Print View'!$A61,'Impact Indicators - Section B'!$A$29:$A$120,0))&lt;&gt;0,INDEX('Impact Indicators - Section B'!E$29:E$120,MATCH('Print View'!$A61,'Impact Indicators - Section B'!$A$29:$A$120,0)),""),"")</f>
        <v/>
      </c>
      <c r="F61" s="582" t="str">
        <f>IFERROR(IF(INDEX('Impact Indicators - Section B'!F$29:F$120,MATCH('Print View'!$A61,'Impact Indicators - Section B'!$A$29:$A$120,0))&lt;&gt;0,INDEX('Impact Indicators - Section B'!F$29:F$120,MATCH('Print View'!$A61,'Impact Indicators - Section B'!$A$29:$A$120,0)),""),"")</f>
        <v/>
      </c>
      <c r="G61" s="582" t="str">
        <f>IFERROR(IF(INDEX('Impact Indicators - Section B'!G$29:G$120,MATCH('Print View'!$A61,'Impact Indicators - Section B'!$A$29:$A$120,0))&lt;&gt;0,INDEX('Impact Indicators - Section B'!G$29:G$120,MATCH('Print View'!$A61,'Impact Indicators - Section B'!$A$29:$A$120,0)),""),"")</f>
        <v/>
      </c>
      <c r="H61" s="582" t="str">
        <f>IFERROR(IF(INDEX('Impact Indicators - Section B'!H$29:H$120,MATCH('Print View'!$A61,'Impact Indicators - Section B'!$A$29:$A$120,0))&lt;&gt;0,INDEX('Impact Indicators - Section B'!H$29:H$120,MATCH('Print View'!$A61,'Impact Indicators - Section B'!$A$29:$A$120,0)),""),"")</f>
        <v/>
      </c>
      <c r="I61" s="584" t="str">
        <f>IFERROR(IF(INDEX('Impact Indicators - Section B'!Q$29:Q$120,MATCH('Print View'!$A61,'Impact Indicators - Section B'!$A$29:$A$120,0))&lt;&gt;0,INDEX('Impact Indicators - Section B'!Q$29:Q$120,MATCH('Print View'!$A61,'Impact Indicators - Section B'!$A$29:$A$120,0)),""),"")</f>
        <v/>
      </c>
      <c r="J61" s="372" t="str">
        <f t="array" ref="J61">IFERROR(IF(INDEX('Impact Indicators - Section B'!D$29:D$120,MATCH('Print View'!$A61&amp;'Print View'!$J$45,'Impact Indicators - Section B'!$A$29:$A$120&amp;'Impact Indicators - Section B'!$C$29:$C$120,0))&lt;&gt;0,INDEX('Impact Indicators - Section B'!D$29:D$120,MATCH('Print View'!$A61&amp;'Print View'!$J$45,'Impact Indicators - Section B'!$A$29:$A$120&amp;'Impact Indicators - Section B'!$C$29:$C$120,0)),""),"")</f>
        <v/>
      </c>
      <c r="K61" s="580" t="str">
        <f t="array" ref="K61">IFERROR(IF(INDEX('Impact Indicators - Section B'!F$29:F$120,MATCH('Print View'!$A61&amp;'Print View'!$J$45,'Impact Indicators - Section B'!$A$29:$A$120&amp;'Impact Indicators - Section B'!$C$29:$C$120,0))&lt;&gt;0,INDEX('Impact Indicators - Section B'!F$29:F$120,MATCH('Print View'!$A61&amp;'Print View'!$J$45,'Impact Indicators - Section B'!$A$29:$A$120&amp;'Impact Indicators - Section B'!$C$29:$C$120,0)),""),"")</f>
        <v/>
      </c>
      <c r="L61" s="582" t="str">
        <f t="array" ref="L61">IFERROR(IF(INDEX('Impact Indicators - Section B'!G$29:G$120,MATCH('Print View'!$A61&amp;'Print View'!$J$45,'Impact Indicators - Section B'!$A$29:$A$120&amp;'Impact Indicators - Section B'!$C$29:$C$120,0))&lt;&gt;0,INDEX('Impact Indicators - Section B'!G$29:G$120,MATCH('Print View'!$A61&amp;'Print View'!$J$45,'Impact Indicators - Section B'!$A$29:$A$120&amp;'Impact Indicators - Section B'!$C$29:$C$120,0)),""),"")</f>
        <v/>
      </c>
      <c r="M61" s="584" t="str">
        <f t="array" ref="M61">IFERROR(IF(INDEX('Impact Indicators - Section B'!H$29:H$120,MATCH('Print View'!$A61&amp;'Print View'!$J$45,'Impact Indicators - Section B'!$A$29:$A$120&amp;'Impact Indicators - Section B'!$C$29:$C$120,0))&lt;&gt;0,INDEX('Impact Indicators - Section B'!H$29:H$120,MATCH('Print View'!$A61&amp;'Print View'!$J$45,'Impact Indicators - Section B'!$A$29:$A$120&amp;'Impact Indicators - Section B'!$C$29:$C$120,0)),""),"")</f>
        <v/>
      </c>
      <c r="N61" s="372" t="str">
        <f t="array" ref="N61">IFERROR(IF(INDEX('Impact Indicators - Section B'!D$29:D$120,MATCH('Print View'!$A61&amp;'Print View'!$N$45,'Impact Indicators - Section B'!$A$29:$A$120&amp;'Impact Indicators - Section B'!$C$29:$C$120,0))&lt;&gt;0,INDEX('Impact Indicators - Section B'!D$29:D$120,MATCH('Print View'!$A61&amp;'Print View'!$N$45,'Impact Indicators - Section B'!$A$29:$A$120&amp;'Impact Indicators - Section B'!$C$29:$C$120,0)),""),"")</f>
        <v/>
      </c>
      <c r="O61" s="580" t="str">
        <f t="array" ref="O61">IFERROR(IF(INDEX('Impact Indicators - Section B'!G$29:G$120,MATCH('Print View'!$A61&amp;'Print View'!$N$45,'Impact Indicators - Section B'!$A$29:$A$120&amp;'Impact Indicators - Section B'!$C$29:$C$120,0))&lt;&gt;0,INDEX('Impact Indicators - Section B'!H$29:H$120,MATCH('Print View'!$A61&amp;'Print View'!$N$45,'Impact Indicators - Section B'!$A$29:$A$120&amp;'Impact Indicators - Section B'!$C$29:$C$120,0)),""),"")</f>
        <v/>
      </c>
      <c r="P61" s="582" t="str">
        <f t="array" ref="P61">IFERROR(IF(INDEX('Impact Indicators - Section B'!G$29:G$120,MATCH('Print View'!$A61&amp;'Print View'!$N$45,'Impact Indicators - Section B'!$A$29:$A$120&amp;'Impact Indicators - Section B'!$C$29:$C$120,0))&lt;&gt;0,INDEX('Impact Indicators - Section B'!H$29:H$120,MATCH('Print View'!$A61&amp;'Print View'!$N$45,'Impact Indicators - Section B'!$A$29:$A$120&amp;'Impact Indicators - Section B'!$C$29:$C$120,0)),""),"")</f>
        <v/>
      </c>
      <c r="Q61" s="584" t="str">
        <f t="array" ref="Q61">IFERROR(IF(INDEX('Impact Indicators - Section B'!H$29:H$120,MATCH('Print View'!$A61&amp;'Print View'!$N$45,'Impact Indicators - Section B'!$A$29:$A$120&amp;'Impact Indicators - Section B'!$C$29:$C$120,0))&lt;&gt;0,INDEX('Impact Indicators - Section B'!H$29:H$120,MATCH('Print View'!$A61&amp;'Print View'!$N$45,'Impact Indicators - Section B'!$A$29:$A$120&amp;'Impact Indicators - Section B'!$C$29:$C$120,0)),""),"")</f>
        <v/>
      </c>
      <c r="R61" s="362"/>
      <c r="S61" s="338"/>
      <c r="T61" s="338"/>
      <c r="U61" s="339"/>
      <c r="V61" s="362"/>
      <c r="W61" s="338"/>
      <c r="X61" s="338"/>
      <c r="Y61" s="339"/>
      <c r="Z61" s="362"/>
      <c r="AA61" s="338"/>
      <c r="AB61" s="338"/>
      <c r="AC61" s="339"/>
      <c r="AD61" s="356"/>
      <c r="AE61" s="338"/>
      <c r="AF61" s="338"/>
      <c r="AG61" s="338"/>
      <c r="AH61" s="338"/>
      <c r="AI61" s="338"/>
      <c r="AJ61" s="339" t="s">
        <v>288</v>
      </c>
    </row>
    <row r="62" spans="1:36" s="227" customFormat="1" ht="60" customHeight="1">
      <c r="A62" s="600"/>
      <c r="B62" s="583"/>
      <c r="C62" s="583"/>
      <c r="D62" s="583"/>
      <c r="E62" s="583"/>
      <c r="F62" s="583"/>
      <c r="G62" s="583"/>
      <c r="H62" s="583"/>
      <c r="I62" s="585"/>
      <c r="J62" s="375" t="str">
        <f t="array" ref="J62">IFERROR(IF(INDEX('Impact Indicators - Section B'!E$29:E$120,MATCH('Print View'!$A61&amp;'Print View'!$J$45,'Impact Indicators - Section B'!$A$29:$A$120&amp;'Impact Indicators - Section B'!$C$29:$C$120,0))&lt;&gt;0,INDEX('Impact Indicators - Section B'!E$29:E$120,MATCH('Print View'!$A61&amp;'Print View'!$J$45,'Impact Indicators - Section B'!$A$29:$A$120&amp;'Impact Indicators - Section B'!$C$29:$C$120,0)),""),"")</f>
        <v/>
      </c>
      <c r="K62" s="581"/>
      <c r="L62" s="583"/>
      <c r="M62" s="585"/>
      <c r="N62" s="375" t="str">
        <f t="array" ref="N62">IFERROR(IF(INDEX('Impact Indicators - Section B'!E$29:E$120,MATCH('Print View'!$A61&amp;'Print View'!$N$45,'Impact Indicators - Section B'!$A$29:$A$120&amp;'Impact Indicators - Section B'!$C$29:$C$120,0))&lt;&gt;0,INDEX('Impact Indicators - Section B'!E$29:E$120,MATCH('Print View'!$A61&amp;'Print View'!$N$45,'Impact Indicators - Section B'!$A$29:$A$120&amp;'Impact Indicators - Section B'!$C$29:$C$120,0)),""),"")</f>
        <v/>
      </c>
      <c r="O62" s="581"/>
      <c r="P62" s="583"/>
      <c r="Q62" s="585"/>
      <c r="R62" s="363"/>
      <c r="S62" s="340"/>
      <c r="T62" s="340"/>
      <c r="U62" s="341"/>
      <c r="V62" s="363"/>
      <c r="W62" s="340"/>
      <c r="X62" s="340"/>
      <c r="Y62" s="341"/>
      <c r="Z62" s="363"/>
      <c r="AA62" s="340"/>
      <c r="AB62" s="340"/>
      <c r="AC62" s="341"/>
      <c r="AD62" s="357"/>
      <c r="AE62" s="340"/>
      <c r="AF62" s="340"/>
      <c r="AG62" s="340"/>
      <c r="AH62" s="340"/>
      <c r="AI62" s="340"/>
      <c r="AJ62" s="341" t="s">
        <v>288</v>
      </c>
    </row>
    <row r="63" spans="1:36" s="227" customFormat="1" ht="60" customHeight="1">
      <c r="A63" s="664">
        <v>9</v>
      </c>
      <c r="B63" s="593" t="str">
        <f>IFERROR(IF(INDEX('Impact Indicators - Section B'!B$29:B$120,MATCH('Print View'!$A63,'Impact Indicators - Section B'!$A$29:$A$120,0))&lt;&gt;0,INDEX('Impact Indicators - Section B'!B$29:B$120,MATCH('Print View'!$A63,'Impact Indicators - Section B'!$A$29:$A$120,0)),""),"")</f>
        <v/>
      </c>
      <c r="C63" s="593">
        <f>IFERROR(IF(INDEX('Impact Indicators - Section B'!C$29:C$120,MATCH('Print View'!$A63,'Impact Indicators - Section B'!$A$29:$A$120,0))&lt;&gt;0,INDEX('Impact Indicators - Section B'!C$29:C$120,MATCH('Print View'!$A63,'Impact Indicators - Section B'!$A$29:$A$120,0)),""),"")</f>
        <v>2018</v>
      </c>
      <c r="D63" s="593" t="str">
        <f>IFERROR(IF(INDEX('Impact Indicators - Section B'!D$29:D$120,MATCH('Print View'!$A63,'Impact Indicators - Section B'!$A$29:$A$120,0))&lt;&gt;0,INDEX('Impact Indicators - Section B'!D$29:D$120,MATCH('Print View'!$A63,'Impact Indicators - Section B'!$A$29:$A$120,0)),""),"")</f>
        <v/>
      </c>
      <c r="E63" s="593" t="str">
        <f>IFERROR(IF(INDEX('Impact Indicators - Section B'!E$29:E$120,MATCH('Print View'!$A63,'Impact Indicators - Section B'!$A$29:$A$120,0))&lt;&gt;0,INDEX('Impact Indicators - Section B'!E$29:E$120,MATCH('Print View'!$A63,'Impact Indicators - Section B'!$A$29:$A$120,0)),""),"")</f>
        <v/>
      </c>
      <c r="F63" s="593" t="str">
        <f>IFERROR(IF(INDEX('Impact Indicators - Section B'!F$29:F$120,MATCH('Print View'!$A63,'Impact Indicators - Section B'!$A$29:$A$120,0))&lt;&gt;0,INDEX('Impact Indicators - Section B'!F$29:F$120,MATCH('Print View'!$A63,'Impact Indicators - Section B'!$A$29:$A$120,0)),""),"")</f>
        <v/>
      </c>
      <c r="G63" s="593" t="str">
        <f>IFERROR(IF(INDEX('Impact Indicators - Section B'!G$29:G$120,MATCH('Print View'!$A63,'Impact Indicators - Section B'!$A$29:$A$120,0))&lt;&gt;0,INDEX('Impact Indicators - Section B'!G$29:G$120,MATCH('Print View'!$A63,'Impact Indicators - Section B'!$A$29:$A$120,0)),""),"")</f>
        <v/>
      </c>
      <c r="H63" s="576" t="str">
        <f>IFERROR(IF(INDEX('Impact Indicators - Section B'!H$29:H$120,MATCH('Print View'!$A63,'Impact Indicators - Section B'!$A$29:$A$120,0))&lt;&gt;0,INDEX('Impact Indicators - Section B'!H$29:H$120,MATCH('Print View'!$A63,'Impact Indicators - Section B'!$A$29:$A$120,0)),""),"")</f>
        <v/>
      </c>
      <c r="I63" s="589" t="str">
        <f>IFERROR(IF(INDEX('Impact Indicators - Section B'!Q$29:Q$120,MATCH('Print View'!$A63,'Impact Indicators - Section B'!$A$29:$A$120,0))&lt;&gt;0,INDEX('Impact Indicators - Section B'!Q$29:Q$120,MATCH('Print View'!$A63,'Impact Indicators - Section B'!$A$29:$A$120,0)),""),"")</f>
        <v/>
      </c>
      <c r="J63" s="371" t="str">
        <f t="array" ref="J63">IFERROR(IF(INDEX('Impact Indicators - Section B'!D$29:D$120,MATCH('Print View'!$A63&amp;'Print View'!$J$45,'Impact Indicators - Section B'!$A$29:$A$120&amp;'Impact Indicators - Section B'!$C$29:$C$120,0))&lt;&gt;0,INDEX('Impact Indicators - Section B'!D$29:D$120,MATCH('Print View'!$A63&amp;'Print View'!$J$45,'Impact Indicators - Section B'!$A$29:$A$120&amp;'Impact Indicators - Section B'!$C$29:$C$120,0)),""),"")</f>
        <v/>
      </c>
      <c r="K63" s="591" t="str">
        <f t="array" ref="K63">IFERROR(IF(INDEX('Impact Indicators - Section B'!F$29:F$120,MATCH('Print View'!$A63&amp;'Print View'!$J$45,'Impact Indicators - Section B'!$A$29:$A$120&amp;'Impact Indicators - Section B'!$C$29:$C$120,0))&lt;&gt;0,INDEX('Impact Indicators - Section B'!F$29:F$120,MATCH('Print View'!$A63&amp;'Print View'!$J$45,'Impact Indicators - Section B'!$A$29:$A$120&amp;'Impact Indicators - Section B'!$C$29:$C$120,0)),""),"")</f>
        <v/>
      </c>
      <c r="L63" s="593" t="str">
        <f t="array" ref="L63">IFERROR(IF(INDEX('Impact Indicators - Section B'!G$29:G$120,MATCH('Print View'!$A63&amp;'Print View'!$J$45,'Impact Indicators - Section B'!$A$29:$A$120&amp;'Impact Indicators - Section B'!$C$29:$C$120,0))&lt;&gt;0,INDEX('Impact Indicators - Section B'!G$29:G$120,MATCH('Print View'!$A63&amp;'Print View'!$J$45,'Impact Indicators - Section B'!$A$29:$A$120&amp;'Impact Indicators - Section B'!$C$29:$C$120,0)),""),"")</f>
        <v/>
      </c>
      <c r="M63" s="589" t="str">
        <f t="array" ref="M63">IFERROR(IF(INDEX('Impact Indicators - Section B'!H$29:H$120,MATCH('Print View'!$A63&amp;'Print View'!$J$45,'Impact Indicators - Section B'!$A$29:$A$120&amp;'Impact Indicators - Section B'!$C$29:$C$120,0))&lt;&gt;0,INDEX('Impact Indicators - Section B'!H$29:H$120,MATCH('Print View'!$A63&amp;'Print View'!$J$45,'Impact Indicators - Section B'!$A$29:$A$120&amp;'Impact Indicators - Section B'!$C$29:$C$120,0)),""),"")</f>
        <v/>
      </c>
      <c r="N63" s="371" t="str">
        <f t="array" ref="N63">IFERROR(IF(INDEX('Impact Indicators - Section B'!D$29:D$120,MATCH('Print View'!$A63&amp;'Print View'!$N$45,'Impact Indicators - Section B'!$A$29:$A$120&amp;'Impact Indicators - Section B'!$C$29:$C$120,0))&lt;&gt;0,INDEX('Impact Indicators - Section B'!D$29:D$120,MATCH('Print View'!$A63&amp;'Print View'!$N$45,'Impact Indicators - Section B'!$A$29:$A$120&amp;'Impact Indicators - Section B'!$C$29:$C$120,0)),""),"")</f>
        <v/>
      </c>
      <c r="O63" s="591" t="str">
        <f t="array" ref="O63">IFERROR(IF(INDEX('Impact Indicators - Section B'!G$29:G$120,MATCH('Print View'!$A63&amp;'Print View'!$N$45,'Impact Indicators - Section B'!$A$29:$A$120&amp;'Impact Indicators - Section B'!$C$29:$C$120,0))&lt;&gt;0,INDEX('Impact Indicators - Section B'!H$29:H$120,MATCH('Print View'!$A63&amp;'Print View'!$N$45,'Impact Indicators - Section B'!$A$29:$A$120&amp;'Impact Indicators - Section B'!$C$29:$C$120,0)),""),"")</f>
        <v/>
      </c>
      <c r="P63" s="593" t="str">
        <f t="array" ref="P63">IFERROR(IF(INDEX('Impact Indicators - Section B'!G$29:G$120,MATCH('Print View'!$A63&amp;'Print View'!$N$45,'Impact Indicators - Section B'!$A$29:$A$120&amp;'Impact Indicators - Section B'!$C$29:$C$120,0))&lt;&gt;0,INDEX('Impact Indicators - Section B'!H$29:H$120,MATCH('Print View'!$A63&amp;'Print View'!$N$45,'Impact Indicators - Section B'!$A$29:$A$120&amp;'Impact Indicators - Section B'!$C$29:$C$120,0)),""),"")</f>
        <v/>
      </c>
      <c r="Q63" s="589" t="str">
        <f t="array" ref="Q63">IFERROR(IF(INDEX('Impact Indicators - Section B'!H$29:H$120,MATCH('Print View'!$A63&amp;'Print View'!$N$45,'Impact Indicators - Section B'!$A$29:$A$120&amp;'Impact Indicators - Section B'!$C$29:$C$120,0))&lt;&gt;0,INDEX('Impact Indicators - Section B'!H$29:H$120,MATCH('Print View'!$A63&amp;'Print View'!$N$45,'Impact Indicators - Section B'!$A$29:$A$120&amp;'Impact Indicators - Section B'!$C$29:$C$120,0)),""),"")</f>
        <v/>
      </c>
      <c r="R63" s="364"/>
      <c r="S63" s="334"/>
      <c r="T63" s="334"/>
      <c r="U63" s="335"/>
      <c r="V63" s="364"/>
      <c r="W63" s="334"/>
      <c r="X63" s="334"/>
      <c r="Y63" s="335"/>
      <c r="Z63" s="364"/>
      <c r="AA63" s="334"/>
      <c r="AB63" s="334"/>
      <c r="AC63" s="335"/>
      <c r="AD63" s="354"/>
      <c r="AE63" s="334"/>
      <c r="AF63" s="334"/>
      <c r="AG63" s="334"/>
      <c r="AH63" s="334"/>
      <c r="AI63" s="345"/>
      <c r="AJ63" s="599" t="s">
        <v>288</v>
      </c>
    </row>
    <row r="64" spans="1:36" s="227" customFormat="1" ht="60" customHeight="1">
      <c r="A64" s="664"/>
      <c r="B64" s="594"/>
      <c r="C64" s="594"/>
      <c r="D64" s="594"/>
      <c r="E64" s="594"/>
      <c r="F64" s="594"/>
      <c r="G64" s="594"/>
      <c r="H64" s="587"/>
      <c r="I64" s="590"/>
      <c r="J64" s="376" t="str">
        <f t="array" ref="J64">IFERROR(IF(INDEX('Impact Indicators - Section B'!E$29:E$120,MATCH('Print View'!$A63&amp;'Print View'!$J$45,'Impact Indicators - Section B'!$A$29:$A$120&amp;'Impact Indicators - Section B'!$C$29:$C$120,0))&lt;&gt;0,INDEX('Impact Indicators - Section B'!E$29:E$120,MATCH('Print View'!$A63&amp;'Print View'!$J$45,'Impact Indicators - Section B'!$A$29:$A$120&amp;'Impact Indicators - Section B'!$C$29:$C$120,0)),""),"")</f>
        <v/>
      </c>
      <c r="K64" s="592"/>
      <c r="L64" s="594"/>
      <c r="M64" s="590"/>
      <c r="N64" s="376" t="str">
        <f t="array" ref="N64">IFERROR(IF(INDEX('Impact Indicators - Section B'!E$29:E$120,MATCH('Print View'!$A63&amp;'Print View'!$N$45,'Impact Indicators - Section B'!$A$29:$A$120&amp;'Impact Indicators - Section B'!$C$29:$C$120,0))&lt;&gt;0,INDEX('Impact Indicators - Section B'!E$29:E$120,MATCH('Print View'!$A63&amp;'Print View'!$N$45,'Impact Indicators - Section B'!$A$29:$A$120&amp;'Impact Indicators - Section B'!$C$29:$C$120,0)),""),"")</f>
        <v/>
      </c>
      <c r="O64" s="592"/>
      <c r="P64" s="594"/>
      <c r="Q64" s="590"/>
      <c r="R64" s="361"/>
      <c r="S64" s="336"/>
      <c r="T64" s="336"/>
      <c r="U64" s="337"/>
      <c r="V64" s="361"/>
      <c r="W64" s="336"/>
      <c r="X64" s="336"/>
      <c r="Y64" s="337"/>
      <c r="Z64" s="361"/>
      <c r="AA64" s="336"/>
      <c r="AB64" s="336"/>
      <c r="AC64" s="337"/>
      <c r="AD64" s="355"/>
      <c r="AE64" s="336"/>
      <c r="AF64" s="336"/>
      <c r="AG64" s="336"/>
      <c r="AH64" s="336"/>
      <c r="AI64" s="345"/>
      <c r="AJ64" s="599"/>
    </row>
    <row r="65" spans="1:36" s="227" customFormat="1" ht="60" customHeight="1">
      <c r="A65" s="600">
        <v>10</v>
      </c>
      <c r="B65" s="582" t="str">
        <f>IFERROR(IF(INDEX('Impact Indicators - Section B'!B$29:B$120,MATCH('Print View'!$A65,'Impact Indicators - Section B'!$A$29:$A$120,0))&lt;&gt;0,INDEX('Impact Indicators - Section B'!B$29:B$120,MATCH('Print View'!$A65,'Impact Indicators - Section B'!$A$29:$A$120,0)),""),"")</f>
        <v/>
      </c>
      <c r="C65" s="582">
        <f>IFERROR(IF(INDEX('Impact Indicators - Section B'!C$29:C$120,MATCH('Print View'!$A65,'Impact Indicators - Section B'!$A$29:$A$120,0))&lt;&gt;0,INDEX('Impact Indicators - Section B'!C$29:C$120,MATCH('Print View'!$A65,'Impact Indicators - Section B'!$A$29:$A$120,0)),""),"")</f>
        <v>2018</v>
      </c>
      <c r="D65" s="582" t="str">
        <f>IFERROR(IF(INDEX('Impact Indicators - Section B'!D$29:D$120,MATCH('Print View'!$A65,'Impact Indicators - Section B'!$A$29:$A$120,0))&lt;&gt;0,INDEX('Impact Indicators - Section B'!D$29:D$120,MATCH('Print View'!$A65,'Impact Indicators - Section B'!$A$29:$A$120,0)),""),"")</f>
        <v/>
      </c>
      <c r="E65" s="582" t="str">
        <f>IFERROR(IF(INDEX('Impact Indicators - Section B'!E$29:E$120,MATCH('Print View'!$A65,'Impact Indicators - Section B'!$A$29:$A$120,0))&lt;&gt;0,INDEX('Impact Indicators - Section B'!E$29:E$120,MATCH('Print View'!$A65,'Impact Indicators - Section B'!$A$29:$A$120,0)),""),"")</f>
        <v/>
      </c>
      <c r="F65" s="582" t="str">
        <f>IFERROR(IF(INDEX('Impact Indicators - Section B'!F$29:F$120,MATCH('Print View'!$A65,'Impact Indicators - Section B'!$A$29:$A$120,0))&lt;&gt;0,INDEX('Impact Indicators - Section B'!F$29:F$120,MATCH('Print View'!$A65,'Impact Indicators - Section B'!$A$29:$A$120,0)),""),"")</f>
        <v/>
      </c>
      <c r="G65" s="582" t="str">
        <f>IFERROR(IF(INDEX('Impact Indicators - Section B'!G$29:G$120,MATCH('Print View'!$A65,'Impact Indicators - Section B'!$A$29:$A$120,0))&lt;&gt;0,INDEX('Impact Indicators - Section B'!G$29:G$120,MATCH('Print View'!$A65,'Impact Indicators - Section B'!$A$29:$A$120,0)),""),"")</f>
        <v/>
      </c>
      <c r="H65" s="582" t="str">
        <f>IFERROR(IF(INDEX('Impact Indicators - Section B'!H$29:H$120,MATCH('Print View'!$A65,'Impact Indicators - Section B'!$A$29:$A$120,0))&lt;&gt;0,INDEX('Impact Indicators - Section B'!H$29:H$120,MATCH('Print View'!$A65,'Impact Indicators - Section B'!$A$29:$A$120,0)),""),"")</f>
        <v/>
      </c>
      <c r="I65" s="584" t="str">
        <f>IFERROR(IF(INDEX('Impact Indicators - Section B'!Q$29:Q$120,MATCH('Print View'!$A65,'Impact Indicators - Section B'!$A$29:$A$120,0))&lt;&gt;0,INDEX('Impact Indicators - Section B'!Q$29:Q$120,MATCH('Print View'!$A65,'Impact Indicators - Section B'!$A$29:$A$120,0)),""),"")</f>
        <v/>
      </c>
      <c r="J65" s="372" t="str">
        <f t="array" ref="J65">IFERROR(IF(INDEX('Impact Indicators - Section B'!D$29:D$120,MATCH('Print View'!$A65&amp;'Print View'!$J$45,'Impact Indicators - Section B'!$A$29:$A$120&amp;'Impact Indicators - Section B'!$C$29:$C$120,0))&lt;&gt;0,INDEX('Impact Indicators - Section B'!D$29:D$120,MATCH('Print View'!$A65&amp;'Print View'!$J$45,'Impact Indicators - Section B'!$A$29:$A$120&amp;'Impact Indicators - Section B'!$C$29:$C$120,0)),""),"")</f>
        <v/>
      </c>
      <c r="K65" s="580" t="str">
        <f t="array" ref="K65">IFERROR(IF(INDEX('Impact Indicators - Section B'!F$29:F$120,MATCH('Print View'!$A65&amp;'Print View'!$J$45,'Impact Indicators - Section B'!$A$29:$A$120&amp;'Impact Indicators - Section B'!$C$29:$C$120,0))&lt;&gt;0,INDEX('Impact Indicators - Section B'!F$29:F$120,MATCH('Print View'!$A65&amp;'Print View'!$J$45,'Impact Indicators - Section B'!$A$29:$A$120&amp;'Impact Indicators - Section B'!$C$29:$C$120,0)),""),"")</f>
        <v/>
      </c>
      <c r="L65" s="582" t="str">
        <f t="array" ref="L65">IFERROR(IF(INDEX('Impact Indicators - Section B'!G$29:G$120,MATCH('Print View'!$A65&amp;'Print View'!$J$45,'Impact Indicators - Section B'!$A$29:$A$120&amp;'Impact Indicators - Section B'!$C$29:$C$120,0))&lt;&gt;0,INDEX('Impact Indicators - Section B'!G$29:G$120,MATCH('Print View'!$A65&amp;'Print View'!$J$45,'Impact Indicators - Section B'!$A$29:$A$120&amp;'Impact Indicators - Section B'!$C$29:$C$120,0)),""),"")</f>
        <v/>
      </c>
      <c r="M65" s="584" t="str">
        <f t="array" ref="M65">IFERROR(IF(INDEX('Impact Indicators - Section B'!H$29:H$120,MATCH('Print View'!$A65&amp;'Print View'!$J$45,'Impact Indicators - Section B'!$A$29:$A$120&amp;'Impact Indicators - Section B'!$C$29:$C$120,0))&lt;&gt;0,INDEX('Impact Indicators - Section B'!H$29:H$120,MATCH('Print View'!$A65&amp;'Print View'!$J$45,'Impact Indicators - Section B'!$A$29:$A$120&amp;'Impact Indicators - Section B'!$C$29:$C$120,0)),""),"")</f>
        <v/>
      </c>
      <c r="N65" s="372" t="str">
        <f t="array" ref="N65">IFERROR(IF(INDEX('Impact Indicators - Section B'!D$29:D$120,MATCH('Print View'!$A65&amp;'Print View'!$N$45,'Impact Indicators - Section B'!$A$29:$A$120&amp;'Impact Indicators - Section B'!$C$29:$C$120,0))&lt;&gt;0,INDEX('Impact Indicators - Section B'!D$29:D$120,MATCH('Print View'!$A65&amp;'Print View'!$N$45,'Impact Indicators - Section B'!$A$29:$A$120&amp;'Impact Indicators - Section B'!$C$29:$C$120,0)),""),"")</f>
        <v/>
      </c>
      <c r="O65" s="580" t="str">
        <f t="array" ref="O65">IFERROR(IF(INDEX('Impact Indicators - Section B'!G$29:G$120,MATCH('Print View'!$A65&amp;'Print View'!$N$45,'Impact Indicators - Section B'!$A$29:$A$120&amp;'Impact Indicators - Section B'!$C$29:$C$120,0))&lt;&gt;0,INDEX('Impact Indicators - Section B'!H$29:H$120,MATCH('Print View'!$A65&amp;'Print View'!$N$45,'Impact Indicators - Section B'!$A$29:$A$120&amp;'Impact Indicators - Section B'!$C$29:$C$120,0)),""),"")</f>
        <v/>
      </c>
      <c r="P65" s="582" t="str">
        <f t="array" ref="P65">IFERROR(IF(INDEX('Impact Indicators - Section B'!G$29:G$120,MATCH('Print View'!$A65&amp;'Print View'!$N$45,'Impact Indicators - Section B'!$A$29:$A$120&amp;'Impact Indicators - Section B'!$C$29:$C$120,0))&lt;&gt;0,INDEX('Impact Indicators - Section B'!H$29:H$120,MATCH('Print View'!$A65&amp;'Print View'!$N$45,'Impact Indicators - Section B'!$A$29:$A$120&amp;'Impact Indicators - Section B'!$C$29:$C$120,0)),""),"")</f>
        <v/>
      </c>
      <c r="Q65" s="584" t="str">
        <f t="array" ref="Q65">IFERROR(IF(INDEX('Impact Indicators - Section B'!H$29:H$120,MATCH('Print View'!$A65&amp;'Print View'!$N$45,'Impact Indicators - Section B'!$A$29:$A$120&amp;'Impact Indicators - Section B'!$C$29:$C$120,0))&lt;&gt;0,INDEX('Impact Indicators - Section B'!H$29:H$120,MATCH('Print View'!$A65&amp;'Print View'!$N$45,'Impact Indicators - Section B'!$A$29:$A$120&amp;'Impact Indicators - Section B'!$C$29:$C$120,0)),""),"")</f>
        <v/>
      </c>
      <c r="R65" s="362"/>
      <c r="S65" s="338"/>
      <c r="T65" s="338"/>
      <c r="U65" s="339"/>
      <c r="V65" s="362"/>
      <c r="W65" s="338"/>
      <c r="X65" s="338"/>
      <c r="Y65" s="339"/>
      <c r="Z65" s="362"/>
      <c r="AA65" s="338"/>
      <c r="AB65" s="338"/>
      <c r="AC65" s="339"/>
      <c r="AD65" s="356"/>
      <c r="AE65" s="338"/>
      <c r="AF65" s="338"/>
      <c r="AG65" s="338"/>
      <c r="AH65" s="338"/>
      <c r="AI65" s="338"/>
      <c r="AJ65" s="339"/>
    </row>
    <row r="66" spans="1:36" s="227" customFormat="1" ht="60" customHeight="1">
      <c r="A66" s="600"/>
      <c r="B66" s="583"/>
      <c r="C66" s="583"/>
      <c r="D66" s="583"/>
      <c r="E66" s="583"/>
      <c r="F66" s="583"/>
      <c r="G66" s="583"/>
      <c r="H66" s="583"/>
      <c r="I66" s="585"/>
      <c r="J66" s="375" t="str">
        <f t="array" ref="J66">IFERROR(IF(INDEX('Impact Indicators - Section B'!E$29:E$120,MATCH('Print View'!$A65&amp;'Print View'!$J$45,'Impact Indicators - Section B'!$A$29:$A$120&amp;'Impact Indicators - Section B'!$C$29:$C$120,0))&lt;&gt;0,INDEX('Impact Indicators - Section B'!E$29:E$120,MATCH('Print View'!$A65&amp;'Print View'!$J$45,'Impact Indicators - Section B'!$A$29:$A$120&amp;'Impact Indicators - Section B'!$C$29:$C$120,0)),""),"")</f>
        <v/>
      </c>
      <c r="K66" s="581"/>
      <c r="L66" s="583"/>
      <c r="M66" s="585"/>
      <c r="N66" s="375" t="str">
        <f t="array" ref="N66">IFERROR(IF(INDEX('Impact Indicators - Section B'!E$29:E$120,MATCH('Print View'!$A65&amp;'Print View'!$N$45,'Impact Indicators - Section B'!$A$29:$A$120&amp;'Impact Indicators - Section B'!$C$29:$C$120,0))&lt;&gt;0,INDEX('Impact Indicators - Section B'!E$29:E$120,MATCH('Print View'!$A65&amp;'Print View'!$N$45,'Impact Indicators - Section B'!$A$29:$A$120&amp;'Impact Indicators - Section B'!$C$29:$C$120,0)),""),"")</f>
        <v/>
      </c>
      <c r="O66" s="581"/>
      <c r="P66" s="583"/>
      <c r="Q66" s="585"/>
      <c r="R66" s="363"/>
      <c r="S66" s="340"/>
      <c r="T66" s="340"/>
      <c r="U66" s="341"/>
      <c r="V66" s="363"/>
      <c r="W66" s="340"/>
      <c r="X66" s="340"/>
      <c r="Y66" s="341"/>
      <c r="Z66" s="363"/>
      <c r="AA66" s="340"/>
      <c r="AB66" s="340"/>
      <c r="AC66" s="341"/>
      <c r="AD66" s="357"/>
      <c r="AE66" s="340"/>
      <c r="AF66" s="340"/>
      <c r="AG66" s="340"/>
      <c r="AH66" s="340"/>
      <c r="AI66" s="340"/>
      <c r="AJ66" s="341"/>
    </row>
    <row r="67" spans="1:36" s="227" customFormat="1" ht="60" customHeight="1">
      <c r="A67" s="664">
        <v>11</v>
      </c>
      <c r="B67" s="593" t="str">
        <f>IFERROR(IF(INDEX('Impact Indicators - Section B'!B$29:B$120,MATCH('Print View'!$A67,'Impact Indicators - Section B'!$A$29:$A$120,0))&lt;&gt;0,INDEX('Impact Indicators - Section B'!B$29:B$120,MATCH('Print View'!$A67,'Impact Indicators - Section B'!$A$29:$A$120,0)),""),"")</f>
        <v/>
      </c>
      <c r="C67" s="593">
        <f>IFERROR(IF(INDEX('Impact Indicators - Section B'!C$29:C$120,MATCH('Print View'!$A67,'Impact Indicators - Section B'!$A$29:$A$120,0))&lt;&gt;0,INDEX('Impact Indicators - Section B'!C$29:C$120,MATCH('Print View'!$A67,'Impact Indicators - Section B'!$A$29:$A$120,0)),""),"")</f>
        <v>2018</v>
      </c>
      <c r="D67" s="593" t="str">
        <f>IFERROR(IF(INDEX('Impact Indicators - Section B'!D$29:D$120,MATCH('Print View'!$A67,'Impact Indicators - Section B'!$A$29:$A$120,0))&lt;&gt;0,INDEX('Impact Indicators - Section B'!D$29:D$120,MATCH('Print View'!$A67,'Impact Indicators - Section B'!$A$29:$A$120,0)),""),"")</f>
        <v/>
      </c>
      <c r="E67" s="593" t="str">
        <f>IFERROR(IF(INDEX('Impact Indicators - Section B'!E$29:E$120,MATCH('Print View'!$A67,'Impact Indicators - Section B'!$A$29:$A$120,0))&lt;&gt;0,INDEX('Impact Indicators - Section B'!E$29:E$120,MATCH('Print View'!$A67,'Impact Indicators - Section B'!$A$29:$A$120,0)),""),"")</f>
        <v/>
      </c>
      <c r="F67" s="593" t="str">
        <f>IFERROR(IF(INDEX('Impact Indicators - Section B'!F$29:F$120,MATCH('Print View'!$A67,'Impact Indicators - Section B'!$A$29:$A$120,0))&lt;&gt;0,INDEX('Impact Indicators - Section B'!F$29:F$120,MATCH('Print View'!$A67,'Impact Indicators - Section B'!$A$29:$A$120,0)),""),"")</f>
        <v/>
      </c>
      <c r="G67" s="593" t="str">
        <f>IFERROR(IF(INDEX('Impact Indicators - Section B'!G$29:G$120,MATCH('Print View'!$A67,'Impact Indicators - Section B'!$A$29:$A$120,0))&lt;&gt;0,INDEX('Impact Indicators - Section B'!G$29:G$120,MATCH('Print View'!$A67,'Impact Indicators - Section B'!$A$29:$A$120,0)),""),"")</f>
        <v/>
      </c>
      <c r="H67" s="576" t="str">
        <f>IFERROR(IF(INDEX('Impact Indicators - Section B'!H$29:H$120,MATCH('Print View'!$A67,'Impact Indicators - Section B'!$A$29:$A$120,0))&lt;&gt;0,INDEX('Impact Indicators - Section B'!H$29:H$120,MATCH('Print View'!$A67,'Impact Indicators - Section B'!$A$29:$A$120,0)),""),"")</f>
        <v/>
      </c>
      <c r="I67" s="589" t="str">
        <f>IFERROR(IF(INDEX('Impact Indicators - Section B'!Q$29:Q$120,MATCH('Print View'!$A67,'Impact Indicators - Section B'!$A$29:$A$120,0))&lt;&gt;0,INDEX('Impact Indicators - Section B'!Q$29:Q$120,MATCH('Print View'!$A67,'Impact Indicators - Section B'!$A$29:$A$120,0)),""),"")</f>
        <v/>
      </c>
      <c r="J67" s="371" t="str">
        <f t="array" ref="J67">IFERROR(IF(INDEX('Impact Indicators - Section B'!D$29:D$120,MATCH('Print View'!$A67&amp;'Print View'!$J$45,'Impact Indicators - Section B'!$A$29:$A$120&amp;'Impact Indicators - Section B'!$C$29:$C$120,0))&lt;&gt;0,INDEX('Impact Indicators - Section B'!D$29:D$120,MATCH('Print View'!$A67&amp;'Print View'!$J$45,'Impact Indicators - Section B'!$A$29:$A$120&amp;'Impact Indicators - Section B'!$C$29:$C$120,0)),""),"")</f>
        <v/>
      </c>
      <c r="K67" s="591" t="str">
        <f t="array" ref="K67">IFERROR(IF(INDEX('Impact Indicators - Section B'!F$29:F$120,MATCH('Print View'!$A67&amp;'Print View'!$J$45,'Impact Indicators - Section B'!$A$29:$A$120&amp;'Impact Indicators - Section B'!$C$29:$C$120,0))&lt;&gt;0,INDEX('Impact Indicators - Section B'!F$29:F$120,MATCH('Print View'!$A67&amp;'Print View'!$J$45,'Impact Indicators - Section B'!$A$29:$A$120&amp;'Impact Indicators - Section B'!$C$29:$C$120,0)),""),"")</f>
        <v/>
      </c>
      <c r="L67" s="593" t="str">
        <f t="array" ref="L67">IFERROR(IF(INDEX('Impact Indicators - Section B'!G$29:G$120,MATCH('Print View'!$A67&amp;'Print View'!$J$45,'Impact Indicators - Section B'!$A$29:$A$120&amp;'Impact Indicators - Section B'!$C$29:$C$120,0))&lt;&gt;0,INDEX('Impact Indicators - Section B'!G$29:G$120,MATCH('Print View'!$A67&amp;'Print View'!$J$45,'Impact Indicators - Section B'!$A$29:$A$120&amp;'Impact Indicators - Section B'!$C$29:$C$120,0)),""),"")</f>
        <v/>
      </c>
      <c r="M67" s="589" t="str">
        <f t="array" ref="M67">IFERROR(IF(INDEX('Impact Indicators - Section B'!H$29:H$120,MATCH('Print View'!$A67&amp;'Print View'!$J$45,'Impact Indicators - Section B'!$A$29:$A$120&amp;'Impact Indicators - Section B'!$C$29:$C$120,0))&lt;&gt;0,INDEX('Impact Indicators - Section B'!H$29:H$120,MATCH('Print View'!$A67&amp;'Print View'!$J$45,'Impact Indicators - Section B'!$A$29:$A$120&amp;'Impact Indicators - Section B'!$C$29:$C$120,0)),""),"")</f>
        <v/>
      </c>
      <c r="N67" s="371" t="str">
        <f t="array" ref="N67">IFERROR(IF(INDEX('Impact Indicators - Section B'!D$29:D$120,MATCH('Print View'!$A67&amp;'Print View'!$N$45,'Impact Indicators - Section B'!$A$29:$A$120&amp;'Impact Indicators - Section B'!$C$29:$C$120,0))&lt;&gt;0,INDEX('Impact Indicators - Section B'!D$29:D$120,MATCH('Print View'!$A67&amp;'Print View'!$N$45,'Impact Indicators - Section B'!$A$29:$A$120&amp;'Impact Indicators - Section B'!$C$29:$C$120,0)),""),"")</f>
        <v/>
      </c>
      <c r="O67" s="591" t="str">
        <f t="array" ref="O67">IFERROR(IF(INDEX('Impact Indicators - Section B'!G$29:G$120,MATCH('Print View'!$A67&amp;'Print View'!$N$45,'Impact Indicators - Section B'!$A$29:$A$120&amp;'Impact Indicators - Section B'!$C$29:$C$120,0))&lt;&gt;0,INDEX('Impact Indicators - Section B'!H$29:H$120,MATCH('Print View'!$A67&amp;'Print View'!$N$45,'Impact Indicators - Section B'!$A$29:$A$120&amp;'Impact Indicators - Section B'!$C$29:$C$120,0)),""),"")</f>
        <v/>
      </c>
      <c r="P67" s="593" t="str">
        <f t="array" ref="P67">IFERROR(IF(INDEX('Impact Indicators - Section B'!G$29:G$120,MATCH('Print View'!$A67&amp;'Print View'!$N$45,'Impact Indicators - Section B'!$A$29:$A$120&amp;'Impact Indicators - Section B'!$C$29:$C$120,0))&lt;&gt;0,INDEX('Impact Indicators - Section B'!H$29:H$120,MATCH('Print View'!$A67&amp;'Print View'!$N$45,'Impact Indicators - Section B'!$A$29:$A$120&amp;'Impact Indicators - Section B'!$C$29:$C$120,0)),""),"")</f>
        <v/>
      </c>
      <c r="Q67" s="589" t="str">
        <f t="array" ref="Q67">IFERROR(IF(INDEX('Impact Indicators - Section B'!H$29:H$120,MATCH('Print View'!$A67&amp;'Print View'!$N$45,'Impact Indicators - Section B'!$A$29:$A$120&amp;'Impact Indicators - Section B'!$C$29:$C$120,0))&lt;&gt;0,INDEX('Impact Indicators - Section B'!H$29:H$120,MATCH('Print View'!$A67&amp;'Print View'!$N$45,'Impact Indicators - Section B'!$A$29:$A$120&amp;'Impact Indicators - Section B'!$C$29:$C$120,0)),""),"")</f>
        <v/>
      </c>
      <c r="R67" s="364"/>
      <c r="S67" s="334"/>
      <c r="T67" s="334"/>
      <c r="U67" s="335"/>
      <c r="V67" s="364"/>
      <c r="W67" s="334"/>
      <c r="X67" s="334"/>
      <c r="Y67" s="335"/>
      <c r="Z67" s="364"/>
      <c r="AA67" s="334"/>
      <c r="AB67" s="334"/>
      <c r="AC67" s="335"/>
      <c r="AD67" s="354"/>
      <c r="AE67" s="334"/>
      <c r="AF67" s="334"/>
      <c r="AG67" s="334"/>
      <c r="AH67" s="334"/>
      <c r="AI67" s="345"/>
      <c r="AJ67" s="599"/>
    </row>
    <row r="68" spans="1:36" s="227" customFormat="1" ht="60" customHeight="1">
      <c r="A68" s="664"/>
      <c r="B68" s="594"/>
      <c r="C68" s="594"/>
      <c r="D68" s="594"/>
      <c r="E68" s="594"/>
      <c r="F68" s="594"/>
      <c r="G68" s="594"/>
      <c r="H68" s="587"/>
      <c r="I68" s="590"/>
      <c r="J68" s="376" t="str">
        <f t="array" ref="J68">IFERROR(IF(INDEX('Impact Indicators - Section B'!E$29:E$120,MATCH('Print View'!$A67&amp;'Print View'!$J$45,'Impact Indicators - Section B'!$A$29:$A$120&amp;'Impact Indicators - Section B'!$C$29:$C$120,0))&lt;&gt;0,INDEX('Impact Indicators - Section B'!E$29:E$120,MATCH('Print View'!$A67&amp;'Print View'!$J$45,'Impact Indicators - Section B'!$A$29:$A$120&amp;'Impact Indicators - Section B'!$C$29:$C$120,0)),""),"")</f>
        <v/>
      </c>
      <c r="K68" s="592"/>
      <c r="L68" s="594"/>
      <c r="M68" s="590"/>
      <c r="N68" s="376" t="str">
        <f t="array" ref="N68">IFERROR(IF(INDEX('Impact Indicators - Section B'!E$29:E$120,MATCH('Print View'!$A67&amp;'Print View'!$N$45,'Impact Indicators - Section B'!$A$29:$A$120&amp;'Impact Indicators - Section B'!$C$29:$C$120,0))&lt;&gt;0,INDEX('Impact Indicators - Section B'!E$29:E$120,MATCH('Print View'!$A67&amp;'Print View'!$N$45,'Impact Indicators - Section B'!$A$29:$A$120&amp;'Impact Indicators - Section B'!$C$29:$C$120,0)),""),"")</f>
        <v/>
      </c>
      <c r="O68" s="592"/>
      <c r="P68" s="594"/>
      <c r="Q68" s="590"/>
      <c r="R68" s="361"/>
      <c r="S68" s="336"/>
      <c r="T68" s="336"/>
      <c r="U68" s="337"/>
      <c r="V68" s="361"/>
      <c r="W68" s="336"/>
      <c r="X68" s="336"/>
      <c r="Y68" s="337"/>
      <c r="Z68" s="361"/>
      <c r="AA68" s="336"/>
      <c r="AB68" s="336"/>
      <c r="AC68" s="337"/>
      <c r="AD68" s="355"/>
      <c r="AE68" s="336"/>
      <c r="AF68" s="336"/>
      <c r="AG68" s="336"/>
      <c r="AH68" s="336"/>
      <c r="AI68" s="345"/>
      <c r="AJ68" s="599"/>
    </row>
    <row r="69" spans="1:36" s="227" customFormat="1" ht="60" customHeight="1">
      <c r="A69" s="600">
        <v>12</v>
      </c>
      <c r="B69" s="582" t="str">
        <f>IFERROR(IF(INDEX('Impact Indicators - Section B'!B$29:B$120,MATCH('Print View'!$A69,'Impact Indicators - Section B'!$A$29:$A$120,0))&lt;&gt;0,INDEX('Impact Indicators - Section B'!B$29:B$120,MATCH('Print View'!$A69,'Impact Indicators - Section B'!$A$29:$A$120,0)),""),"")</f>
        <v/>
      </c>
      <c r="C69" s="582">
        <f>IFERROR(IF(INDEX('Impact Indicators - Section B'!C$29:C$120,MATCH('Print View'!$A69,'Impact Indicators - Section B'!$A$29:$A$120,0))&lt;&gt;0,INDEX('Impact Indicators - Section B'!C$29:C$120,MATCH('Print View'!$A69,'Impact Indicators - Section B'!$A$29:$A$120,0)),""),"")</f>
        <v>2018</v>
      </c>
      <c r="D69" s="582" t="str">
        <f>IFERROR(IF(INDEX('Impact Indicators - Section B'!D$29:D$120,MATCH('Print View'!$A69,'Impact Indicators - Section B'!$A$29:$A$120,0))&lt;&gt;0,INDEX('Impact Indicators - Section B'!D$29:D$120,MATCH('Print View'!$A69,'Impact Indicators - Section B'!$A$29:$A$120,0)),""),"")</f>
        <v/>
      </c>
      <c r="E69" s="582" t="str">
        <f>IFERROR(IF(INDEX('Impact Indicators - Section B'!E$29:E$120,MATCH('Print View'!$A69,'Impact Indicators - Section B'!$A$29:$A$120,0))&lt;&gt;0,INDEX('Impact Indicators - Section B'!E$29:E$120,MATCH('Print View'!$A69,'Impact Indicators - Section B'!$A$29:$A$120,0)),""),"")</f>
        <v/>
      </c>
      <c r="F69" s="582" t="str">
        <f>IFERROR(IF(INDEX('Impact Indicators - Section B'!F$29:F$120,MATCH('Print View'!$A69,'Impact Indicators - Section B'!$A$29:$A$120,0))&lt;&gt;0,INDEX('Impact Indicators - Section B'!F$29:F$120,MATCH('Print View'!$A69,'Impact Indicators - Section B'!$A$29:$A$120,0)),""),"")</f>
        <v/>
      </c>
      <c r="G69" s="582" t="str">
        <f>IFERROR(IF(INDEX('Impact Indicators - Section B'!G$29:G$120,MATCH('Print View'!$A69,'Impact Indicators - Section B'!$A$29:$A$120,0))&lt;&gt;0,INDEX('Impact Indicators - Section B'!G$29:G$120,MATCH('Print View'!$A69,'Impact Indicators - Section B'!$A$29:$A$120,0)),""),"")</f>
        <v/>
      </c>
      <c r="H69" s="582" t="str">
        <f>IFERROR(IF(INDEX('Impact Indicators - Section B'!H$29:H$120,MATCH('Print View'!$A69,'Impact Indicators - Section B'!$A$29:$A$120,0))&lt;&gt;0,INDEX('Impact Indicators - Section B'!H$29:H$120,MATCH('Print View'!$A69,'Impact Indicators - Section B'!$A$29:$A$120,0)),""),"")</f>
        <v/>
      </c>
      <c r="I69" s="584" t="str">
        <f>IFERROR(IF(INDEX('Impact Indicators - Section B'!Q$29:Q$120,MATCH('Print View'!$A69,'Impact Indicators - Section B'!$A$29:$A$120,0))&lt;&gt;0,INDEX('Impact Indicators - Section B'!Q$29:Q$120,MATCH('Print View'!$A69,'Impact Indicators - Section B'!$A$29:$A$120,0)),""),"")</f>
        <v/>
      </c>
      <c r="J69" s="372" t="str">
        <f t="array" ref="J69">IFERROR(IF(INDEX('Impact Indicators - Section B'!D$29:D$120,MATCH('Print View'!$A69&amp;'Print View'!$J$45,'Impact Indicators - Section B'!$A$29:$A$120&amp;'Impact Indicators - Section B'!$C$29:$C$120,0))&lt;&gt;0,INDEX('Impact Indicators - Section B'!D$29:D$120,MATCH('Print View'!$A69&amp;'Print View'!$J$45,'Impact Indicators - Section B'!$A$29:$A$120&amp;'Impact Indicators - Section B'!$C$29:$C$120,0)),""),"")</f>
        <v/>
      </c>
      <c r="K69" s="580" t="str">
        <f t="array" ref="K69">IFERROR(IF(INDEX('Impact Indicators - Section B'!F$29:F$120,MATCH('Print View'!$A69&amp;'Print View'!$J$45,'Impact Indicators - Section B'!$A$29:$A$120&amp;'Impact Indicators - Section B'!$C$29:$C$120,0))&lt;&gt;0,INDEX('Impact Indicators - Section B'!F$29:F$120,MATCH('Print View'!$A69&amp;'Print View'!$J$45,'Impact Indicators - Section B'!$A$29:$A$120&amp;'Impact Indicators - Section B'!$C$29:$C$120,0)),""),"")</f>
        <v/>
      </c>
      <c r="L69" s="582" t="str">
        <f t="array" ref="L69">IFERROR(IF(INDEX('Impact Indicators - Section B'!G$29:G$120,MATCH('Print View'!$A69&amp;'Print View'!$J$45,'Impact Indicators - Section B'!$A$29:$A$120&amp;'Impact Indicators - Section B'!$C$29:$C$120,0))&lt;&gt;0,INDEX('Impact Indicators - Section B'!G$29:G$120,MATCH('Print View'!$A69&amp;'Print View'!$J$45,'Impact Indicators - Section B'!$A$29:$A$120&amp;'Impact Indicators - Section B'!$C$29:$C$120,0)),""),"")</f>
        <v/>
      </c>
      <c r="M69" s="584" t="str">
        <f t="array" ref="M69">IFERROR(IF(INDEX('Impact Indicators - Section B'!H$29:H$120,MATCH('Print View'!$A69&amp;'Print View'!$J$45,'Impact Indicators - Section B'!$A$29:$A$120&amp;'Impact Indicators - Section B'!$C$29:$C$120,0))&lt;&gt;0,INDEX('Impact Indicators - Section B'!H$29:H$120,MATCH('Print View'!$A69&amp;'Print View'!$J$45,'Impact Indicators - Section B'!$A$29:$A$120&amp;'Impact Indicators - Section B'!$C$29:$C$120,0)),""),"")</f>
        <v/>
      </c>
      <c r="N69" s="372" t="str">
        <f t="array" ref="N69">IFERROR(IF(INDEX('Impact Indicators - Section B'!D$29:D$120,MATCH('Print View'!$A69&amp;'Print View'!$N$45,'Impact Indicators - Section B'!$A$29:$A$120&amp;'Impact Indicators - Section B'!$C$29:$C$120,0))&lt;&gt;0,INDEX('Impact Indicators - Section B'!D$29:D$120,MATCH('Print View'!$A69&amp;'Print View'!$N$45,'Impact Indicators - Section B'!$A$29:$A$120&amp;'Impact Indicators - Section B'!$C$29:$C$120,0)),""),"")</f>
        <v/>
      </c>
      <c r="O69" s="580" t="str">
        <f t="array" ref="O69">IFERROR(IF(INDEX('Impact Indicators - Section B'!G$29:G$120,MATCH('Print View'!$A69&amp;'Print View'!$N$45,'Impact Indicators - Section B'!$A$29:$A$120&amp;'Impact Indicators - Section B'!$C$29:$C$120,0))&lt;&gt;0,INDEX('Impact Indicators - Section B'!H$29:H$120,MATCH('Print View'!$A69&amp;'Print View'!$N$45,'Impact Indicators - Section B'!$A$29:$A$120&amp;'Impact Indicators - Section B'!$C$29:$C$120,0)),""),"")</f>
        <v/>
      </c>
      <c r="P69" s="582" t="str">
        <f t="array" ref="P69">IFERROR(IF(INDEX('Impact Indicators - Section B'!G$29:G$120,MATCH('Print View'!$A69&amp;'Print View'!$N$45,'Impact Indicators - Section B'!$A$29:$A$120&amp;'Impact Indicators - Section B'!$C$29:$C$120,0))&lt;&gt;0,INDEX('Impact Indicators - Section B'!H$29:H$120,MATCH('Print View'!$A69&amp;'Print View'!$N$45,'Impact Indicators - Section B'!$A$29:$A$120&amp;'Impact Indicators - Section B'!$C$29:$C$120,0)),""),"")</f>
        <v/>
      </c>
      <c r="Q69" s="584" t="str">
        <f t="array" ref="Q69">IFERROR(IF(INDEX('Impact Indicators - Section B'!H$29:H$120,MATCH('Print View'!$A69&amp;'Print View'!$N$45,'Impact Indicators - Section B'!$A$29:$A$120&amp;'Impact Indicators - Section B'!$C$29:$C$120,0))&lt;&gt;0,INDEX('Impact Indicators - Section B'!H$29:H$120,MATCH('Print View'!$A69&amp;'Print View'!$N$45,'Impact Indicators - Section B'!$A$29:$A$120&amp;'Impact Indicators - Section B'!$C$29:$C$120,0)),""),"")</f>
        <v/>
      </c>
      <c r="R69" s="362"/>
      <c r="S69" s="338"/>
      <c r="T69" s="338"/>
      <c r="U69" s="339"/>
      <c r="V69" s="362"/>
      <c r="W69" s="338"/>
      <c r="X69" s="338"/>
      <c r="Y69" s="339"/>
      <c r="Z69" s="362"/>
      <c r="AA69" s="338"/>
      <c r="AB69" s="338"/>
      <c r="AC69" s="339"/>
      <c r="AD69" s="356"/>
      <c r="AE69" s="338"/>
      <c r="AF69" s="338"/>
      <c r="AG69" s="338"/>
      <c r="AH69" s="338"/>
      <c r="AI69" s="338"/>
      <c r="AJ69" s="339"/>
    </row>
    <row r="70" spans="1:36" s="227" customFormat="1" ht="60" customHeight="1">
      <c r="A70" s="600"/>
      <c r="B70" s="583"/>
      <c r="C70" s="583"/>
      <c r="D70" s="583"/>
      <c r="E70" s="583"/>
      <c r="F70" s="583"/>
      <c r="G70" s="583"/>
      <c r="H70" s="583"/>
      <c r="I70" s="585"/>
      <c r="J70" s="375" t="str">
        <f t="array" ref="J70">IFERROR(IF(INDEX('Impact Indicators - Section B'!E$29:E$120,MATCH('Print View'!$A69&amp;'Print View'!$J$45,'Impact Indicators - Section B'!$A$29:$A$120&amp;'Impact Indicators - Section B'!$C$29:$C$120,0))&lt;&gt;0,INDEX('Impact Indicators - Section B'!E$29:E$120,MATCH('Print View'!$A69&amp;'Print View'!$J$45,'Impact Indicators - Section B'!$A$29:$A$120&amp;'Impact Indicators - Section B'!$C$29:$C$120,0)),""),"")</f>
        <v/>
      </c>
      <c r="K70" s="581"/>
      <c r="L70" s="583"/>
      <c r="M70" s="585"/>
      <c r="N70" s="375" t="str">
        <f t="array" ref="N70">IFERROR(IF(INDEX('Impact Indicators - Section B'!E$29:E$120,MATCH('Print View'!$A69&amp;'Print View'!$N$45,'Impact Indicators - Section B'!$A$29:$A$120&amp;'Impact Indicators - Section B'!$C$29:$C$120,0))&lt;&gt;0,INDEX('Impact Indicators - Section B'!E$29:E$120,MATCH('Print View'!$A69&amp;'Print View'!$N$45,'Impact Indicators - Section B'!$A$29:$A$120&amp;'Impact Indicators - Section B'!$C$29:$C$120,0)),""),"")</f>
        <v/>
      </c>
      <c r="O70" s="581"/>
      <c r="P70" s="583"/>
      <c r="Q70" s="585"/>
      <c r="R70" s="363"/>
      <c r="S70" s="340"/>
      <c r="T70" s="340"/>
      <c r="U70" s="341"/>
      <c r="V70" s="363"/>
      <c r="W70" s="340"/>
      <c r="X70" s="340"/>
      <c r="Y70" s="341"/>
      <c r="Z70" s="363"/>
      <c r="AA70" s="340"/>
      <c r="AB70" s="340"/>
      <c r="AC70" s="341"/>
      <c r="AD70" s="357"/>
      <c r="AE70" s="340"/>
      <c r="AF70" s="340"/>
      <c r="AG70" s="340"/>
      <c r="AH70" s="340"/>
      <c r="AI70" s="340"/>
      <c r="AJ70" s="341"/>
    </row>
    <row r="71" spans="1:36" s="227" customFormat="1" ht="60" customHeight="1">
      <c r="A71" s="601">
        <v>13</v>
      </c>
      <c r="B71" s="576" t="str">
        <f>IFERROR(IF(INDEX('Impact Indicators - Section B'!B$29:B$120,MATCH('Print View'!$A71,'Impact Indicators - Section B'!$A$29:$A$120,0))&lt;&gt;0,INDEX('Impact Indicators - Section B'!B$29:B$120,MATCH('Print View'!$A71,'Impact Indicators - Section B'!$A$29:$A$120,0)),""),"")</f>
        <v/>
      </c>
      <c r="C71" s="576">
        <f>IFERROR(IF(INDEX('Impact Indicators - Section B'!C$29:C$120,MATCH('Print View'!$A71,'Impact Indicators - Section B'!$A$29:$A$120,0))&lt;&gt;0,INDEX('Impact Indicators - Section B'!C$29:C$120,MATCH('Print View'!$A71,'Impact Indicators - Section B'!$A$29:$A$120,0)),""),"")</f>
        <v>2018</v>
      </c>
      <c r="D71" s="576" t="str">
        <f>IFERROR(IF(INDEX('Impact Indicators - Section B'!D$29:D$120,MATCH('Print View'!$A71,'Impact Indicators - Section B'!$A$29:$A$120,0))&lt;&gt;0,INDEX('Impact Indicators - Section B'!D$29:D$120,MATCH('Print View'!$A71,'Impact Indicators - Section B'!$A$29:$A$120,0)),""),"")</f>
        <v/>
      </c>
      <c r="E71" s="576" t="str">
        <f>IFERROR(IF(INDEX('Impact Indicators - Section B'!E$29:E$120,MATCH('Print View'!$A71,'Impact Indicators - Section B'!$A$29:$A$120,0))&lt;&gt;0,INDEX('Impact Indicators - Section B'!E$29:E$120,MATCH('Print View'!$A71,'Impact Indicators - Section B'!$A$29:$A$120,0)),""),"")</f>
        <v/>
      </c>
      <c r="F71" s="576" t="str">
        <f>IFERROR(IF(INDEX('Impact Indicators - Section B'!F$29:F$120,MATCH('Print View'!$A71,'Impact Indicators - Section B'!$A$29:$A$120,0))&lt;&gt;0,INDEX('Impact Indicators - Section B'!F$29:F$120,MATCH('Print View'!$A71,'Impact Indicators - Section B'!$A$29:$A$120,0)),""),"")</f>
        <v/>
      </c>
      <c r="G71" s="576" t="str">
        <f>IFERROR(IF(INDEX('Impact Indicators - Section B'!G$29:G$120,MATCH('Print View'!$A71,'Impact Indicators - Section B'!$A$29:$A$120,0))&lt;&gt;0,INDEX('Impact Indicators - Section B'!G$29:G$120,MATCH('Print View'!$A71,'Impact Indicators - Section B'!$A$29:$A$120,0)),""),"")</f>
        <v/>
      </c>
      <c r="H71" s="576" t="str">
        <f>IFERROR(IF(INDEX('Impact Indicators - Section B'!H$29:H$120,MATCH('Print View'!$A71,'Impact Indicators - Section B'!$A$29:$A$120,0))&lt;&gt;0,INDEX('Impact Indicators - Section B'!H$29:H$120,MATCH('Print View'!$A71,'Impact Indicators - Section B'!$A$29:$A$120,0)),""),"")</f>
        <v/>
      </c>
      <c r="I71" s="578" t="str">
        <f>IFERROR(IF(INDEX('Impact Indicators - Section B'!Q$29:Q$120,MATCH('Print View'!$A71,'Impact Indicators - Section B'!$A$29:$A$120,0))&lt;&gt;0,INDEX('Impact Indicators - Section B'!Q$29:Q$120,MATCH('Print View'!$A71,'Impact Indicators - Section B'!$A$29:$A$120,0)),""),"")</f>
        <v/>
      </c>
      <c r="J71" s="373" t="str">
        <f t="array" ref="J71">IFERROR(IF(INDEX('Impact Indicators - Section B'!D$29:D$120,MATCH('Print View'!$A71&amp;'Print View'!$J$45,'Impact Indicators - Section B'!$A$29:$A$120&amp;'Impact Indicators - Section B'!$C$29:$C$120,0))&lt;&gt;0,INDEX('Impact Indicators - Section B'!D$29:D$120,MATCH('Print View'!$A71&amp;'Print View'!$J$45,'Impact Indicators - Section B'!$A$29:$A$120&amp;'Impact Indicators - Section B'!$C$29:$C$120,0)),""),"")</f>
        <v/>
      </c>
      <c r="K71" s="574" t="str">
        <f t="array" ref="K71">IFERROR(IF(INDEX('Impact Indicators - Section B'!F$29:F$120,MATCH('Print View'!$A71&amp;'Print View'!$J$45,'Impact Indicators - Section B'!$A$29:$A$120&amp;'Impact Indicators - Section B'!$C$29:$C$120,0))&lt;&gt;0,INDEX('Impact Indicators - Section B'!F$29:F$120,MATCH('Print View'!$A71&amp;'Print View'!$J$45,'Impact Indicators - Section B'!$A$29:$A$120&amp;'Impact Indicators - Section B'!$C$29:$C$120,0)),""),"")</f>
        <v/>
      </c>
      <c r="L71" s="576" t="str">
        <f t="array" ref="L71">IFERROR(IF(INDEX('Impact Indicators - Section B'!G$29:G$120,MATCH('Print View'!$A71&amp;'Print View'!$J$45,'Impact Indicators - Section B'!$A$29:$A$120&amp;'Impact Indicators - Section B'!$C$29:$C$120,0))&lt;&gt;0,INDEX('Impact Indicators - Section B'!G$29:G$120,MATCH('Print View'!$A71&amp;'Print View'!$J$45,'Impact Indicators - Section B'!$A$29:$A$120&amp;'Impact Indicators - Section B'!$C$29:$C$120,0)),""),"")</f>
        <v/>
      </c>
      <c r="M71" s="578" t="str">
        <f t="array" ref="M71">IFERROR(IF(INDEX('Impact Indicators - Section B'!H$29:H$120,MATCH('Print View'!$A71&amp;'Print View'!$J$45,'Impact Indicators - Section B'!$A$29:$A$120&amp;'Impact Indicators - Section B'!$C$29:$C$120,0))&lt;&gt;0,INDEX('Impact Indicators - Section B'!H$29:H$120,MATCH('Print View'!$A71&amp;'Print View'!$J$45,'Impact Indicators - Section B'!$A$29:$A$120&amp;'Impact Indicators - Section B'!$C$29:$C$120,0)),""),"")</f>
        <v/>
      </c>
      <c r="N71" s="373" t="str">
        <f t="array" ref="N71">IFERROR(IF(INDEX('Impact Indicators - Section B'!D$29:D$120,MATCH('Print View'!$A71&amp;'Print View'!$N$45,'Impact Indicators - Section B'!$A$29:$A$120&amp;'Impact Indicators - Section B'!$C$29:$C$120,0))&lt;&gt;0,INDEX('Impact Indicators - Section B'!D$29:D$120,MATCH('Print View'!$A71&amp;'Print View'!$N$45,'Impact Indicators - Section B'!$A$29:$A$120&amp;'Impact Indicators - Section B'!$C$29:$C$120,0)),""),"")</f>
        <v/>
      </c>
      <c r="O71" s="574" t="str">
        <f t="array" ref="O71">IFERROR(IF(INDEX('Impact Indicators - Section B'!G$29:G$120,MATCH('Print View'!$A71&amp;'Print View'!$N$45,'Impact Indicators - Section B'!$A$29:$A$120&amp;'Impact Indicators - Section B'!$C$29:$C$120,0))&lt;&gt;0,INDEX('Impact Indicators - Section B'!H$29:H$120,MATCH('Print View'!$A71&amp;'Print View'!$N$45,'Impact Indicators - Section B'!$A$29:$A$120&amp;'Impact Indicators - Section B'!$C$29:$C$120,0)),""),"")</f>
        <v/>
      </c>
      <c r="P71" s="576" t="str">
        <f t="array" ref="P71">IFERROR(IF(INDEX('Impact Indicators - Section B'!G$29:G$120,MATCH('Print View'!$A71&amp;'Print View'!$N$45,'Impact Indicators - Section B'!$A$29:$A$120&amp;'Impact Indicators - Section B'!$C$29:$C$120,0))&lt;&gt;0,INDEX('Impact Indicators - Section B'!H$29:H$120,MATCH('Print View'!$A71&amp;'Print View'!$N$45,'Impact Indicators - Section B'!$A$29:$A$120&amp;'Impact Indicators - Section B'!$C$29:$C$120,0)),""),"")</f>
        <v/>
      </c>
      <c r="Q71" s="578" t="str">
        <f t="array" ref="Q71">IFERROR(IF(INDEX('Impact Indicators - Section B'!H$29:H$120,MATCH('Print View'!$A71&amp;'Print View'!$N$45,'Impact Indicators - Section B'!$A$29:$A$120&amp;'Impact Indicators - Section B'!$C$29:$C$120,0))&lt;&gt;0,INDEX('Impact Indicators - Section B'!H$29:H$120,MATCH('Print View'!$A71&amp;'Print View'!$N$45,'Impact Indicators - Section B'!$A$29:$A$120&amp;'Impact Indicators - Section B'!$C$29:$C$120,0)),""),"")</f>
        <v/>
      </c>
      <c r="R71" s="360"/>
      <c r="S71" s="333"/>
      <c r="T71" s="333"/>
      <c r="U71" s="365"/>
      <c r="V71" s="360"/>
      <c r="W71" s="333"/>
      <c r="X71" s="333"/>
      <c r="Y71" s="365"/>
      <c r="Z71" s="360"/>
      <c r="AA71" s="333"/>
      <c r="AB71" s="333"/>
      <c r="AC71" s="365"/>
      <c r="AD71" s="358"/>
      <c r="AE71" s="333"/>
      <c r="AF71" s="333"/>
      <c r="AG71" s="333"/>
      <c r="AH71" s="333"/>
      <c r="AI71" s="346"/>
      <c r="AJ71" s="595"/>
    </row>
    <row r="72" spans="1:36" s="227" customFormat="1" ht="60" customHeight="1">
      <c r="A72" s="601"/>
      <c r="B72" s="587"/>
      <c r="C72" s="587"/>
      <c r="D72" s="587"/>
      <c r="E72" s="587"/>
      <c r="F72" s="587"/>
      <c r="G72" s="587"/>
      <c r="H72" s="587"/>
      <c r="I72" s="588"/>
      <c r="J72" s="376" t="str">
        <f t="array" ref="J72">IFERROR(IF(INDEX('Impact Indicators - Section B'!E$29:E$120,MATCH('Print View'!$A71&amp;'Print View'!$J$45,'Impact Indicators - Section B'!$A$29:$A$120&amp;'Impact Indicators - Section B'!$C$29:$C$120,0))&lt;&gt;0,INDEX('Impact Indicators - Section B'!E$29:E$120,MATCH('Print View'!$A71&amp;'Print View'!$J$45,'Impact Indicators - Section B'!$A$29:$A$120&amp;'Impact Indicators - Section B'!$C$29:$C$120,0)),""),"")</f>
        <v/>
      </c>
      <c r="K72" s="586"/>
      <c r="L72" s="587"/>
      <c r="M72" s="588"/>
      <c r="N72" s="376" t="str">
        <f t="array" ref="N72">IFERROR(IF(INDEX('Impact Indicators - Section B'!E$29:E$120,MATCH('Print View'!$A71&amp;'Print View'!$N$45,'Impact Indicators - Section B'!$A$29:$A$120&amp;'Impact Indicators - Section B'!$C$29:$C$120,0))&lt;&gt;0,INDEX('Impact Indicators - Section B'!E$29:E$120,MATCH('Print View'!$A71&amp;'Print View'!$N$45,'Impact Indicators - Section B'!$A$29:$A$120&amp;'Impact Indicators - Section B'!$C$29:$C$120,0)),""),"")</f>
        <v/>
      </c>
      <c r="O72" s="586"/>
      <c r="P72" s="587"/>
      <c r="Q72" s="588"/>
      <c r="R72" s="361"/>
      <c r="S72" s="336"/>
      <c r="T72" s="336"/>
      <c r="U72" s="337"/>
      <c r="V72" s="361"/>
      <c r="W72" s="336"/>
      <c r="X72" s="336"/>
      <c r="Y72" s="337"/>
      <c r="Z72" s="361"/>
      <c r="AA72" s="336"/>
      <c r="AB72" s="336"/>
      <c r="AC72" s="337"/>
      <c r="AD72" s="355"/>
      <c r="AE72" s="336"/>
      <c r="AF72" s="336"/>
      <c r="AG72" s="336"/>
      <c r="AH72" s="336"/>
      <c r="AI72" s="346"/>
      <c r="AJ72" s="595"/>
    </row>
    <row r="73" spans="1:36" s="227" customFormat="1" ht="60" customHeight="1">
      <c r="A73" s="600">
        <v>14</v>
      </c>
      <c r="B73" s="582" t="str">
        <f>IFERROR(IF(INDEX('Impact Indicators - Section B'!B$29:B$120,MATCH('Print View'!$A73,'Impact Indicators - Section B'!$A$29:$A$120,0))&lt;&gt;0,INDEX('Impact Indicators - Section B'!B$29:B$120,MATCH('Print View'!$A73,'Impact Indicators - Section B'!$A$29:$A$120,0)),""),"")</f>
        <v/>
      </c>
      <c r="C73" s="582">
        <f>IFERROR(IF(INDEX('Impact Indicators - Section B'!C$29:C$120,MATCH('Print View'!$A73,'Impact Indicators - Section B'!$A$29:$A$120,0))&lt;&gt;0,INDEX('Impact Indicators - Section B'!C$29:C$120,MATCH('Print View'!$A73,'Impact Indicators - Section B'!$A$29:$A$120,0)),""),"")</f>
        <v>2018</v>
      </c>
      <c r="D73" s="582" t="str">
        <f>IFERROR(IF(INDEX('Impact Indicators - Section B'!D$29:D$120,MATCH('Print View'!$A73,'Impact Indicators - Section B'!$A$29:$A$120,0))&lt;&gt;0,INDEX('Impact Indicators - Section B'!D$29:D$120,MATCH('Print View'!$A73,'Impact Indicators - Section B'!$A$29:$A$120,0)),""),"")</f>
        <v/>
      </c>
      <c r="E73" s="582" t="str">
        <f>IFERROR(IF(INDEX('Impact Indicators - Section B'!E$29:E$120,MATCH('Print View'!$A73,'Impact Indicators - Section B'!$A$29:$A$120,0))&lt;&gt;0,INDEX('Impact Indicators - Section B'!E$29:E$120,MATCH('Print View'!$A73,'Impact Indicators - Section B'!$A$29:$A$120,0)),""),"")</f>
        <v/>
      </c>
      <c r="F73" s="582" t="str">
        <f>IFERROR(IF(INDEX('Impact Indicators - Section B'!F$29:F$120,MATCH('Print View'!$A73,'Impact Indicators - Section B'!$A$29:$A$120,0))&lt;&gt;0,INDEX('Impact Indicators - Section B'!F$29:F$120,MATCH('Print View'!$A73,'Impact Indicators - Section B'!$A$29:$A$120,0)),""),"")</f>
        <v/>
      </c>
      <c r="G73" s="582" t="str">
        <f>IFERROR(IF(INDEX('Impact Indicators - Section B'!G$29:G$120,MATCH('Print View'!$A73,'Impact Indicators - Section B'!$A$29:$A$120,0))&lt;&gt;0,INDEX('Impact Indicators - Section B'!G$29:G$120,MATCH('Print View'!$A73,'Impact Indicators - Section B'!$A$29:$A$120,0)),""),"")</f>
        <v/>
      </c>
      <c r="H73" s="582" t="str">
        <f>IFERROR(IF(INDEX('Impact Indicators - Section B'!H$29:H$120,MATCH('Print View'!$A73,'Impact Indicators - Section B'!$A$29:$A$120,0))&lt;&gt;0,INDEX('Impact Indicators - Section B'!H$29:H$120,MATCH('Print View'!$A73,'Impact Indicators - Section B'!$A$29:$A$120,0)),""),"")</f>
        <v/>
      </c>
      <c r="I73" s="584" t="str">
        <f>IFERROR(IF(INDEX('Impact Indicators - Section B'!Q$29:Q$120,MATCH('Print View'!$A73,'Impact Indicators - Section B'!$A$29:$A$120,0))&lt;&gt;0,INDEX('Impact Indicators - Section B'!Q$29:Q$120,MATCH('Print View'!$A73,'Impact Indicators - Section B'!$A$29:$A$120,0)),""),"")</f>
        <v/>
      </c>
      <c r="J73" s="372" t="str">
        <f t="array" ref="J73">IFERROR(IF(INDEX('Impact Indicators - Section B'!D$29:D$120,MATCH('Print View'!$A73&amp;'Print View'!$J$45,'Impact Indicators - Section B'!$A$29:$A$120&amp;'Impact Indicators - Section B'!$C$29:$C$120,0))&lt;&gt;0,INDEX('Impact Indicators - Section B'!D$29:D$120,MATCH('Print View'!$A73&amp;'Print View'!$J$45,'Impact Indicators - Section B'!$A$29:$A$120&amp;'Impact Indicators - Section B'!$C$29:$C$120,0)),""),"")</f>
        <v/>
      </c>
      <c r="K73" s="580" t="str">
        <f t="array" ref="K73">IFERROR(IF(INDEX('Impact Indicators - Section B'!F$29:F$120,MATCH('Print View'!$A73&amp;'Print View'!$J$45,'Impact Indicators - Section B'!$A$29:$A$120&amp;'Impact Indicators - Section B'!$C$29:$C$120,0))&lt;&gt;0,INDEX('Impact Indicators - Section B'!F$29:F$120,MATCH('Print View'!$A73&amp;'Print View'!$J$45,'Impact Indicators - Section B'!$A$29:$A$120&amp;'Impact Indicators - Section B'!$C$29:$C$120,0)),""),"")</f>
        <v/>
      </c>
      <c r="L73" s="582" t="str">
        <f t="array" ref="L73">IFERROR(IF(INDEX('Impact Indicators - Section B'!G$29:G$120,MATCH('Print View'!$A73&amp;'Print View'!$J$45,'Impact Indicators - Section B'!$A$29:$A$120&amp;'Impact Indicators - Section B'!$C$29:$C$120,0))&lt;&gt;0,INDEX('Impact Indicators - Section B'!G$29:G$120,MATCH('Print View'!$A73&amp;'Print View'!$J$45,'Impact Indicators - Section B'!$A$29:$A$120&amp;'Impact Indicators - Section B'!$C$29:$C$120,0)),""),"")</f>
        <v/>
      </c>
      <c r="M73" s="584" t="str">
        <f t="array" ref="M73">IFERROR(IF(INDEX('Impact Indicators - Section B'!H$29:H$120,MATCH('Print View'!$A73&amp;'Print View'!$J$45,'Impact Indicators - Section B'!$A$29:$A$120&amp;'Impact Indicators - Section B'!$C$29:$C$120,0))&lt;&gt;0,INDEX('Impact Indicators - Section B'!H$29:H$120,MATCH('Print View'!$A73&amp;'Print View'!$J$45,'Impact Indicators - Section B'!$A$29:$A$120&amp;'Impact Indicators - Section B'!$C$29:$C$120,0)),""),"")</f>
        <v/>
      </c>
      <c r="N73" s="372" t="str">
        <f t="array" ref="N73">IFERROR(IF(INDEX('Impact Indicators - Section B'!D$29:D$120,MATCH('Print View'!$A73&amp;'Print View'!$N$45,'Impact Indicators - Section B'!$A$29:$A$120&amp;'Impact Indicators - Section B'!$C$29:$C$120,0))&lt;&gt;0,INDEX('Impact Indicators - Section B'!D$29:D$120,MATCH('Print View'!$A73&amp;'Print View'!$N$45,'Impact Indicators - Section B'!$A$29:$A$120&amp;'Impact Indicators - Section B'!$C$29:$C$120,0)),""),"")</f>
        <v/>
      </c>
      <c r="O73" s="580" t="str">
        <f t="array" ref="O73">IFERROR(IF(INDEX('Impact Indicators - Section B'!G$29:G$120,MATCH('Print View'!$A73&amp;'Print View'!$N$45,'Impact Indicators - Section B'!$A$29:$A$120&amp;'Impact Indicators - Section B'!$C$29:$C$120,0))&lt;&gt;0,INDEX('Impact Indicators - Section B'!H$29:H$120,MATCH('Print View'!$A73&amp;'Print View'!$N$45,'Impact Indicators - Section B'!$A$29:$A$120&amp;'Impact Indicators - Section B'!$C$29:$C$120,0)),""),"")</f>
        <v/>
      </c>
      <c r="P73" s="582" t="str">
        <f t="array" ref="P73">IFERROR(IF(INDEX('Impact Indicators - Section B'!G$29:G$120,MATCH('Print View'!$A73&amp;'Print View'!$N$45,'Impact Indicators - Section B'!$A$29:$A$120&amp;'Impact Indicators - Section B'!$C$29:$C$120,0))&lt;&gt;0,INDEX('Impact Indicators - Section B'!H$29:H$120,MATCH('Print View'!$A73&amp;'Print View'!$N$45,'Impact Indicators - Section B'!$A$29:$A$120&amp;'Impact Indicators - Section B'!$C$29:$C$120,0)),""),"")</f>
        <v/>
      </c>
      <c r="Q73" s="584" t="str">
        <f t="array" ref="Q73">IFERROR(IF(INDEX('Impact Indicators - Section B'!H$29:H$120,MATCH('Print View'!$A73&amp;'Print View'!$N$45,'Impact Indicators - Section B'!$A$29:$A$120&amp;'Impact Indicators - Section B'!$C$29:$C$120,0))&lt;&gt;0,INDEX('Impact Indicators - Section B'!H$29:H$120,MATCH('Print View'!$A73&amp;'Print View'!$N$45,'Impact Indicators - Section B'!$A$29:$A$120&amp;'Impact Indicators - Section B'!$C$29:$C$120,0)),""),"")</f>
        <v/>
      </c>
      <c r="R73" s="362"/>
      <c r="S73" s="338"/>
      <c r="T73" s="338"/>
      <c r="U73" s="339"/>
      <c r="V73" s="362"/>
      <c r="W73" s="338"/>
      <c r="X73" s="338"/>
      <c r="Y73" s="339"/>
      <c r="Z73" s="362"/>
      <c r="AA73" s="338"/>
      <c r="AB73" s="338"/>
      <c r="AC73" s="339"/>
      <c r="AD73" s="356"/>
      <c r="AE73" s="338"/>
      <c r="AF73" s="338"/>
      <c r="AG73" s="338"/>
      <c r="AH73" s="338"/>
      <c r="AI73" s="338"/>
      <c r="AJ73" s="339"/>
    </row>
    <row r="74" spans="1:36" s="227" customFormat="1" ht="60" customHeight="1">
      <c r="A74" s="600"/>
      <c r="B74" s="583"/>
      <c r="C74" s="583"/>
      <c r="D74" s="583"/>
      <c r="E74" s="583"/>
      <c r="F74" s="583"/>
      <c r="G74" s="583"/>
      <c r="H74" s="583"/>
      <c r="I74" s="585"/>
      <c r="J74" s="375" t="str">
        <f t="array" ref="J74">IFERROR(IF(INDEX('Impact Indicators - Section B'!E$29:E$120,MATCH('Print View'!$A73&amp;'Print View'!$J$45,'Impact Indicators - Section B'!$A$29:$A$120&amp;'Impact Indicators - Section B'!$C$29:$C$120,0))&lt;&gt;0,INDEX('Impact Indicators - Section B'!E$29:E$120,MATCH('Print View'!$A73&amp;'Print View'!$J$45,'Impact Indicators - Section B'!$A$29:$A$120&amp;'Impact Indicators - Section B'!$C$29:$C$120,0)),""),"")</f>
        <v/>
      </c>
      <c r="K74" s="581"/>
      <c r="L74" s="583"/>
      <c r="M74" s="585"/>
      <c r="N74" s="375" t="str">
        <f t="array" ref="N74">IFERROR(IF(INDEX('Impact Indicators - Section B'!E$29:E$120,MATCH('Print View'!$A73&amp;'Print View'!$N$45,'Impact Indicators - Section B'!$A$29:$A$120&amp;'Impact Indicators - Section B'!$C$29:$C$120,0))&lt;&gt;0,INDEX('Impact Indicators - Section B'!E$29:E$120,MATCH('Print View'!$A73&amp;'Print View'!$N$45,'Impact Indicators - Section B'!$A$29:$A$120&amp;'Impact Indicators - Section B'!$C$29:$C$120,0)),""),"")</f>
        <v/>
      </c>
      <c r="O74" s="581"/>
      <c r="P74" s="583"/>
      <c r="Q74" s="585"/>
      <c r="R74" s="363"/>
      <c r="S74" s="340"/>
      <c r="T74" s="340"/>
      <c r="U74" s="341"/>
      <c r="V74" s="363"/>
      <c r="W74" s="340"/>
      <c r="X74" s="340"/>
      <c r="Y74" s="341"/>
      <c r="Z74" s="363"/>
      <c r="AA74" s="340"/>
      <c r="AB74" s="340"/>
      <c r="AC74" s="341"/>
      <c r="AD74" s="357"/>
      <c r="AE74" s="340"/>
      <c r="AF74" s="340"/>
      <c r="AG74" s="340"/>
      <c r="AH74" s="340"/>
      <c r="AI74" s="340"/>
      <c r="AJ74" s="341"/>
    </row>
    <row r="75" spans="1:36" s="227" customFormat="1" ht="60" customHeight="1">
      <c r="A75" s="601">
        <v>15</v>
      </c>
      <c r="B75" s="576" t="str">
        <f>IFERROR(IF(INDEX('Impact Indicators - Section B'!B$29:B$120,MATCH('Print View'!$A75,'Impact Indicators - Section B'!$A$29:$A$120,0))&lt;&gt;0,INDEX('Impact Indicators - Section B'!B$29:B$120,MATCH('Print View'!$A75,'Impact Indicators - Section B'!$A$29:$A$120,0)),""),"")</f>
        <v/>
      </c>
      <c r="C75" s="576">
        <f>IFERROR(IF(INDEX('Impact Indicators - Section B'!C$29:C$120,MATCH('Print View'!$A75,'Impact Indicators - Section B'!$A$29:$A$120,0))&lt;&gt;0,INDEX('Impact Indicators - Section B'!C$29:C$120,MATCH('Print View'!$A75,'Impact Indicators - Section B'!$A$29:$A$120,0)),""),"")</f>
        <v>2018</v>
      </c>
      <c r="D75" s="576" t="str">
        <f>IFERROR(IF(INDEX('Impact Indicators - Section B'!D$29:D$120,MATCH('Print View'!$A75,'Impact Indicators - Section B'!$A$29:$A$120,0))&lt;&gt;0,INDEX('Impact Indicators - Section B'!D$29:D$120,MATCH('Print View'!$A75,'Impact Indicators - Section B'!$A$29:$A$120,0)),""),"")</f>
        <v/>
      </c>
      <c r="E75" s="576" t="str">
        <f>IFERROR(IF(INDEX('Impact Indicators - Section B'!E$29:E$120,MATCH('Print View'!$A75,'Impact Indicators - Section B'!$A$29:$A$120,0))&lt;&gt;0,INDEX('Impact Indicators - Section B'!E$29:E$120,MATCH('Print View'!$A75,'Impact Indicators - Section B'!$A$29:$A$120,0)),""),"")</f>
        <v/>
      </c>
      <c r="F75" s="576" t="str">
        <f>IFERROR(IF(INDEX('Impact Indicators - Section B'!F$29:F$120,MATCH('Print View'!$A75,'Impact Indicators - Section B'!$A$29:$A$120,0))&lt;&gt;0,INDEX('Impact Indicators - Section B'!F$29:F$120,MATCH('Print View'!$A75,'Impact Indicators - Section B'!$A$29:$A$120,0)),""),"")</f>
        <v/>
      </c>
      <c r="G75" s="576" t="str">
        <f>IFERROR(IF(INDEX('Impact Indicators - Section B'!G$29:G$120,MATCH('Print View'!$A75,'Impact Indicators - Section B'!$A$29:$A$120,0))&lt;&gt;0,INDEX('Impact Indicators - Section B'!G$29:G$120,MATCH('Print View'!$A75,'Impact Indicators - Section B'!$A$29:$A$120,0)),""),"")</f>
        <v/>
      </c>
      <c r="H75" s="576" t="str">
        <f>IFERROR(IF(INDEX('Impact Indicators - Section B'!H$29:H$120,MATCH('Print View'!$A75,'Impact Indicators - Section B'!$A$29:$A$120,0))&lt;&gt;0,INDEX('Impact Indicators - Section B'!H$29:H$120,MATCH('Print View'!$A75,'Impact Indicators - Section B'!$A$29:$A$120,0)),""),"")</f>
        <v/>
      </c>
      <c r="I75" s="578" t="str">
        <f>IFERROR(IF(INDEX('Impact Indicators - Section B'!Q$29:Q$120,MATCH('Print View'!$A75,'Impact Indicators - Section B'!$A$29:$A$120,0))&lt;&gt;0,INDEX('Impact Indicators - Section B'!Q$29:Q$120,MATCH('Print View'!$A75,'Impact Indicators - Section B'!$A$29:$A$120,0)),""),"")</f>
        <v/>
      </c>
      <c r="J75" s="373" t="str">
        <f t="array" ref="J75">IFERROR(IF(INDEX('Impact Indicators - Section B'!D$29:D$120,MATCH('Print View'!$A75&amp;'Print View'!$J$45,'Impact Indicators - Section B'!$A$29:$A$120&amp;'Impact Indicators - Section B'!$C$29:$C$120,0))&lt;&gt;0,INDEX('Impact Indicators - Section B'!D$29:D$120,MATCH('Print View'!$A75&amp;'Print View'!$J$45,'Impact Indicators - Section B'!$A$29:$A$120&amp;'Impact Indicators - Section B'!$C$29:$C$120,0)),""),"")</f>
        <v/>
      </c>
      <c r="K75" s="574" t="str">
        <f t="array" ref="K75">IFERROR(IF(INDEX('Impact Indicators - Section B'!F$29:F$120,MATCH('Print View'!$A75&amp;'Print View'!$J$45,'Impact Indicators - Section B'!$A$29:$A$120&amp;'Impact Indicators - Section B'!$C$29:$C$120,0))&lt;&gt;0,INDEX('Impact Indicators - Section B'!F$29:F$120,MATCH('Print View'!$A75&amp;'Print View'!$J$45,'Impact Indicators - Section B'!$A$29:$A$120&amp;'Impact Indicators - Section B'!$C$29:$C$120,0)),""),"")</f>
        <v/>
      </c>
      <c r="L75" s="576" t="str">
        <f t="array" ref="L75">IFERROR(IF(INDEX('Impact Indicators - Section B'!G$29:G$120,MATCH('Print View'!$A75&amp;'Print View'!$J$45,'Impact Indicators - Section B'!$A$29:$A$120&amp;'Impact Indicators - Section B'!$C$29:$C$120,0))&lt;&gt;0,INDEX('Impact Indicators - Section B'!G$29:G$120,MATCH('Print View'!$A75&amp;'Print View'!$J$45,'Impact Indicators - Section B'!$A$29:$A$120&amp;'Impact Indicators - Section B'!$C$29:$C$120,0)),""),"")</f>
        <v/>
      </c>
      <c r="M75" s="578" t="str">
        <f t="array" ref="M75">IFERROR(IF(INDEX('Impact Indicators - Section B'!H$29:H$120,MATCH('Print View'!$A75&amp;'Print View'!$J$45,'Impact Indicators - Section B'!$A$29:$A$120&amp;'Impact Indicators - Section B'!$C$29:$C$120,0))&lt;&gt;0,INDEX('Impact Indicators - Section B'!H$29:H$120,MATCH('Print View'!$A75&amp;'Print View'!$J$45,'Impact Indicators - Section B'!$A$29:$A$120&amp;'Impact Indicators - Section B'!$C$29:$C$120,0)),""),"")</f>
        <v/>
      </c>
      <c r="N75" s="373" t="str">
        <f t="array" ref="N75">IFERROR(IF(INDEX('Impact Indicators - Section B'!D$29:D$120,MATCH('Print View'!$A75&amp;'Print View'!$N$45,'Impact Indicators - Section B'!$A$29:$A$120&amp;'Impact Indicators - Section B'!$C$29:$C$120,0))&lt;&gt;0,INDEX('Impact Indicators - Section B'!D$29:D$120,MATCH('Print View'!$A75&amp;'Print View'!$N$45,'Impact Indicators - Section B'!$A$29:$A$120&amp;'Impact Indicators - Section B'!$C$29:$C$120,0)),""),"")</f>
        <v/>
      </c>
      <c r="O75" s="574" t="str">
        <f t="array" ref="O75">IFERROR(IF(INDEX('Impact Indicators - Section B'!G$29:G$120,MATCH('Print View'!$A75&amp;'Print View'!$N$45,'Impact Indicators - Section B'!$A$29:$A$120&amp;'Impact Indicators - Section B'!$C$29:$C$120,0))&lt;&gt;0,INDEX('Impact Indicators - Section B'!H$29:H$120,MATCH('Print View'!$A75&amp;'Print View'!$N$45,'Impact Indicators - Section B'!$A$29:$A$120&amp;'Impact Indicators - Section B'!$C$29:$C$120,0)),""),"")</f>
        <v/>
      </c>
      <c r="P75" s="576" t="str">
        <f t="array" ref="P75">IFERROR(IF(INDEX('Impact Indicators - Section B'!G$29:G$120,MATCH('Print View'!$A75&amp;'Print View'!$N$45,'Impact Indicators - Section B'!$A$29:$A$120&amp;'Impact Indicators - Section B'!$C$29:$C$120,0))&lt;&gt;0,INDEX('Impact Indicators - Section B'!H$29:H$120,MATCH('Print View'!$A75&amp;'Print View'!$N$45,'Impact Indicators - Section B'!$A$29:$A$120&amp;'Impact Indicators - Section B'!$C$29:$C$120,0)),""),"")</f>
        <v/>
      </c>
      <c r="Q75" s="578" t="str">
        <f t="array" ref="Q75">IFERROR(IF(INDEX('Impact Indicators - Section B'!H$29:H$120,MATCH('Print View'!$A75&amp;'Print View'!$N$45,'Impact Indicators - Section B'!$A$29:$A$120&amp;'Impact Indicators - Section B'!$C$29:$C$120,0))&lt;&gt;0,INDEX('Impact Indicators - Section B'!H$29:H$120,MATCH('Print View'!$A75&amp;'Print View'!$N$45,'Impact Indicators - Section B'!$A$29:$A$120&amp;'Impact Indicators - Section B'!$C$29:$C$120,0)),""),"")</f>
        <v/>
      </c>
      <c r="R75" s="360"/>
      <c r="S75" s="333"/>
      <c r="T75" s="333"/>
      <c r="U75" s="365"/>
      <c r="V75" s="360"/>
      <c r="W75" s="333"/>
      <c r="X75" s="333"/>
      <c r="Y75" s="365"/>
      <c r="Z75" s="360"/>
      <c r="AA75" s="333"/>
      <c r="AB75" s="333"/>
      <c r="AC75" s="365"/>
      <c r="AD75" s="358"/>
      <c r="AE75" s="333"/>
      <c r="AF75" s="333"/>
      <c r="AG75" s="333"/>
      <c r="AH75" s="333"/>
      <c r="AI75" s="346"/>
      <c r="AJ75" s="595"/>
    </row>
    <row r="76" spans="1:36" s="227" customFormat="1" ht="60" customHeight="1" thickBot="1">
      <c r="A76" s="666"/>
      <c r="B76" s="577"/>
      <c r="C76" s="577"/>
      <c r="D76" s="577"/>
      <c r="E76" s="577"/>
      <c r="F76" s="577"/>
      <c r="G76" s="577"/>
      <c r="H76" s="577"/>
      <c r="I76" s="579"/>
      <c r="J76" s="374" t="str">
        <f t="array" ref="J76">IFERROR(IF(INDEX('Impact Indicators - Section B'!E$29:E$120,MATCH('Print View'!$A75&amp;'Print View'!$J$45,'Impact Indicators - Section B'!$A$29:$A$120&amp;'Impact Indicators - Section B'!$C$29:$C$120,0))&lt;&gt;0,INDEX('Impact Indicators - Section B'!E$29:E$120,MATCH('Print View'!$A75&amp;'Print View'!$J$45,'Impact Indicators - Section B'!$A$29:$A$120&amp;'Impact Indicators - Section B'!$C$29:$C$120,0)),""),"")</f>
        <v/>
      </c>
      <c r="K76" s="575"/>
      <c r="L76" s="577"/>
      <c r="M76" s="579"/>
      <c r="N76" s="374" t="str">
        <f t="array" ref="N76">IFERROR(IF(INDEX('Impact Indicators - Section B'!E$29:E$120,MATCH('Print View'!$A75&amp;'Print View'!$N$45,'Impact Indicators - Section B'!$A$29:$A$120&amp;'Impact Indicators - Section B'!$C$29:$C$120,0))&lt;&gt;0,INDEX('Impact Indicators - Section B'!E$29:E$120,MATCH('Print View'!$A75&amp;'Print View'!$N$45,'Impact Indicators - Section B'!$A$29:$A$120&amp;'Impact Indicators - Section B'!$C$29:$C$120,0)),""),"")</f>
        <v/>
      </c>
      <c r="O76" s="575"/>
      <c r="P76" s="577"/>
      <c r="Q76" s="579"/>
      <c r="R76" s="366"/>
      <c r="S76" s="342"/>
      <c r="T76" s="342"/>
      <c r="U76" s="367"/>
      <c r="V76" s="366"/>
      <c r="W76" s="342"/>
      <c r="X76" s="342"/>
      <c r="Y76" s="367"/>
      <c r="Z76" s="366"/>
      <c r="AA76" s="342"/>
      <c r="AB76" s="342"/>
      <c r="AC76" s="367"/>
      <c r="AD76" s="359"/>
      <c r="AE76" s="342"/>
      <c r="AF76" s="342"/>
      <c r="AG76" s="342"/>
      <c r="AH76" s="342"/>
      <c r="AI76" s="347"/>
      <c r="AJ76" s="596"/>
    </row>
    <row r="77" spans="1:36">
      <c r="A77" s="225"/>
      <c r="B77" s="225"/>
      <c r="C77" s="225"/>
      <c r="D77" s="225"/>
      <c r="E77" s="225"/>
      <c r="F77" s="225"/>
      <c r="G77" s="225"/>
      <c r="H77" s="225"/>
      <c r="I77" s="225"/>
      <c r="J77" s="225"/>
      <c r="K77" s="225"/>
      <c r="L77" s="225"/>
      <c r="M77" s="225"/>
      <c r="N77" s="228"/>
      <c r="O77" s="225"/>
      <c r="P77" s="225"/>
      <c r="Q77" s="225"/>
      <c r="R77" s="225"/>
      <c r="S77" s="225"/>
      <c r="T77" s="225"/>
      <c r="U77" s="225"/>
      <c r="V77" s="225"/>
      <c r="W77" s="225"/>
      <c r="X77" s="225"/>
      <c r="Y77" s="225"/>
      <c r="Z77" s="225"/>
      <c r="AA77" s="225"/>
      <c r="AB77" s="225"/>
      <c r="AC77" s="225"/>
      <c r="AD77" s="225"/>
      <c r="AE77" s="225"/>
      <c r="AF77" s="225"/>
      <c r="AG77" s="225"/>
      <c r="AH77" s="225"/>
      <c r="AI77" s="225"/>
      <c r="AJ77" s="225"/>
    </row>
    <row r="78" spans="1:36" ht="16.5" thickBot="1">
      <c r="A78" s="225"/>
      <c r="B78" s="225"/>
      <c r="C78" s="225"/>
      <c r="D78" s="225"/>
      <c r="E78" s="225"/>
      <c r="F78" s="225"/>
      <c r="G78" s="225"/>
      <c r="H78" s="225"/>
      <c r="I78" s="225"/>
      <c r="J78" s="225"/>
      <c r="K78" s="225"/>
      <c r="L78" s="225"/>
      <c r="M78" s="225"/>
      <c r="N78" s="228"/>
      <c r="O78" s="225"/>
      <c r="P78" s="225"/>
      <c r="Q78" s="225"/>
      <c r="R78" s="225"/>
      <c r="S78" s="225"/>
      <c r="T78" s="225"/>
      <c r="U78" s="225"/>
      <c r="V78" s="225"/>
      <c r="W78" s="225"/>
      <c r="X78" s="225"/>
      <c r="Y78" s="225"/>
      <c r="Z78" s="225"/>
      <c r="AA78" s="225"/>
      <c r="AB78" s="225"/>
      <c r="AC78" s="225"/>
      <c r="AD78" s="225"/>
      <c r="AE78" s="225"/>
      <c r="AF78" s="225"/>
      <c r="AG78" s="225"/>
      <c r="AH78" s="225"/>
      <c r="AI78" s="225"/>
      <c r="AJ78" s="225"/>
    </row>
    <row r="79" spans="1:36" ht="47.25" thickBot="1">
      <c r="A79" s="635" t="str">
        <f>'Outcome Indicators - Section C'!A8:N8</f>
        <v>Outcome Indicators</v>
      </c>
      <c r="B79" s="636"/>
      <c r="C79" s="636"/>
      <c r="D79" s="636"/>
      <c r="E79" s="636"/>
      <c r="F79" s="636"/>
      <c r="G79" s="636"/>
      <c r="H79" s="636"/>
      <c r="I79" s="637"/>
      <c r="J79" s="225"/>
      <c r="K79" s="225"/>
      <c r="L79" s="225"/>
      <c r="M79" s="225"/>
      <c r="N79" s="228"/>
      <c r="O79" s="225"/>
      <c r="P79" s="225"/>
      <c r="Q79" s="225"/>
      <c r="R79" s="225"/>
      <c r="S79" s="225"/>
      <c r="T79" s="225"/>
      <c r="U79" s="225"/>
      <c r="V79" s="225"/>
      <c r="W79" s="225"/>
      <c r="X79" s="225"/>
      <c r="Y79" s="225"/>
      <c r="Z79" s="225"/>
      <c r="AA79" s="225"/>
      <c r="AB79" s="225"/>
      <c r="AC79" s="225"/>
      <c r="AD79" s="225"/>
      <c r="AE79" s="225"/>
      <c r="AF79" s="225"/>
      <c r="AG79" s="225"/>
      <c r="AH79" s="225"/>
      <c r="AI79" s="225"/>
      <c r="AJ79" s="225"/>
    </row>
    <row r="80" spans="1:36" ht="16.5" thickBot="1">
      <c r="A80" s="225"/>
      <c r="B80" s="225"/>
      <c r="C80" s="225"/>
      <c r="D80" s="225"/>
      <c r="E80" s="225"/>
      <c r="F80" s="225"/>
      <c r="G80" s="225"/>
      <c r="H80" s="225"/>
      <c r="I80" s="225"/>
      <c r="J80" s="225"/>
      <c r="K80" s="225"/>
      <c r="L80" s="225"/>
      <c r="M80" s="225"/>
      <c r="N80" s="228"/>
      <c r="O80" s="225"/>
      <c r="P80" s="225"/>
      <c r="Q80" s="225"/>
      <c r="R80" s="225"/>
      <c r="S80" s="225"/>
      <c r="T80" s="225"/>
      <c r="U80" s="225"/>
      <c r="V80" s="225"/>
      <c r="W80" s="225"/>
      <c r="X80" s="225"/>
      <c r="Y80" s="225"/>
      <c r="Z80" s="225"/>
      <c r="AA80" s="225"/>
      <c r="AB80" s="225"/>
      <c r="AC80" s="225"/>
      <c r="AD80" s="225"/>
      <c r="AE80" s="225"/>
      <c r="AF80" s="225"/>
      <c r="AG80" s="225"/>
      <c r="AH80" s="225"/>
      <c r="AI80" s="225"/>
      <c r="AJ80" s="225"/>
    </row>
    <row r="81" spans="1:36" ht="26.25" customHeight="1" thickBot="1">
      <c r="A81" s="658" t="s">
        <v>188</v>
      </c>
      <c r="B81" s="619" t="str">
        <f>'Outcome Indicators - Section C'!B9</f>
        <v>Standard Indicator</v>
      </c>
      <c r="C81" s="619" t="str">
        <f>'Outcome Indicators - Section C'!C9</f>
        <v>Custom Indicator</v>
      </c>
      <c r="D81" s="619" t="str">
        <f>'Outcome Indicators - Section C'!D9</f>
        <v>Baseline Value</v>
      </c>
      <c r="E81" s="619" t="str">
        <f>'Outcome Indicators - Section C'!E9</f>
        <v>Baseline Year</v>
      </c>
      <c r="F81" s="619" t="str">
        <f>'Outcome Indicators - Section C'!F9</f>
        <v>Baseline Source</v>
      </c>
      <c r="G81" s="619" t="str">
        <f>'Outcome Indicators - Section C'!G9</f>
        <v>Required Disaggregation</v>
      </c>
      <c r="H81" s="619" t="str">
        <f>'Outcome Indicators - Section C'!H9</f>
        <v>Responsible PR</v>
      </c>
      <c r="I81" s="621">
        <f>'Outcome Indicators - Section C'!O9</f>
        <v>0</v>
      </c>
      <c r="J81" s="609"/>
      <c r="K81" s="610"/>
      <c r="L81" s="610"/>
      <c r="M81" s="610"/>
      <c r="N81" s="611"/>
      <c r="O81" s="609"/>
      <c r="P81" s="610"/>
      <c r="Q81" s="610"/>
      <c r="R81" s="610"/>
      <c r="S81" s="611"/>
      <c r="T81" s="609"/>
      <c r="U81" s="610"/>
      <c r="V81" s="610"/>
      <c r="W81" s="610"/>
      <c r="X81" s="611"/>
      <c r="Y81" s="609"/>
      <c r="Z81" s="610"/>
      <c r="AA81" s="610"/>
      <c r="AB81" s="610"/>
      <c r="AC81" s="611"/>
      <c r="AD81" s="612"/>
      <c r="AE81" s="610"/>
      <c r="AF81" s="610"/>
      <c r="AG81" s="610"/>
      <c r="AH81" s="611"/>
      <c r="AI81" s="229"/>
      <c r="AJ81" s="613">
        <f>'Outcome Indicators - Section C'!P9</f>
        <v>0</v>
      </c>
    </row>
    <row r="82" spans="1:36" ht="288.75" customHeight="1" thickBot="1">
      <c r="A82" s="659"/>
      <c r="B82" s="620"/>
      <c r="C82" s="620"/>
      <c r="D82" s="620"/>
      <c r="E82" s="620"/>
      <c r="F82" s="620"/>
      <c r="G82" s="620"/>
      <c r="H82" s="620"/>
      <c r="I82" s="622"/>
      <c r="J82" s="230" t="str">
        <f>'Outcome Indicators - Section C'!D29</f>
        <v>Target N#</v>
      </c>
      <c r="K82" s="231" t="str">
        <f>'Outcome Indicators - Section C'!E29</f>
        <v>Target D#</v>
      </c>
      <c r="L82" s="231" t="str">
        <f>'Outcome Indicators - Section C'!F29</f>
        <v>Target %</v>
      </c>
      <c r="M82" s="231" t="str">
        <f>'Outcome Indicators - Section C'!G29</f>
        <v>Report Due Date</v>
      </c>
      <c r="N82" s="232" t="str">
        <f>'Outcome Indicators - Section C'!H29</f>
        <v>Mark if target is TBD?</v>
      </c>
      <c r="O82" s="230" t="str">
        <f>'Outcome Indicators - Section C'!D29</f>
        <v>Target N#</v>
      </c>
      <c r="P82" s="231" t="str">
        <f>'Outcome Indicators - Section C'!E29</f>
        <v>Target D#</v>
      </c>
      <c r="Q82" s="231" t="str">
        <f>'Outcome Indicators - Section C'!F29</f>
        <v>Target %</v>
      </c>
      <c r="R82" s="231" t="str">
        <f>'Outcome Indicators - Section C'!G29</f>
        <v>Report Due Date</v>
      </c>
      <c r="S82" s="232" t="str">
        <f>'Outcome Indicators - Section C'!H29</f>
        <v>Mark if target is TBD?</v>
      </c>
      <c r="T82" s="230" t="str">
        <f>'Outcome Indicators - Section C'!D29</f>
        <v>Target N#</v>
      </c>
      <c r="U82" s="231" t="str">
        <f>'Outcome Indicators - Section C'!E29</f>
        <v>Target D#</v>
      </c>
      <c r="V82" s="231" t="str">
        <f>'Outcome Indicators - Section C'!F29</f>
        <v>Target %</v>
      </c>
      <c r="W82" s="231" t="str">
        <f>'Outcome Indicators - Section C'!G29</f>
        <v>Report Due Date</v>
      </c>
      <c r="X82" s="232" t="str">
        <f>'Outcome Indicators - Section C'!H29</f>
        <v>Mark if target is TBD?</v>
      </c>
      <c r="Y82" s="230" t="str">
        <f>'Outcome Indicators - Section C'!D29</f>
        <v>Target N#</v>
      </c>
      <c r="Z82" s="231" t="str">
        <f>'Outcome Indicators - Section C'!E29</f>
        <v>Target D#</v>
      </c>
      <c r="AA82" s="231" t="str">
        <f>'Outcome Indicators - Section C'!F29</f>
        <v>Target %</v>
      </c>
      <c r="AB82" s="231" t="str">
        <f>'Outcome Indicators - Section C'!G29</f>
        <v>Report Due Date</v>
      </c>
      <c r="AC82" s="232" t="str">
        <f>'Outcome Indicators - Section C'!H29</f>
        <v>Mark if target is TBD?</v>
      </c>
      <c r="AD82" s="233" t="str">
        <f>'Outcome Indicators - Section C'!D29</f>
        <v>Target N#</v>
      </c>
      <c r="AE82" s="231" t="str">
        <f>'Outcome Indicators - Section C'!E29</f>
        <v>Target D#</v>
      </c>
      <c r="AF82" s="231" t="str">
        <f>'Outcome Indicators - Section C'!F29</f>
        <v>Target %</v>
      </c>
      <c r="AG82" s="231" t="str">
        <f>'Outcome Indicators - Section C'!G29</f>
        <v>Report Due Date</v>
      </c>
      <c r="AH82" s="232" t="str">
        <f>'Outcome Indicators - Section C'!H29</f>
        <v>Mark if target is TBD?</v>
      </c>
      <c r="AI82" s="234"/>
      <c r="AJ82" s="614"/>
    </row>
    <row r="83" spans="1:36" ht="139.5">
      <c r="A83" s="235">
        <v>1</v>
      </c>
      <c r="B83" s="236" t="str">
        <f>IFERROR(IF(INDEX('Outcome Indicators - Section C'!B$10:B$26,MATCH('Print View'!$A83,'Outcome Indicators - Section C'!$A$10:$A$26,0))&lt;&gt;0,INDEX('Outcome Indicators - Section C'!B$10:B$26,MATCH('Print View'!$A83,'Outcome Indicators - Section C'!$A$10:$A$26,0)),""),"")</f>
        <v>TB O-1a: Case notification rate of all forms of TB per 100,000 population - bacteriologically confirmed plus clinically diagnosed, new and relapse cases</v>
      </c>
      <c r="C83" s="236" t="str">
        <f>IFERROR(IF(INDEX('Outcome Indicators - Section C'!C$10:C$26,MATCH('Print View'!$A83,'Outcome Indicators - Section C'!B$10:B$26,0))&lt;&gt;0,INDEX('Outcome Indicators - Section C'!C$10:C$26,MATCH('Print View'!$A83,'Outcome Indicators - Section C'!B$10:B$26,0)),""),"")</f>
        <v/>
      </c>
      <c r="D83" s="236" t="str">
        <f>IFERROR(IF(INDEX('Outcome Indicators - Section C'!D$10:D$26,MATCH('Print View'!$A83,'Outcome Indicators - Section C'!C$10:C$26,0))&lt;&gt;0,INDEX('Outcome Indicators - Section C'!D$10:D$26,MATCH('Print View'!$A83,'Outcome Indicators - Section C'!C$10:C$26,0)),""),"")</f>
        <v/>
      </c>
      <c r="E83" s="236" t="str">
        <f>IFERROR(IF(INDEX('Outcome Indicators - Section C'!E$10:E$26,MATCH('Print View'!$A83,'Outcome Indicators - Section C'!D$10:D$26,0))&lt;&gt;0,INDEX('Outcome Indicators - Section C'!E$10:E$26,MATCH('Print View'!$A83,'Outcome Indicators - Section C'!D$10:D$26,0)),""),"")</f>
        <v/>
      </c>
      <c r="F83" s="236" t="str">
        <f>IFERROR(IF(INDEX('Outcome Indicators - Section C'!F$10:F$26,MATCH('Print View'!$A83,'Outcome Indicators - Section C'!E$10:E$26,0))&lt;&gt;0,INDEX('Outcome Indicators - Section C'!F$10:F$26,MATCH('Print View'!$A83,'Outcome Indicators - Section C'!E$10:E$26,0)),""),"")</f>
        <v/>
      </c>
      <c r="G83" s="236" t="str">
        <f>IFERROR(IF(INDEX('Outcome Indicators - Section C'!G$10:G$26,MATCH('Print View'!$A83,'Outcome Indicators - Section C'!F$10:F$26,0))&lt;&gt;0,INDEX('Outcome Indicators - Section C'!G$10:G$26,MATCH('Print View'!$A83,'Outcome Indicators - Section C'!F$10:F$26,0)),""),"")</f>
        <v/>
      </c>
      <c r="H83" s="236" t="str">
        <f>IFERROR(IF(INDEX('Outcome Indicators - Section C'!H$10:H$26,MATCH('Print View'!$A83,'Outcome Indicators - Section C'!G$10:G$26,0))&lt;&gt;0,INDEX('Outcome Indicators - Section C'!H$10:H$26,MATCH('Print View'!$A83,'Outcome Indicators - Section C'!G$10:G$26,0)),""),"")</f>
        <v/>
      </c>
      <c r="I83" s="236" t="str">
        <f>IFERROR(IF(INDEX('Outcome Indicators - Section C'!O$10:O$26,MATCH('Print View'!$A83,'Outcome Indicators - Section C'!H$10:H$26,0))&lt;&gt;0,INDEX('Outcome Indicators - Section C'!O$10:O$26,MATCH('Print View'!$A83,'Outcome Indicators - Section C'!H$10:H$26,0)),""),"")</f>
        <v/>
      </c>
      <c r="J83" s="237"/>
      <c r="K83" s="238"/>
      <c r="L83" s="238"/>
      <c r="M83" s="238"/>
      <c r="N83" s="239"/>
      <c r="O83" s="240"/>
      <c r="P83" s="238"/>
      <c r="Q83" s="238"/>
      <c r="R83" s="238"/>
      <c r="S83" s="241"/>
      <c r="T83" s="240"/>
      <c r="U83" s="238"/>
      <c r="V83" s="238"/>
      <c r="W83" s="238"/>
      <c r="X83" s="239"/>
      <c r="Y83" s="242"/>
      <c r="Z83" s="238"/>
      <c r="AA83" s="238"/>
      <c r="AB83" s="238"/>
      <c r="AC83" s="239"/>
      <c r="AD83" s="237"/>
      <c r="AE83" s="238"/>
      <c r="AF83" s="238"/>
      <c r="AG83" s="238"/>
      <c r="AH83" s="243"/>
      <c r="AI83" s="244"/>
      <c r="AJ83" s="245" t="str">
        <f>IFERROR(IF(INDEX('Outcome Indicators - Section C'!P$10:P$26,MATCH('Print View'!$A83,'Outcome Indicators - Section C'!H$10:H$26,0))&lt;&gt;0,INDEX('Outcome Indicators - Section C'!P$10:P$26,MATCH('Print View'!$A83,'Outcome Indicators - Section C'!H$10:H$26,0)),""),"")</f>
        <v/>
      </c>
    </row>
    <row r="84" spans="1:36" ht="116.25">
      <c r="A84" s="235">
        <v>2</v>
      </c>
      <c r="B84" s="246" t="str">
        <f>IFERROR(IF(INDEX('Outcome Indicators - Section C'!B$10:B$26,MATCH('Print View'!$A84,'Outcome Indicators - Section C'!$A$10:$A$26,0))&lt;&gt;0,INDEX('Outcome Indicators - Section C'!B$10:B$26,MATCH('Print View'!$A84,'Outcome Indicators - Section C'!$A$10:$A$26,0)),""),"")</f>
        <v>TB O-2a: Treatment success rate of all forms of TB- bacteriologically confirmed plus clinically diagnosed, new and relapse cases</v>
      </c>
      <c r="C84" s="246" t="str">
        <f>IFERROR(IF(INDEX('Outcome Indicators - Section C'!C$10:C$26,MATCH('Print View'!$A84,'Outcome Indicators - Section C'!B$10:B$26,0))&lt;&gt;0,INDEX('Outcome Indicators - Section C'!C$10:C$26,MATCH('Print View'!$A84,'Outcome Indicators - Section C'!B$10:B$26,0)),""),"")</f>
        <v/>
      </c>
      <c r="D84" s="246" t="str">
        <f>IFERROR(IF(INDEX('Outcome Indicators - Section C'!D$10:D$26,MATCH('Print View'!$A84,'Outcome Indicators - Section C'!C$10:C$26,0))&lt;&gt;0,INDEX('Outcome Indicators - Section C'!D$10:D$26,MATCH('Print View'!$A84,'Outcome Indicators - Section C'!C$10:C$26,0)),""),"")</f>
        <v/>
      </c>
      <c r="E84" s="246" t="str">
        <f>IFERROR(IF(INDEX('Outcome Indicators - Section C'!E$10:E$26,MATCH('Print View'!$A84,'Outcome Indicators - Section C'!D$10:D$26,0))&lt;&gt;0,INDEX('Outcome Indicators - Section C'!E$10:E$26,MATCH('Print View'!$A84,'Outcome Indicators - Section C'!D$10:D$26,0)),""),"")</f>
        <v/>
      </c>
      <c r="F84" s="246" t="str">
        <f>IFERROR(IF(INDEX('Outcome Indicators - Section C'!F$10:F$26,MATCH('Print View'!$A84,'Outcome Indicators - Section C'!E$10:E$26,0))&lt;&gt;0,INDEX('Outcome Indicators - Section C'!F$10:F$26,MATCH('Print View'!$A84,'Outcome Indicators - Section C'!E$10:E$26,0)),""),"")</f>
        <v/>
      </c>
      <c r="G84" s="246" t="str">
        <f>IFERROR(IF(INDEX('Outcome Indicators - Section C'!G$10:G$26,MATCH('Print View'!$A84,'Outcome Indicators - Section C'!F$10:F$26,0))&lt;&gt;0,INDEX('Outcome Indicators - Section C'!G$10:G$26,MATCH('Print View'!$A84,'Outcome Indicators - Section C'!F$10:F$26,0)),""),"")</f>
        <v/>
      </c>
      <c r="H84" s="246" t="str">
        <f>IFERROR(IF(INDEX('Outcome Indicators - Section C'!H$10:H$26,MATCH('Print View'!$A84,'Outcome Indicators - Section C'!G$10:G$26,0))&lt;&gt;0,INDEX('Outcome Indicators - Section C'!H$10:H$26,MATCH('Print View'!$A84,'Outcome Indicators - Section C'!G$10:G$26,0)),""),"")</f>
        <v/>
      </c>
      <c r="I84" s="246" t="str">
        <f>IFERROR(IF(INDEX('Outcome Indicators - Section C'!O$10:O$26,MATCH('Print View'!$A84,'Outcome Indicators - Section C'!H$10:H$26,0))&lt;&gt;0,INDEX('Outcome Indicators - Section C'!O$10:O$26,MATCH('Print View'!$A84,'Outcome Indicators - Section C'!H$10:H$26,0)),""),"")</f>
        <v/>
      </c>
      <c r="J84" s="247"/>
      <c r="K84" s="248"/>
      <c r="L84" s="248"/>
      <c r="M84" s="248"/>
      <c r="N84" s="249"/>
      <c r="O84" s="250"/>
      <c r="P84" s="248"/>
      <c r="Q84" s="248"/>
      <c r="R84" s="248"/>
      <c r="S84" s="251"/>
      <c r="T84" s="250"/>
      <c r="U84" s="248"/>
      <c r="V84" s="248"/>
      <c r="W84" s="248"/>
      <c r="X84" s="249"/>
      <c r="Y84" s="252"/>
      <c r="Z84" s="248"/>
      <c r="AA84" s="248"/>
      <c r="AB84" s="248"/>
      <c r="AC84" s="249"/>
      <c r="AD84" s="247"/>
      <c r="AE84" s="248"/>
      <c r="AF84" s="248"/>
      <c r="AG84" s="248"/>
      <c r="AH84" s="253"/>
      <c r="AI84" s="244"/>
      <c r="AJ84" s="254" t="str">
        <f>IFERROR(IF(INDEX('Outcome Indicators - Section C'!P$10:P$26,MATCH('Print View'!$A84,'Outcome Indicators - Section C'!H$10:H$26,0))&lt;&gt;0,INDEX('Outcome Indicators - Section C'!P$10:P$26,MATCH('Print View'!$A84,'Outcome Indicators - Section C'!H$10:H$26,0)),""),"")</f>
        <v/>
      </c>
    </row>
    <row r="85" spans="1:36" ht="209.25">
      <c r="A85" s="235">
        <v>3</v>
      </c>
      <c r="B85" s="236" t="str">
        <f>IFERROR(IF(INDEX('Outcome Indicators - Section C'!B$10:B$26,MATCH('Print View'!$A85,'Outcome Indicators - Section C'!$A$10:$A$26,0))&lt;&gt;0,INDEX('Outcome Indicators - Section C'!B$10:B$26,MATCH('Print View'!$A85,'Outcome Indicators - Section C'!$A$10:$A$26,0)),""),"")</f>
        <v>TB O-5(M): TB treatment coverage: Percentage of new and relapse cases that were notified and treated among the estimated number of incident TB cases in the same year (all form of TB - bacteriologically confirmed plus clinically diagnosed)</v>
      </c>
      <c r="C85" s="236" t="str">
        <f>IFERROR(IF(INDEX('Outcome Indicators - Section C'!C$10:C$26,MATCH('Print View'!$A85,'Outcome Indicators - Section C'!B$10:B$26,0))&lt;&gt;0,INDEX('Outcome Indicators - Section C'!C$10:C$26,MATCH('Print View'!$A85,'Outcome Indicators - Section C'!B$10:B$26,0)),""),"")</f>
        <v/>
      </c>
      <c r="D85" s="236" t="str">
        <f>IFERROR(IF(INDEX('Outcome Indicators - Section C'!D$10:D$26,MATCH('Print View'!$A85,'Outcome Indicators - Section C'!C$10:C$26,0))&lt;&gt;0,INDEX('Outcome Indicators - Section C'!D$10:D$26,MATCH('Print View'!$A85,'Outcome Indicators - Section C'!C$10:C$26,0)),""),"")</f>
        <v/>
      </c>
      <c r="E85" s="236" t="str">
        <f>IFERROR(IF(INDEX('Outcome Indicators - Section C'!E$10:E$26,MATCH('Print View'!$A85,'Outcome Indicators - Section C'!D$10:D$26,0))&lt;&gt;0,INDEX('Outcome Indicators - Section C'!E$10:E$26,MATCH('Print View'!$A85,'Outcome Indicators - Section C'!D$10:D$26,0)),""),"")</f>
        <v/>
      </c>
      <c r="F85" s="236" t="str">
        <f>IFERROR(IF(INDEX('Outcome Indicators - Section C'!F$10:F$26,MATCH('Print View'!$A85,'Outcome Indicators - Section C'!E$10:E$26,0))&lt;&gt;0,INDEX('Outcome Indicators - Section C'!F$10:F$26,MATCH('Print View'!$A85,'Outcome Indicators - Section C'!E$10:E$26,0)),""),"")</f>
        <v/>
      </c>
      <c r="G85" s="236" t="str">
        <f>IFERROR(IF(INDEX('Outcome Indicators - Section C'!G$10:G$26,MATCH('Print View'!$A85,'Outcome Indicators - Section C'!F$10:F$26,0))&lt;&gt;0,INDEX('Outcome Indicators - Section C'!G$10:G$26,MATCH('Print View'!$A85,'Outcome Indicators - Section C'!F$10:F$26,0)),""),"")</f>
        <v/>
      </c>
      <c r="H85" s="236" t="str">
        <f>IFERROR(IF(INDEX('Outcome Indicators - Section C'!H$10:H$26,MATCH('Print View'!$A85,'Outcome Indicators - Section C'!G$10:G$26,0))&lt;&gt;0,INDEX('Outcome Indicators - Section C'!H$10:H$26,MATCH('Print View'!$A85,'Outcome Indicators - Section C'!G$10:G$26,0)),""),"")</f>
        <v/>
      </c>
      <c r="I85" s="236" t="str">
        <f>IFERROR(IF(INDEX('Outcome Indicators - Section C'!O$10:O$26,MATCH('Print View'!$A85,'Outcome Indicators - Section C'!H$10:H$26,0))&lt;&gt;0,INDEX('Outcome Indicators - Section C'!O$10:O$26,MATCH('Print View'!$A85,'Outcome Indicators - Section C'!H$10:H$26,0)),""),"")</f>
        <v/>
      </c>
      <c r="J85" s="255"/>
      <c r="K85" s="256"/>
      <c r="L85" s="256"/>
      <c r="M85" s="256"/>
      <c r="N85" s="257"/>
      <c r="O85" s="258"/>
      <c r="P85" s="256"/>
      <c r="Q85" s="256"/>
      <c r="R85" s="256"/>
      <c r="S85" s="259"/>
      <c r="T85" s="258"/>
      <c r="U85" s="256"/>
      <c r="V85" s="256"/>
      <c r="W85" s="256"/>
      <c r="X85" s="257"/>
      <c r="Y85" s="260"/>
      <c r="Z85" s="256"/>
      <c r="AA85" s="256"/>
      <c r="AB85" s="256"/>
      <c r="AC85" s="257"/>
      <c r="AD85" s="255"/>
      <c r="AE85" s="256"/>
      <c r="AF85" s="256"/>
      <c r="AG85" s="256"/>
      <c r="AH85" s="261"/>
      <c r="AI85" s="244"/>
      <c r="AJ85" s="245" t="str">
        <f>IFERROR(IF(INDEX('Outcome Indicators - Section C'!P$10:P$26,MATCH('Print View'!$A85,'Outcome Indicators - Section C'!H$10:H$26,0))&lt;&gt;0,INDEX('Outcome Indicators - Section C'!P$10:P$26,MATCH('Print View'!$A85,'Outcome Indicators - Section C'!H$10:H$26,0)),""),"")</f>
        <v/>
      </c>
    </row>
    <row r="86" spans="1:36" ht="186">
      <c r="A86" s="235">
        <v>4</v>
      </c>
      <c r="B86" s="246" t="str">
        <f>IFERROR(IF(INDEX('Outcome Indicators - Section C'!B$10:B$26,MATCH('Print View'!$A86,'Outcome Indicators - Section C'!$A$10:$A$26,0))&lt;&gt;0,INDEX('Outcome Indicators - Section C'!B$10:B$26,MATCH('Print View'!$A86,'Outcome Indicators - Section C'!$A$10:$A$26,0)),""),"")</f>
        <v>TB O-6: Notification of RR-TB and/or MDR-TB cases – Percentage of notified cases of bacteriologically confirmed, drug resistant RR-TB and/or MDR-TB as a proportion of all estimated RR-TB and/or MDR-TB cases</v>
      </c>
      <c r="C86" s="246" t="str">
        <f>IFERROR(IF(INDEX('Outcome Indicators - Section C'!C$10:C$26,MATCH('Print View'!$A86,'Outcome Indicators - Section C'!B$10:B$26,0))&lt;&gt;0,INDEX('Outcome Indicators - Section C'!C$10:C$26,MATCH('Print View'!$A86,'Outcome Indicators - Section C'!B$10:B$26,0)),""),"")</f>
        <v/>
      </c>
      <c r="D86" s="246" t="str">
        <f>IFERROR(IF(INDEX('Outcome Indicators - Section C'!D$10:D$26,MATCH('Print View'!$A86,'Outcome Indicators - Section C'!C$10:C$26,0))&lt;&gt;0,INDEX('Outcome Indicators - Section C'!D$10:D$26,MATCH('Print View'!$A86,'Outcome Indicators - Section C'!C$10:C$26,0)),""),"")</f>
        <v/>
      </c>
      <c r="E86" s="246" t="str">
        <f>IFERROR(IF(INDEX('Outcome Indicators - Section C'!E$10:E$26,MATCH('Print View'!$A86,'Outcome Indicators - Section C'!D$10:D$26,0))&lt;&gt;0,INDEX('Outcome Indicators - Section C'!E$10:E$26,MATCH('Print View'!$A86,'Outcome Indicators - Section C'!D$10:D$26,0)),""),"")</f>
        <v/>
      </c>
      <c r="F86" s="246" t="str">
        <f>IFERROR(IF(INDEX('Outcome Indicators - Section C'!F$10:F$26,MATCH('Print View'!$A86,'Outcome Indicators - Section C'!E$10:E$26,0))&lt;&gt;0,INDEX('Outcome Indicators - Section C'!F$10:F$26,MATCH('Print View'!$A86,'Outcome Indicators - Section C'!E$10:E$26,0)),""),"")</f>
        <v/>
      </c>
      <c r="G86" s="246" t="str">
        <f>IFERROR(IF(INDEX('Outcome Indicators - Section C'!G$10:G$26,MATCH('Print View'!$A86,'Outcome Indicators - Section C'!F$10:F$26,0))&lt;&gt;0,INDEX('Outcome Indicators - Section C'!G$10:G$26,MATCH('Print View'!$A86,'Outcome Indicators - Section C'!F$10:F$26,0)),""),"")</f>
        <v/>
      </c>
      <c r="H86" s="246" t="str">
        <f>IFERROR(IF(INDEX('Outcome Indicators - Section C'!H$10:H$26,MATCH('Print View'!$A86,'Outcome Indicators - Section C'!G$10:G$26,0))&lt;&gt;0,INDEX('Outcome Indicators - Section C'!H$10:H$26,MATCH('Print View'!$A86,'Outcome Indicators - Section C'!G$10:G$26,0)),""),"")</f>
        <v/>
      </c>
      <c r="I86" s="246" t="str">
        <f>IFERROR(IF(INDEX('Outcome Indicators - Section C'!O$10:O$26,MATCH('Print View'!$A86,'Outcome Indicators - Section C'!H$10:H$26,0))&lt;&gt;0,INDEX('Outcome Indicators - Section C'!O$10:O$26,MATCH('Print View'!$A86,'Outcome Indicators - Section C'!H$10:H$26,0)),""),"")</f>
        <v/>
      </c>
      <c r="J86" s="247"/>
      <c r="K86" s="248"/>
      <c r="L86" s="248"/>
      <c r="M86" s="248"/>
      <c r="N86" s="249"/>
      <c r="O86" s="250"/>
      <c r="P86" s="248"/>
      <c r="Q86" s="248"/>
      <c r="R86" s="248"/>
      <c r="S86" s="251"/>
      <c r="T86" s="250"/>
      <c r="U86" s="248"/>
      <c r="V86" s="248"/>
      <c r="W86" s="248"/>
      <c r="X86" s="249"/>
      <c r="Y86" s="252"/>
      <c r="Z86" s="248"/>
      <c r="AA86" s="248"/>
      <c r="AB86" s="248"/>
      <c r="AC86" s="249"/>
      <c r="AD86" s="247"/>
      <c r="AE86" s="248"/>
      <c r="AF86" s="248"/>
      <c r="AG86" s="248"/>
      <c r="AH86" s="253"/>
      <c r="AI86" s="244"/>
      <c r="AJ86" s="254" t="str">
        <f>IFERROR(IF(INDEX('Outcome Indicators - Section C'!P$10:P$26,MATCH('Print View'!$A86,'Outcome Indicators - Section C'!H$10:H$26,0))&lt;&gt;0,INDEX('Outcome Indicators - Section C'!P$10:P$26,MATCH('Print View'!$A86,'Outcome Indicators - Section C'!H$10:H$26,0)),""),"")</f>
        <v/>
      </c>
    </row>
    <row r="87" spans="1:36" ht="116.25">
      <c r="A87" s="235">
        <v>5</v>
      </c>
      <c r="B87" s="236" t="str">
        <f>IFERROR(IF(INDEX('Outcome Indicators - Section C'!B$10:B$26,MATCH('Print View'!$A87,'Outcome Indicators - Section C'!$A$10:$A$26,0))&lt;&gt;0,INDEX('Outcome Indicators - Section C'!B$10:B$26,MATCH('Print View'!$A87,'Outcome Indicators - Section C'!$A$10:$A$26,0)),""),"")</f>
        <v>TB O-4(M): Treatment success rate of RR TB and/or MDR-TB: Percentage of cases with RR and/or MDR-TB successfully treated</v>
      </c>
      <c r="C87" s="236" t="str">
        <f>IFERROR(IF(INDEX('Outcome Indicators - Section C'!C$10:C$26,MATCH('Print View'!$A87,'Outcome Indicators - Section C'!B$10:B$26,0))&lt;&gt;0,INDEX('Outcome Indicators - Section C'!C$10:C$26,MATCH('Print View'!$A87,'Outcome Indicators - Section C'!B$10:B$26,0)),""),"")</f>
        <v/>
      </c>
      <c r="D87" s="236" t="str">
        <f>IFERROR(IF(INDEX('Outcome Indicators - Section C'!D$10:D$26,MATCH('Print View'!$A87,'Outcome Indicators - Section C'!C$10:C$26,0))&lt;&gt;0,INDEX('Outcome Indicators - Section C'!D$10:D$26,MATCH('Print View'!$A87,'Outcome Indicators - Section C'!C$10:C$26,0)),""),"")</f>
        <v/>
      </c>
      <c r="E87" s="236" t="str">
        <f>IFERROR(IF(INDEX('Outcome Indicators - Section C'!E$10:E$26,MATCH('Print View'!$A87,'Outcome Indicators - Section C'!D$10:D$26,0))&lt;&gt;0,INDEX('Outcome Indicators - Section C'!E$10:E$26,MATCH('Print View'!$A87,'Outcome Indicators - Section C'!D$10:D$26,0)),""),"")</f>
        <v/>
      </c>
      <c r="F87" s="236" t="str">
        <f>IFERROR(IF(INDEX('Outcome Indicators - Section C'!F$10:F$26,MATCH('Print View'!$A87,'Outcome Indicators - Section C'!E$10:E$26,0))&lt;&gt;0,INDEX('Outcome Indicators - Section C'!F$10:F$26,MATCH('Print View'!$A87,'Outcome Indicators - Section C'!E$10:E$26,0)),""),"")</f>
        <v/>
      </c>
      <c r="G87" s="236" t="str">
        <f>IFERROR(IF(INDEX('Outcome Indicators - Section C'!G$10:G$26,MATCH('Print View'!$A87,'Outcome Indicators - Section C'!F$10:F$26,0))&lt;&gt;0,INDEX('Outcome Indicators - Section C'!G$10:G$26,MATCH('Print View'!$A87,'Outcome Indicators - Section C'!F$10:F$26,0)),""),"")</f>
        <v/>
      </c>
      <c r="H87" s="236" t="str">
        <f>IFERROR(IF(INDEX('Outcome Indicators - Section C'!H$10:H$26,MATCH('Print View'!$A87,'Outcome Indicators - Section C'!G$10:G$26,0))&lt;&gt;0,INDEX('Outcome Indicators - Section C'!H$10:H$26,MATCH('Print View'!$A87,'Outcome Indicators - Section C'!G$10:G$26,0)),""),"")</f>
        <v/>
      </c>
      <c r="I87" s="236" t="str">
        <f>IFERROR(IF(INDEX('Outcome Indicators - Section C'!O$10:O$26,MATCH('Print View'!$A87,'Outcome Indicators - Section C'!H$10:H$26,0))&lt;&gt;0,INDEX('Outcome Indicators - Section C'!O$10:O$26,MATCH('Print View'!$A87,'Outcome Indicators - Section C'!H$10:H$26,0)),""),"")</f>
        <v/>
      </c>
      <c r="J87" s="255"/>
      <c r="K87" s="256"/>
      <c r="L87" s="256"/>
      <c r="M87" s="256"/>
      <c r="N87" s="257"/>
      <c r="O87" s="258"/>
      <c r="P87" s="256"/>
      <c r="Q87" s="256"/>
      <c r="R87" s="256"/>
      <c r="S87" s="259"/>
      <c r="T87" s="258"/>
      <c r="U87" s="256"/>
      <c r="V87" s="256"/>
      <c r="W87" s="256"/>
      <c r="X87" s="257"/>
      <c r="Y87" s="260"/>
      <c r="Z87" s="256"/>
      <c r="AA87" s="256"/>
      <c r="AB87" s="256"/>
      <c r="AC87" s="257"/>
      <c r="AD87" s="255"/>
      <c r="AE87" s="256"/>
      <c r="AF87" s="256"/>
      <c r="AG87" s="256"/>
      <c r="AH87" s="261"/>
      <c r="AI87" s="244"/>
      <c r="AJ87" s="245" t="str">
        <f>IFERROR(IF(INDEX('Outcome Indicators - Section C'!P$10:P$26,MATCH('Print View'!$A87,'Outcome Indicators - Section C'!H$10:H$26,0))&lt;&gt;0,INDEX('Outcome Indicators - Section C'!P$10:P$26,MATCH('Print View'!$A87,'Outcome Indicators - Section C'!H$10:H$26,0)),""),"")</f>
        <v/>
      </c>
    </row>
    <row r="88" spans="1:36" ht="23.25">
      <c r="A88" s="235">
        <v>6</v>
      </c>
      <c r="B88" s="246" t="str">
        <f>IFERROR(IF(INDEX('Outcome Indicators - Section C'!B$10:B$26,MATCH('Print View'!$A88,'Outcome Indicators - Section C'!$A$10:$A$26,0))&lt;&gt;0,INDEX('Outcome Indicators - Section C'!B$10:B$26,MATCH('Print View'!$A88,'Outcome Indicators - Section C'!$A$10:$A$26,0)),""),"")</f>
        <v/>
      </c>
      <c r="C88" s="246" t="str">
        <f>IFERROR(IF(INDEX('Outcome Indicators - Section C'!C$10:C$26,MATCH('Print View'!$A88,'Outcome Indicators - Section C'!B$10:B$26,0))&lt;&gt;0,INDEX('Outcome Indicators - Section C'!C$10:C$26,MATCH('Print View'!$A88,'Outcome Indicators - Section C'!B$10:B$26,0)),""),"")</f>
        <v/>
      </c>
      <c r="D88" s="246" t="str">
        <f>IFERROR(IF(INDEX('Outcome Indicators - Section C'!D$10:D$26,MATCH('Print View'!$A88,'Outcome Indicators - Section C'!C$10:C$26,0))&lt;&gt;0,INDEX('Outcome Indicators - Section C'!D$10:D$26,MATCH('Print View'!$A88,'Outcome Indicators - Section C'!C$10:C$26,0)),""),"")</f>
        <v/>
      </c>
      <c r="E88" s="246" t="str">
        <f>IFERROR(IF(INDEX('Outcome Indicators - Section C'!E$10:E$26,MATCH('Print View'!$A88,'Outcome Indicators - Section C'!D$10:D$26,0))&lt;&gt;0,INDEX('Outcome Indicators - Section C'!E$10:E$26,MATCH('Print View'!$A88,'Outcome Indicators - Section C'!D$10:D$26,0)),""),"")</f>
        <v/>
      </c>
      <c r="F88" s="246" t="str">
        <f>IFERROR(IF(INDEX('Outcome Indicators - Section C'!F$10:F$26,MATCH('Print View'!$A88,'Outcome Indicators - Section C'!E$10:E$26,0))&lt;&gt;0,INDEX('Outcome Indicators - Section C'!F$10:F$26,MATCH('Print View'!$A88,'Outcome Indicators - Section C'!E$10:E$26,0)),""),"")</f>
        <v/>
      </c>
      <c r="G88" s="246" t="str">
        <f>IFERROR(IF(INDEX('Outcome Indicators - Section C'!G$10:G$26,MATCH('Print View'!$A88,'Outcome Indicators - Section C'!F$10:F$26,0))&lt;&gt;0,INDEX('Outcome Indicators - Section C'!G$10:G$26,MATCH('Print View'!$A88,'Outcome Indicators - Section C'!F$10:F$26,0)),""),"")</f>
        <v/>
      </c>
      <c r="H88" s="246" t="str">
        <f>IFERROR(IF(INDEX('Outcome Indicators - Section C'!H$10:H$26,MATCH('Print View'!$A88,'Outcome Indicators - Section C'!G$10:G$26,0))&lt;&gt;0,INDEX('Outcome Indicators - Section C'!H$10:H$26,MATCH('Print View'!$A88,'Outcome Indicators - Section C'!G$10:G$26,0)),""),"")</f>
        <v/>
      </c>
      <c r="I88" s="246" t="str">
        <f>IFERROR(IF(INDEX('Outcome Indicators - Section C'!O$10:O$26,MATCH('Print View'!$A88,'Outcome Indicators - Section C'!H$10:H$26,0))&lt;&gt;0,INDEX('Outcome Indicators - Section C'!O$10:O$26,MATCH('Print View'!$A88,'Outcome Indicators - Section C'!H$10:H$26,0)),""),"")</f>
        <v/>
      </c>
      <c r="J88" s="247"/>
      <c r="K88" s="248"/>
      <c r="L88" s="248"/>
      <c r="M88" s="248"/>
      <c r="N88" s="249"/>
      <c r="O88" s="250"/>
      <c r="P88" s="248"/>
      <c r="Q88" s="248"/>
      <c r="R88" s="248"/>
      <c r="S88" s="251"/>
      <c r="T88" s="250"/>
      <c r="U88" s="248"/>
      <c r="V88" s="248"/>
      <c r="W88" s="248"/>
      <c r="X88" s="249"/>
      <c r="Y88" s="252"/>
      <c r="Z88" s="248"/>
      <c r="AA88" s="248"/>
      <c r="AB88" s="248"/>
      <c r="AC88" s="249"/>
      <c r="AD88" s="247"/>
      <c r="AE88" s="248"/>
      <c r="AF88" s="248"/>
      <c r="AG88" s="248"/>
      <c r="AH88" s="253"/>
      <c r="AI88" s="244"/>
      <c r="AJ88" s="254" t="str">
        <f>IFERROR(IF(INDEX('Outcome Indicators - Section C'!P$10:P$26,MATCH('Print View'!$A88,'Outcome Indicators - Section C'!H$10:H$26,0))&lt;&gt;0,INDEX('Outcome Indicators - Section C'!P$10:P$26,MATCH('Print View'!$A88,'Outcome Indicators - Section C'!H$10:H$26,0)),""),"")</f>
        <v/>
      </c>
    </row>
    <row r="89" spans="1:36" ht="23.25">
      <c r="A89" s="235">
        <v>7</v>
      </c>
      <c r="B89" s="236" t="str">
        <f>IFERROR(IF(INDEX('Outcome Indicators - Section C'!B$10:B$26,MATCH('Print View'!$A89,'Outcome Indicators - Section C'!$A$10:$A$26,0))&lt;&gt;0,INDEX('Outcome Indicators - Section C'!B$10:B$26,MATCH('Print View'!$A89,'Outcome Indicators - Section C'!$A$10:$A$26,0)),""),"")</f>
        <v/>
      </c>
      <c r="C89" s="236" t="str">
        <f>IFERROR(IF(INDEX('Outcome Indicators - Section C'!C$10:C$26,MATCH('Print View'!$A89,'Outcome Indicators - Section C'!B$10:B$26,0))&lt;&gt;0,INDEX('Outcome Indicators - Section C'!C$10:C$26,MATCH('Print View'!$A89,'Outcome Indicators - Section C'!B$10:B$26,0)),""),"")</f>
        <v/>
      </c>
      <c r="D89" s="236" t="str">
        <f>IFERROR(IF(INDEX('Outcome Indicators - Section C'!D$10:D$26,MATCH('Print View'!$A89,'Outcome Indicators - Section C'!C$10:C$26,0))&lt;&gt;0,INDEX('Outcome Indicators - Section C'!D$10:D$26,MATCH('Print View'!$A89,'Outcome Indicators - Section C'!C$10:C$26,0)),""),"")</f>
        <v/>
      </c>
      <c r="E89" s="236" t="str">
        <f>IFERROR(IF(INDEX('Outcome Indicators - Section C'!E$10:E$26,MATCH('Print View'!$A89,'Outcome Indicators - Section C'!D$10:D$26,0))&lt;&gt;0,INDEX('Outcome Indicators - Section C'!E$10:E$26,MATCH('Print View'!$A89,'Outcome Indicators - Section C'!D$10:D$26,0)),""),"")</f>
        <v/>
      </c>
      <c r="F89" s="236" t="str">
        <f>IFERROR(IF(INDEX('Outcome Indicators - Section C'!F$10:F$26,MATCH('Print View'!$A89,'Outcome Indicators - Section C'!E$10:E$26,0))&lt;&gt;0,INDEX('Outcome Indicators - Section C'!F$10:F$26,MATCH('Print View'!$A89,'Outcome Indicators - Section C'!E$10:E$26,0)),""),"")</f>
        <v/>
      </c>
      <c r="G89" s="236" t="str">
        <f>IFERROR(IF(INDEX('Outcome Indicators - Section C'!G$10:G$26,MATCH('Print View'!$A89,'Outcome Indicators - Section C'!F$10:F$26,0))&lt;&gt;0,INDEX('Outcome Indicators - Section C'!G$10:G$26,MATCH('Print View'!$A89,'Outcome Indicators - Section C'!F$10:F$26,0)),""),"")</f>
        <v/>
      </c>
      <c r="H89" s="236" t="str">
        <f>IFERROR(IF(INDEX('Outcome Indicators - Section C'!H$10:H$26,MATCH('Print View'!$A89,'Outcome Indicators - Section C'!G$10:G$26,0))&lt;&gt;0,INDEX('Outcome Indicators - Section C'!H$10:H$26,MATCH('Print View'!$A89,'Outcome Indicators - Section C'!G$10:G$26,0)),""),"")</f>
        <v/>
      </c>
      <c r="I89" s="236" t="str">
        <f>IFERROR(IF(INDEX('Outcome Indicators - Section C'!O$10:O$26,MATCH('Print View'!$A89,'Outcome Indicators - Section C'!H$10:H$26,0))&lt;&gt;0,INDEX('Outcome Indicators - Section C'!O$10:O$26,MATCH('Print View'!$A89,'Outcome Indicators - Section C'!H$10:H$26,0)),""),"")</f>
        <v/>
      </c>
      <c r="J89" s="255"/>
      <c r="K89" s="256"/>
      <c r="L89" s="256"/>
      <c r="M89" s="256"/>
      <c r="N89" s="257"/>
      <c r="O89" s="258"/>
      <c r="P89" s="256"/>
      <c r="Q89" s="256"/>
      <c r="R89" s="256"/>
      <c r="S89" s="259"/>
      <c r="T89" s="258"/>
      <c r="U89" s="256"/>
      <c r="V89" s="256"/>
      <c r="W89" s="256"/>
      <c r="X89" s="257"/>
      <c r="Y89" s="260"/>
      <c r="Z89" s="256"/>
      <c r="AA89" s="256"/>
      <c r="AB89" s="256"/>
      <c r="AC89" s="257"/>
      <c r="AD89" s="255"/>
      <c r="AE89" s="256"/>
      <c r="AF89" s="256"/>
      <c r="AG89" s="256"/>
      <c r="AH89" s="261"/>
      <c r="AI89" s="244"/>
      <c r="AJ89" s="245" t="str">
        <f>IFERROR(IF(INDEX('Outcome Indicators - Section C'!P$10:P$26,MATCH('Print View'!$A89,'Outcome Indicators - Section C'!H$10:H$26,0))&lt;&gt;0,INDEX('Outcome Indicators - Section C'!P$10:P$26,MATCH('Print View'!$A89,'Outcome Indicators - Section C'!H$10:H$26,0)),""),"")</f>
        <v/>
      </c>
    </row>
    <row r="90" spans="1:36" ht="23.25">
      <c r="A90" s="235">
        <v>8</v>
      </c>
      <c r="B90" s="246" t="str">
        <f>IFERROR(IF(INDEX('Outcome Indicators - Section C'!B$10:B$26,MATCH('Print View'!$A90,'Outcome Indicators - Section C'!$A$10:$A$26,0))&lt;&gt;0,INDEX('Outcome Indicators - Section C'!B$10:B$26,MATCH('Print View'!$A90,'Outcome Indicators - Section C'!$A$10:$A$26,0)),""),"")</f>
        <v/>
      </c>
      <c r="C90" s="246" t="str">
        <f>IFERROR(IF(INDEX('Outcome Indicators - Section C'!C$10:C$26,MATCH('Print View'!$A90,'Outcome Indicators - Section C'!B$10:B$26,0))&lt;&gt;0,INDEX('Outcome Indicators - Section C'!C$10:C$26,MATCH('Print View'!$A90,'Outcome Indicators - Section C'!B$10:B$26,0)),""),"")</f>
        <v/>
      </c>
      <c r="D90" s="246" t="str">
        <f>IFERROR(IF(INDEX('Outcome Indicators - Section C'!D$10:D$26,MATCH('Print View'!$A90,'Outcome Indicators - Section C'!C$10:C$26,0))&lt;&gt;0,INDEX('Outcome Indicators - Section C'!D$10:D$26,MATCH('Print View'!$A90,'Outcome Indicators - Section C'!C$10:C$26,0)),""),"")</f>
        <v/>
      </c>
      <c r="E90" s="246" t="str">
        <f>IFERROR(IF(INDEX('Outcome Indicators - Section C'!E$10:E$26,MATCH('Print View'!$A90,'Outcome Indicators - Section C'!D$10:D$26,0))&lt;&gt;0,INDEX('Outcome Indicators - Section C'!E$10:E$26,MATCH('Print View'!$A90,'Outcome Indicators - Section C'!D$10:D$26,0)),""),"")</f>
        <v/>
      </c>
      <c r="F90" s="246" t="str">
        <f>IFERROR(IF(INDEX('Outcome Indicators - Section C'!F$10:F$26,MATCH('Print View'!$A90,'Outcome Indicators - Section C'!E$10:E$26,0))&lt;&gt;0,INDEX('Outcome Indicators - Section C'!F$10:F$26,MATCH('Print View'!$A90,'Outcome Indicators - Section C'!E$10:E$26,0)),""),"")</f>
        <v/>
      </c>
      <c r="G90" s="246" t="str">
        <f>IFERROR(IF(INDEX('Outcome Indicators - Section C'!G$10:G$26,MATCH('Print View'!$A90,'Outcome Indicators - Section C'!F$10:F$26,0))&lt;&gt;0,INDEX('Outcome Indicators - Section C'!G$10:G$26,MATCH('Print View'!$A90,'Outcome Indicators - Section C'!F$10:F$26,0)),""),"")</f>
        <v/>
      </c>
      <c r="H90" s="246" t="str">
        <f>IFERROR(IF(INDEX('Outcome Indicators - Section C'!H$10:H$26,MATCH('Print View'!$A90,'Outcome Indicators - Section C'!G$10:G$26,0))&lt;&gt;0,INDEX('Outcome Indicators - Section C'!H$10:H$26,MATCH('Print View'!$A90,'Outcome Indicators - Section C'!G$10:G$26,0)),""),"")</f>
        <v/>
      </c>
      <c r="I90" s="246" t="str">
        <f>IFERROR(IF(INDEX('Outcome Indicators - Section C'!O$10:O$26,MATCH('Print View'!$A90,'Outcome Indicators - Section C'!H$10:H$26,0))&lt;&gt;0,INDEX('Outcome Indicators - Section C'!O$10:O$26,MATCH('Print View'!$A90,'Outcome Indicators - Section C'!H$10:H$26,0)),""),"")</f>
        <v/>
      </c>
      <c r="J90" s="247"/>
      <c r="K90" s="248"/>
      <c r="L90" s="248"/>
      <c r="M90" s="248"/>
      <c r="N90" s="249"/>
      <c r="O90" s="250"/>
      <c r="P90" s="248"/>
      <c r="Q90" s="248"/>
      <c r="R90" s="248"/>
      <c r="S90" s="251"/>
      <c r="T90" s="250"/>
      <c r="U90" s="248"/>
      <c r="V90" s="248"/>
      <c r="W90" s="248"/>
      <c r="X90" s="249"/>
      <c r="Y90" s="252"/>
      <c r="Z90" s="248"/>
      <c r="AA90" s="248"/>
      <c r="AB90" s="248"/>
      <c r="AC90" s="249"/>
      <c r="AD90" s="247"/>
      <c r="AE90" s="248"/>
      <c r="AF90" s="248"/>
      <c r="AG90" s="248"/>
      <c r="AH90" s="253"/>
      <c r="AI90" s="244"/>
      <c r="AJ90" s="254" t="str">
        <f>IFERROR(IF(INDEX('Outcome Indicators - Section C'!P$10:P$26,MATCH('Print View'!$A90,'Outcome Indicators - Section C'!H$10:H$26,0))&lt;&gt;0,INDEX('Outcome Indicators - Section C'!P$10:P$26,MATCH('Print View'!$A90,'Outcome Indicators - Section C'!H$10:H$26,0)),""),"")</f>
        <v/>
      </c>
    </row>
    <row r="91" spans="1:36" ht="23.25">
      <c r="A91" s="235">
        <v>9</v>
      </c>
      <c r="B91" s="236" t="str">
        <f>IFERROR(IF(INDEX('Outcome Indicators - Section C'!B$10:B$26,MATCH('Print View'!$A91,'Outcome Indicators - Section C'!$A$10:$A$26,0))&lt;&gt;0,INDEX('Outcome Indicators - Section C'!B$10:B$26,MATCH('Print View'!$A91,'Outcome Indicators - Section C'!$A$10:$A$26,0)),""),"")</f>
        <v/>
      </c>
      <c r="C91" s="236" t="str">
        <f>IFERROR(IF(INDEX('Outcome Indicators - Section C'!C$10:C$26,MATCH('Print View'!$A91,'Outcome Indicators - Section C'!B$10:B$26,0))&lt;&gt;0,INDEX('Outcome Indicators - Section C'!C$10:C$26,MATCH('Print View'!$A91,'Outcome Indicators - Section C'!B$10:B$26,0)),""),"")</f>
        <v/>
      </c>
      <c r="D91" s="236" t="str">
        <f>IFERROR(IF(INDEX('Outcome Indicators - Section C'!D$10:D$26,MATCH('Print View'!$A91,'Outcome Indicators - Section C'!C$10:C$26,0))&lt;&gt;0,INDEX('Outcome Indicators - Section C'!D$10:D$26,MATCH('Print View'!$A91,'Outcome Indicators - Section C'!C$10:C$26,0)),""),"")</f>
        <v/>
      </c>
      <c r="E91" s="236" t="str">
        <f>IFERROR(IF(INDEX('Outcome Indicators - Section C'!E$10:E$26,MATCH('Print View'!$A91,'Outcome Indicators - Section C'!D$10:D$26,0))&lt;&gt;0,INDEX('Outcome Indicators - Section C'!E$10:E$26,MATCH('Print View'!$A91,'Outcome Indicators - Section C'!D$10:D$26,0)),""),"")</f>
        <v/>
      </c>
      <c r="F91" s="236" t="str">
        <f>IFERROR(IF(INDEX('Outcome Indicators - Section C'!F$10:F$26,MATCH('Print View'!$A91,'Outcome Indicators - Section C'!E$10:E$26,0))&lt;&gt;0,INDEX('Outcome Indicators - Section C'!F$10:F$26,MATCH('Print View'!$A91,'Outcome Indicators - Section C'!E$10:E$26,0)),""),"")</f>
        <v/>
      </c>
      <c r="G91" s="236" t="str">
        <f>IFERROR(IF(INDEX('Outcome Indicators - Section C'!G$10:G$26,MATCH('Print View'!$A91,'Outcome Indicators - Section C'!F$10:F$26,0))&lt;&gt;0,INDEX('Outcome Indicators - Section C'!G$10:G$26,MATCH('Print View'!$A91,'Outcome Indicators - Section C'!F$10:F$26,0)),""),"")</f>
        <v/>
      </c>
      <c r="H91" s="236" t="str">
        <f>IFERROR(IF(INDEX('Outcome Indicators - Section C'!H$10:H$26,MATCH('Print View'!$A91,'Outcome Indicators - Section C'!G$10:G$26,0))&lt;&gt;0,INDEX('Outcome Indicators - Section C'!H$10:H$26,MATCH('Print View'!$A91,'Outcome Indicators - Section C'!G$10:G$26,0)),""),"")</f>
        <v/>
      </c>
      <c r="I91" s="236" t="str">
        <f>IFERROR(IF(INDEX('Outcome Indicators - Section C'!O$10:O$26,MATCH('Print View'!$A91,'Outcome Indicators - Section C'!H$10:H$26,0))&lt;&gt;0,INDEX('Outcome Indicators - Section C'!O$10:O$26,MATCH('Print View'!$A91,'Outcome Indicators - Section C'!H$10:H$26,0)),""),"")</f>
        <v/>
      </c>
      <c r="J91" s="255"/>
      <c r="K91" s="256"/>
      <c r="L91" s="256"/>
      <c r="M91" s="256"/>
      <c r="N91" s="257"/>
      <c r="O91" s="258"/>
      <c r="P91" s="256"/>
      <c r="Q91" s="256"/>
      <c r="R91" s="256"/>
      <c r="S91" s="259"/>
      <c r="T91" s="258"/>
      <c r="U91" s="256"/>
      <c r="V91" s="256"/>
      <c r="W91" s="256"/>
      <c r="X91" s="257"/>
      <c r="Y91" s="260"/>
      <c r="Z91" s="256"/>
      <c r="AA91" s="256"/>
      <c r="AB91" s="256"/>
      <c r="AC91" s="257"/>
      <c r="AD91" s="255"/>
      <c r="AE91" s="256"/>
      <c r="AF91" s="256"/>
      <c r="AG91" s="256"/>
      <c r="AH91" s="261"/>
      <c r="AI91" s="244"/>
      <c r="AJ91" s="245" t="str">
        <f>IFERROR(IF(INDEX('Outcome Indicators - Section C'!P$10:P$26,MATCH('Print View'!$A91,'Outcome Indicators - Section C'!H$10:H$26,0))&lt;&gt;0,INDEX('Outcome Indicators - Section C'!P$10:P$26,MATCH('Print View'!$A91,'Outcome Indicators - Section C'!H$10:H$26,0)),""),"")</f>
        <v/>
      </c>
    </row>
    <row r="92" spans="1:36" ht="23.25">
      <c r="A92" s="235">
        <v>10</v>
      </c>
      <c r="B92" s="246" t="str">
        <f>IFERROR(IF(INDEX('Outcome Indicators - Section C'!B$10:B$26,MATCH('Print View'!$A92,'Outcome Indicators - Section C'!$A$10:$A$26,0))&lt;&gt;0,INDEX('Outcome Indicators - Section C'!B$10:B$26,MATCH('Print View'!$A92,'Outcome Indicators - Section C'!$A$10:$A$26,0)),""),"")</f>
        <v/>
      </c>
      <c r="C92" s="246" t="str">
        <f>IFERROR(IF(INDEX('Outcome Indicators - Section C'!C$10:C$26,MATCH('Print View'!$A92,'Outcome Indicators - Section C'!B$10:B$26,0))&lt;&gt;0,INDEX('Outcome Indicators - Section C'!C$10:C$26,MATCH('Print View'!$A92,'Outcome Indicators - Section C'!B$10:B$26,0)),""),"")</f>
        <v/>
      </c>
      <c r="D92" s="246" t="str">
        <f>IFERROR(IF(INDEX('Outcome Indicators - Section C'!D$10:D$26,MATCH('Print View'!$A92,'Outcome Indicators - Section C'!C$10:C$26,0))&lt;&gt;0,INDEX('Outcome Indicators - Section C'!D$10:D$26,MATCH('Print View'!$A92,'Outcome Indicators - Section C'!C$10:C$26,0)),""),"")</f>
        <v/>
      </c>
      <c r="E92" s="246" t="str">
        <f>IFERROR(IF(INDEX('Outcome Indicators - Section C'!E$10:E$26,MATCH('Print View'!$A92,'Outcome Indicators - Section C'!D$10:D$26,0))&lt;&gt;0,INDEX('Outcome Indicators - Section C'!E$10:E$26,MATCH('Print View'!$A92,'Outcome Indicators - Section C'!D$10:D$26,0)),""),"")</f>
        <v/>
      </c>
      <c r="F92" s="246" t="str">
        <f>IFERROR(IF(INDEX('Outcome Indicators - Section C'!F$10:F$26,MATCH('Print View'!$A92,'Outcome Indicators - Section C'!E$10:E$26,0))&lt;&gt;0,INDEX('Outcome Indicators - Section C'!F$10:F$26,MATCH('Print View'!$A92,'Outcome Indicators - Section C'!E$10:E$26,0)),""),"")</f>
        <v/>
      </c>
      <c r="G92" s="246" t="str">
        <f>IFERROR(IF(INDEX('Outcome Indicators - Section C'!G$10:G$26,MATCH('Print View'!$A92,'Outcome Indicators - Section C'!F$10:F$26,0))&lt;&gt;0,INDEX('Outcome Indicators - Section C'!G$10:G$26,MATCH('Print View'!$A92,'Outcome Indicators - Section C'!F$10:F$26,0)),""),"")</f>
        <v/>
      </c>
      <c r="H92" s="246" t="str">
        <f>IFERROR(IF(INDEX('Outcome Indicators - Section C'!H$10:H$26,MATCH('Print View'!$A92,'Outcome Indicators - Section C'!G$10:G$26,0))&lt;&gt;0,INDEX('Outcome Indicators - Section C'!H$10:H$26,MATCH('Print View'!$A92,'Outcome Indicators - Section C'!G$10:G$26,0)),""),"")</f>
        <v/>
      </c>
      <c r="I92" s="246" t="str">
        <f>IFERROR(IF(INDEX('Outcome Indicators - Section C'!O$10:O$26,MATCH('Print View'!$A92,'Outcome Indicators - Section C'!H$10:H$26,0))&lt;&gt;0,INDEX('Outcome Indicators - Section C'!O$10:O$26,MATCH('Print View'!$A92,'Outcome Indicators - Section C'!H$10:H$26,0)),""),"")</f>
        <v/>
      </c>
      <c r="J92" s="247"/>
      <c r="K92" s="248"/>
      <c r="L92" s="248"/>
      <c r="M92" s="248"/>
      <c r="N92" s="249"/>
      <c r="O92" s="250"/>
      <c r="P92" s="248"/>
      <c r="Q92" s="248"/>
      <c r="R92" s="248"/>
      <c r="S92" s="251"/>
      <c r="T92" s="250"/>
      <c r="U92" s="248"/>
      <c r="V92" s="248"/>
      <c r="W92" s="248"/>
      <c r="X92" s="249"/>
      <c r="Y92" s="252"/>
      <c r="Z92" s="248"/>
      <c r="AA92" s="248"/>
      <c r="AB92" s="248"/>
      <c r="AC92" s="249"/>
      <c r="AD92" s="247"/>
      <c r="AE92" s="248"/>
      <c r="AF92" s="248"/>
      <c r="AG92" s="248"/>
      <c r="AH92" s="253"/>
      <c r="AI92" s="244"/>
      <c r="AJ92" s="254" t="str">
        <f>IFERROR(IF(INDEX('Outcome Indicators - Section C'!P$10:P$26,MATCH('Print View'!$A92,'Outcome Indicators - Section C'!H$10:H$26,0))&lt;&gt;0,INDEX('Outcome Indicators - Section C'!P$10:P$26,MATCH('Print View'!$A92,'Outcome Indicators - Section C'!H$10:H$26,0)),""),"")</f>
        <v/>
      </c>
    </row>
    <row r="93" spans="1:36" ht="23.25">
      <c r="A93" s="235">
        <v>11</v>
      </c>
      <c r="B93" s="236" t="str">
        <f>IFERROR(IF(INDEX('Outcome Indicators - Section C'!B$10:B$26,MATCH('Print View'!$A93,'Outcome Indicators - Section C'!$A$10:$A$26,0))&lt;&gt;0,INDEX('Outcome Indicators - Section C'!B$10:B$26,MATCH('Print View'!$A93,'Outcome Indicators - Section C'!$A$10:$A$26,0)),""),"")</f>
        <v/>
      </c>
      <c r="C93" s="236" t="str">
        <f>IFERROR(IF(INDEX('Outcome Indicators - Section C'!C$10:C$26,MATCH('Print View'!$A93,'Outcome Indicators - Section C'!B$10:B$26,0))&lt;&gt;0,INDEX('Outcome Indicators - Section C'!C$10:C$26,MATCH('Print View'!$A93,'Outcome Indicators - Section C'!B$10:B$26,0)),""),"")</f>
        <v/>
      </c>
      <c r="D93" s="236" t="str">
        <f>IFERROR(IF(INDEX('Outcome Indicators - Section C'!D$10:D$26,MATCH('Print View'!$A93,'Outcome Indicators - Section C'!C$10:C$26,0))&lt;&gt;0,INDEX('Outcome Indicators - Section C'!D$10:D$26,MATCH('Print View'!$A93,'Outcome Indicators - Section C'!C$10:C$26,0)),""),"")</f>
        <v/>
      </c>
      <c r="E93" s="236" t="str">
        <f>IFERROR(IF(INDEX('Outcome Indicators - Section C'!E$10:E$26,MATCH('Print View'!$A93,'Outcome Indicators - Section C'!D$10:D$26,0))&lt;&gt;0,INDEX('Outcome Indicators - Section C'!E$10:E$26,MATCH('Print View'!$A93,'Outcome Indicators - Section C'!D$10:D$26,0)),""),"")</f>
        <v/>
      </c>
      <c r="F93" s="236" t="str">
        <f>IFERROR(IF(INDEX('Outcome Indicators - Section C'!F$10:F$26,MATCH('Print View'!$A93,'Outcome Indicators - Section C'!E$10:E$26,0))&lt;&gt;0,INDEX('Outcome Indicators - Section C'!F$10:F$26,MATCH('Print View'!$A93,'Outcome Indicators - Section C'!E$10:E$26,0)),""),"")</f>
        <v/>
      </c>
      <c r="G93" s="236" t="str">
        <f>IFERROR(IF(INDEX('Outcome Indicators - Section C'!G$10:G$26,MATCH('Print View'!$A93,'Outcome Indicators - Section C'!F$10:F$26,0))&lt;&gt;0,INDEX('Outcome Indicators - Section C'!G$10:G$26,MATCH('Print View'!$A93,'Outcome Indicators - Section C'!F$10:F$26,0)),""),"")</f>
        <v/>
      </c>
      <c r="H93" s="236" t="str">
        <f>IFERROR(IF(INDEX('Outcome Indicators - Section C'!H$10:H$26,MATCH('Print View'!$A93,'Outcome Indicators - Section C'!G$10:G$26,0))&lt;&gt;0,INDEX('Outcome Indicators - Section C'!H$10:H$26,MATCH('Print View'!$A93,'Outcome Indicators - Section C'!G$10:G$26,0)),""),"")</f>
        <v/>
      </c>
      <c r="I93" s="236" t="str">
        <f>IFERROR(IF(INDEX('Outcome Indicators - Section C'!O$10:O$26,MATCH('Print View'!$A93,'Outcome Indicators - Section C'!H$10:H$26,0))&lt;&gt;0,INDEX('Outcome Indicators - Section C'!O$10:O$26,MATCH('Print View'!$A93,'Outcome Indicators - Section C'!H$10:H$26,0)),""),"")</f>
        <v/>
      </c>
      <c r="J93" s="255"/>
      <c r="K93" s="256"/>
      <c r="L93" s="256"/>
      <c r="M93" s="256"/>
      <c r="N93" s="257"/>
      <c r="O93" s="258"/>
      <c r="P93" s="256"/>
      <c r="Q93" s="256"/>
      <c r="R93" s="256"/>
      <c r="S93" s="259"/>
      <c r="T93" s="258"/>
      <c r="U93" s="256"/>
      <c r="V93" s="256"/>
      <c r="W93" s="256"/>
      <c r="X93" s="257"/>
      <c r="Y93" s="260"/>
      <c r="Z93" s="256"/>
      <c r="AA93" s="256"/>
      <c r="AB93" s="256"/>
      <c r="AC93" s="257"/>
      <c r="AD93" s="255"/>
      <c r="AE93" s="256"/>
      <c r="AF93" s="256"/>
      <c r="AG93" s="256"/>
      <c r="AH93" s="261"/>
      <c r="AI93" s="244"/>
      <c r="AJ93" s="245" t="str">
        <f>IFERROR(IF(INDEX('Outcome Indicators - Section C'!P$10:P$26,MATCH('Print View'!$A93,'Outcome Indicators - Section C'!H$10:H$26,0))&lt;&gt;0,INDEX('Outcome Indicators - Section C'!P$10:P$26,MATCH('Print View'!$A93,'Outcome Indicators - Section C'!H$10:H$26,0)),""),"")</f>
        <v/>
      </c>
    </row>
    <row r="94" spans="1:36" ht="23.25">
      <c r="A94" s="235">
        <v>12</v>
      </c>
      <c r="B94" s="246" t="str">
        <f>IFERROR(IF(INDEX('Outcome Indicators - Section C'!B$10:B$26,MATCH('Print View'!$A94,'Outcome Indicators - Section C'!$A$10:$A$26,0))&lt;&gt;0,INDEX('Outcome Indicators - Section C'!B$10:B$26,MATCH('Print View'!$A94,'Outcome Indicators - Section C'!$A$10:$A$26,0)),""),"")</f>
        <v/>
      </c>
      <c r="C94" s="246" t="str">
        <f>IFERROR(IF(INDEX('Outcome Indicators - Section C'!C$10:C$26,MATCH('Print View'!$A94,'Outcome Indicators - Section C'!B$10:B$26,0))&lt;&gt;0,INDEX('Outcome Indicators - Section C'!C$10:C$26,MATCH('Print View'!$A94,'Outcome Indicators - Section C'!B$10:B$26,0)),""),"")</f>
        <v/>
      </c>
      <c r="D94" s="246" t="str">
        <f>IFERROR(IF(INDEX('Outcome Indicators - Section C'!D$10:D$26,MATCH('Print View'!$A94,'Outcome Indicators - Section C'!C$10:C$26,0))&lt;&gt;0,INDEX('Outcome Indicators - Section C'!D$10:D$26,MATCH('Print View'!$A94,'Outcome Indicators - Section C'!C$10:C$26,0)),""),"")</f>
        <v/>
      </c>
      <c r="E94" s="246" t="str">
        <f>IFERROR(IF(INDEX('Outcome Indicators - Section C'!E$10:E$26,MATCH('Print View'!$A94,'Outcome Indicators - Section C'!D$10:D$26,0))&lt;&gt;0,INDEX('Outcome Indicators - Section C'!E$10:E$26,MATCH('Print View'!$A94,'Outcome Indicators - Section C'!D$10:D$26,0)),""),"")</f>
        <v/>
      </c>
      <c r="F94" s="246" t="str">
        <f>IFERROR(IF(INDEX('Outcome Indicators - Section C'!F$10:F$26,MATCH('Print View'!$A94,'Outcome Indicators - Section C'!E$10:E$26,0))&lt;&gt;0,INDEX('Outcome Indicators - Section C'!F$10:F$26,MATCH('Print View'!$A94,'Outcome Indicators - Section C'!E$10:E$26,0)),""),"")</f>
        <v/>
      </c>
      <c r="G94" s="246" t="str">
        <f>IFERROR(IF(INDEX('Outcome Indicators - Section C'!G$10:G$26,MATCH('Print View'!$A94,'Outcome Indicators - Section C'!F$10:F$26,0))&lt;&gt;0,INDEX('Outcome Indicators - Section C'!G$10:G$26,MATCH('Print View'!$A94,'Outcome Indicators - Section C'!F$10:F$26,0)),""),"")</f>
        <v/>
      </c>
      <c r="H94" s="246" t="str">
        <f>IFERROR(IF(INDEX('Outcome Indicators - Section C'!H$10:H$26,MATCH('Print View'!$A94,'Outcome Indicators - Section C'!G$10:G$26,0))&lt;&gt;0,INDEX('Outcome Indicators - Section C'!H$10:H$26,MATCH('Print View'!$A94,'Outcome Indicators - Section C'!G$10:G$26,0)),""),"")</f>
        <v/>
      </c>
      <c r="I94" s="246" t="str">
        <f>IFERROR(IF(INDEX('Outcome Indicators - Section C'!O$10:O$26,MATCH('Print View'!$A94,'Outcome Indicators - Section C'!H$10:H$26,0))&lt;&gt;0,INDEX('Outcome Indicators - Section C'!O$10:O$26,MATCH('Print View'!$A94,'Outcome Indicators - Section C'!H$10:H$26,0)),""),"")</f>
        <v/>
      </c>
      <c r="J94" s="247"/>
      <c r="K94" s="248"/>
      <c r="L94" s="248"/>
      <c r="M94" s="248"/>
      <c r="N94" s="249"/>
      <c r="O94" s="250"/>
      <c r="P94" s="248"/>
      <c r="Q94" s="248"/>
      <c r="R94" s="248"/>
      <c r="S94" s="251"/>
      <c r="T94" s="250"/>
      <c r="U94" s="248"/>
      <c r="V94" s="248"/>
      <c r="W94" s="248"/>
      <c r="X94" s="249"/>
      <c r="Y94" s="252"/>
      <c r="Z94" s="248"/>
      <c r="AA94" s="248"/>
      <c r="AB94" s="248"/>
      <c r="AC94" s="249"/>
      <c r="AD94" s="247"/>
      <c r="AE94" s="248"/>
      <c r="AF94" s="248"/>
      <c r="AG94" s="248"/>
      <c r="AH94" s="253"/>
      <c r="AI94" s="244"/>
      <c r="AJ94" s="254" t="str">
        <f>IFERROR(IF(INDEX('Outcome Indicators - Section C'!P$10:P$26,MATCH('Print View'!$A94,'Outcome Indicators - Section C'!H$10:H$26,0))&lt;&gt;0,INDEX('Outcome Indicators - Section C'!P$10:P$26,MATCH('Print View'!$A94,'Outcome Indicators - Section C'!H$10:H$26,0)),""),"")</f>
        <v/>
      </c>
    </row>
    <row r="95" spans="1:36" ht="23.25">
      <c r="A95" s="235">
        <v>13</v>
      </c>
      <c r="B95" s="236" t="str">
        <f>IFERROR(IF(INDEX('Outcome Indicators - Section C'!B$10:B$26,MATCH('Print View'!$A95,'Outcome Indicators - Section C'!$A$10:$A$26,0))&lt;&gt;0,INDEX('Outcome Indicators - Section C'!B$10:B$26,MATCH('Print View'!$A95,'Outcome Indicators - Section C'!$A$10:$A$26,0)),""),"")</f>
        <v/>
      </c>
      <c r="C95" s="236" t="str">
        <f>IFERROR(IF(INDEX('Outcome Indicators - Section C'!C$10:C$26,MATCH('Print View'!$A95,'Outcome Indicators - Section C'!B$10:B$26,0))&lt;&gt;0,INDEX('Outcome Indicators - Section C'!C$10:C$26,MATCH('Print View'!$A95,'Outcome Indicators - Section C'!B$10:B$26,0)),""),"")</f>
        <v/>
      </c>
      <c r="D95" s="236" t="str">
        <f>IFERROR(IF(INDEX('Outcome Indicators - Section C'!D$10:D$26,MATCH('Print View'!$A95,'Outcome Indicators - Section C'!C$10:C$26,0))&lt;&gt;0,INDEX('Outcome Indicators - Section C'!D$10:D$26,MATCH('Print View'!$A95,'Outcome Indicators - Section C'!C$10:C$26,0)),""),"")</f>
        <v/>
      </c>
      <c r="E95" s="236" t="str">
        <f>IFERROR(IF(INDEX('Outcome Indicators - Section C'!E$10:E$26,MATCH('Print View'!$A95,'Outcome Indicators - Section C'!D$10:D$26,0))&lt;&gt;0,INDEX('Outcome Indicators - Section C'!E$10:E$26,MATCH('Print View'!$A95,'Outcome Indicators - Section C'!D$10:D$26,0)),""),"")</f>
        <v/>
      </c>
      <c r="F95" s="236" t="str">
        <f>IFERROR(IF(INDEX('Outcome Indicators - Section C'!F$10:F$26,MATCH('Print View'!$A95,'Outcome Indicators - Section C'!E$10:E$26,0))&lt;&gt;0,INDEX('Outcome Indicators - Section C'!F$10:F$26,MATCH('Print View'!$A95,'Outcome Indicators - Section C'!E$10:E$26,0)),""),"")</f>
        <v/>
      </c>
      <c r="G95" s="236" t="str">
        <f>IFERROR(IF(INDEX('Outcome Indicators - Section C'!G$10:G$26,MATCH('Print View'!$A95,'Outcome Indicators - Section C'!F$10:F$26,0))&lt;&gt;0,INDEX('Outcome Indicators - Section C'!G$10:G$26,MATCH('Print View'!$A95,'Outcome Indicators - Section C'!F$10:F$26,0)),""),"")</f>
        <v/>
      </c>
      <c r="H95" s="236" t="str">
        <f>IFERROR(IF(INDEX('Outcome Indicators - Section C'!H$10:H$26,MATCH('Print View'!$A95,'Outcome Indicators - Section C'!G$10:G$26,0))&lt;&gt;0,INDEX('Outcome Indicators - Section C'!H$10:H$26,MATCH('Print View'!$A95,'Outcome Indicators - Section C'!G$10:G$26,0)),""),"")</f>
        <v/>
      </c>
      <c r="I95" s="236" t="str">
        <f>IFERROR(IF(INDEX('Outcome Indicators - Section C'!O$10:O$26,MATCH('Print View'!$A95,'Outcome Indicators - Section C'!H$10:H$26,0))&lt;&gt;0,INDEX('Outcome Indicators - Section C'!O$10:O$26,MATCH('Print View'!$A95,'Outcome Indicators - Section C'!H$10:H$26,0)),""),"")</f>
        <v/>
      </c>
      <c r="J95" s="255"/>
      <c r="K95" s="256"/>
      <c r="L95" s="256"/>
      <c r="M95" s="256"/>
      <c r="N95" s="257"/>
      <c r="O95" s="258"/>
      <c r="P95" s="256"/>
      <c r="Q95" s="256"/>
      <c r="R95" s="256"/>
      <c r="S95" s="259"/>
      <c r="T95" s="258"/>
      <c r="U95" s="256"/>
      <c r="V95" s="256"/>
      <c r="W95" s="256"/>
      <c r="X95" s="257"/>
      <c r="Y95" s="260"/>
      <c r="Z95" s="256"/>
      <c r="AA95" s="256"/>
      <c r="AB95" s="256"/>
      <c r="AC95" s="257"/>
      <c r="AD95" s="255"/>
      <c r="AE95" s="256"/>
      <c r="AF95" s="256"/>
      <c r="AG95" s="256"/>
      <c r="AH95" s="261"/>
      <c r="AI95" s="244"/>
      <c r="AJ95" s="245" t="str">
        <f>IFERROR(IF(INDEX('Outcome Indicators - Section C'!P$10:P$26,MATCH('Print View'!$A95,'Outcome Indicators - Section C'!H$10:H$26,0))&lt;&gt;0,INDEX('Outcome Indicators - Section C'!P$10:P$26,MATCH('Print View'!$A95,'Outcome Indicators - Section C'!H$10:H$26,0)),""),"")</f>
        <v/>
      </c>
    </row>
    <row r="96" spans="1:36" ht="23.25">
      <c r="A96" s="235">
        <v>14</v>
      </c>
      <c r="B96" s="246" t="str">
        <f>IFERROR(IF(INDEX('Outcome Indicators - Section C'!B$10:B$26,MATCH('Print View'!$A96,'Outcome Indicators - Section C'!$A$10:$A$26,0))&lt;&gt;0,INDEX('Outcome Indicators - Section C'!B$10:B$26,MATCH('Print View'!$A96,'Outcome Indicators - Section C'!$A$10:$A$26,0)),""),"")</f>
        <v/>
      </c>
      <c r="C96" s="246" t="str">
        <f>IFERROR(IF(INDEX('Outcome Indicators - Section C'!C$10:C$26,MATCH('Print View'!$A96,'Outcome Indicators - Section C'!B$10:B$26,0))&lt;&gt;0,INDEX('Outcome Indicators - Section C'!C$10:C$26,MATCH('Print View'!$A96,'Outcome Indicators - Section C'!B$10:B$26,0)),""),"")</f>
        <v/>
      </c>
      <c r="D96" s="246" t="str">
        <f>IFERROR(IF(INDEX('Outcome Indicators - Section C'!D$10:D$26,MATCH('Print View'!$A96,'Outcome Indicators - Section C'!C$10:C$26,0))&lt;&gt;0,INDEX('Outcome Indicators - Section C'!D$10:D$26,MATCH('Print View'!$A96,'Outcome Indicators - Section C'!C$10:C$26,0)),""),"")</f>
        <v/>
      </c>
      <c r="E96" s="246" t="str">
        <f>IFERROR(IF(INDEX('Outcome Indicators - Section C'!E$10:E$26,MATCH('Print View'!$A96,'Outcome Indicators - Section C'!D$10:D$26,0))&lt;&gt;0,INDEX('Outcome Indicators - Section C'!E$10:E$26,MATCH('Print View'!$A96,'Outcome Indicators - Section C'!D$10:D$26,0)),""),"")</f>
        <v/>
      </c>
      <c r="F96" s="246" t="str">
        <f>IFERROR(IF(INDEX('Outcome Indicators - Section C'!F$10:F$26,MATCH('Print View'!$A96,'Outcome Indicators - Section C'!E$10:E$26,0))&lt;&gt;0,INDEX('Outcome Indicators - Section C'!F$10:F$26,MATCH('Print View'!$A96,'Outcome Indicators - Section C'!E$10:E$26,0)),""),"")</f>
        <v/>
      </c>
      <c r="G96" s="246" t="str">
        <f>IFERROR(IF(INDEX('Outcome Indicators - Section C'!G$10:G$26,MATCH('Print View'!$A96,'Outcome Indicators - Section C'!F$10:F$26,0))&lt;&gt;0,INDEX('Outcome Indicators - Section C'!G$10:G$26,MATCH('Print View'!$A96,'Outcome Indicators - Section C'!F$10:F$26,0)),""),"")</f>
        <v/>
      </c>
      <c r="H96" s="246" t="str">
        <f>IFERROR(IF(INDEX('Outcome Indicators - Section C'!H$10:H$26,MATCH('Print View'!$A96,'Outcome Indicators - Section C'!G$10:G$26,0))&lt;&gt;0,INDEX('Outcome Indicators - Section C'!H$10:H$26,MATCH('Print View'!$A96,'Outcome Indicators - Section C'!G$10:G$26,0)),""),"")</f>
        <v/>
      </c>
      <c r="I96" s="246" t="str">
        <f>IFERROR(IF(INDEX('Outcome Indicators - Section C'!O$10:O$26,MATCH('Print View'!$A96,'Outcome Indicators - Section C'!H$10:H$26,0))&lt;&gt;0,INDEX('Outcome Indicators - Section C'!O$10:O$26,MATCH('Print View'!$A96,'Outcome Indicators - Section C'!H$10:H$26,0)),""),"")</f>
        <v/>
      </c>
      <c r="J96" s="247"/>
      <c r="K96" s="248"/>
      <c r="L96" s="248"/>
      <c r="M96" s="248"/>
      <c r="N96" s="249"/>
      <c r="O96" s="250"/>
      <c r="P96" s="248"/>
      <c r="Q96" s="248"/>
      <c r="R96" s="248"/>
      <c r="S96" s="251"/>
      <c r="T96" s="250"/>
      <c r="U96" s="248"/>
      <c r="V96" s="248"/>
      <c r="W96" s="248"/>
      <c r="X96" s="249"/>
      <c r="Y96" s="252"/>
      <c r="Z96" s="248"/>
      <c r="AA96" s="248"/>
      <c r="AB96" s="248"/>
      <c r="AC96" s="249"/>
      <c r="AD96" s="247"/>
      <c r="AE96" s="248"/>
      <c r="AF96" s="248"/>
      <c r="AG96" s="248"/>
      <c r="AH96" s="253"/>
      <c r="AI96" s="244"/>
      <c r="AJ96" s="254" t="str">
        <f>IFERROR(IF(INDEX('Outcome Indicators - Section C'!P$10:P$26,MATCH('Print View'!$A96,'Outcome Indicators - Section C'!H$10:H$26,0))&lt;&gt;0,INDEX('Outcome Indicators - Section C'!P$10:P$26,MATCH('Print View'!$A96,'Outcome Indicators - Section C'!H$10:H$26,0)),""),"")</f>
        <v/>
      </c>
    </row>
    <row r="97" spans="1:36" ht="24" thickBot="1">
      <c r="A97" s="235">
        <v>15</v>
      </c>
      <c r="B97" s="236" t="str">
        <f>IFERROR(IF(INDEX('Outcome Indicators - Section C'!B$10:B$26,MATCH('Print View'!$A97,'Outcome Indicators - Section C'!$A$10:$A$26,0))&lt;&gt;0,INDEX('Outcome Indicators - Section C'!B$10:B$26,MATCH('Print View'!$A97,'Outcome Indicators - Section C'!$A$10:$A$26,0)),""),"")</f>
        <v/>
      </c>
      <c r="C97" s="236" t="str">
        <f>IFERROR(IF(INDEX('Outcome Indicators - Section C'!C$10:C$26,MATCH('Print View'!$A97,'Outcome Indicators - Section C'!B$10:B$26,0))&lt;&gt;0,INDEX('Outcome Indicators - Section C'!C$10:C$26,MATCH('Print View'!$A97,'Outcome Indicators - Section C'!B$10:B$26,0)),""),"")</f>
        <v/>
      </c>
      <c r="D97" s="236" t="str">
        <f>IFERROR(IF(INDEX('Outcome Indicators - Section C'!D$10:D$26,MATCH('Print View'!$A97,'Outcome Indicators - Section C'!C$10:C$26,0))&lt;&gt;0,INDEX('Outcome Indicators - Section C'!D$10:D$26,MATCH('Print View'!$A97,'Outcome Indicators - Section C'!C$10:C$26,0)),""),"")</f>
        <v/>
      </c>
      <c r="E97" s="236" t="str">
        <f>IFERROR(IF(INDEX('Outcome Indicators - Section C'!E$10:E$26,MATCH('Print View'!$A97,'Outcome Indicators - Section C'!D$10:D$26,0))&lt;&gt;0,INDEX('Outcome Indicators - Section C'!E$10:E$26,MATCH('Print View'!$A97,'Outcome Indicators - Section C'!D$10:D$26,0)),""),"")</f>
        <v/>
      </c>
      <c r="F97" s="236" t="str">
        <f>IFERROR(IF(INDEX('Outcome Indicators - Section C'!F$10:F$26,MATCH('Print View'!$A97,'Outcome Indicators - Section C'!E$10:E$26,0))&lt;&gt;0,INDEX('Outcome Indicators - Section C'!F$10:F$26,MATCH('Print View'!$A97,'Outcome Indicators - Section C'!E$10:E$26,0)),""),"")</f>
        <v/>
      </c>
      <c r="G97" s="236" t="str">
        <f>IFERROR(IF(INDEX('Outcome Indicators - Section C'!G$10:G$26,MATCH('Print View'!$A97,'Outcome Indicators - Section C'!F$10:F$26,0))&lt;&gt;0,INDEX('Outcome Indicators - Section C'!G$10:G$26,MATCH('Print View'!$A97,'Outcome Indicators - Section C'!F$10:F$26,0)),""),"")</f>
        <v/>
      </c>
      <c r="H97" s="236" t="str">
        <f>IFERROR(IF(INDEX('Outcome Indicators - Section C'!H$10:H$26,MATCH('Print View'!$A97,'Outcome Indicators - Section C'!G$10:G$26,0))&lt;&gt;0,INDEX('Outcome Indicators - Section C'!H$10:H$26,MATCH('Print View'!$A97,'Outcome Indicators - Section C'!G$10:G$26,0)),""),"")</f>
        <v/>
      </c>
      <c r="I97" s="236" t="str">
        <f>IFERROR(IF(INDEX('Outcome Indicators - Section C'!O$10:O$26,MATCH('Print View'!$A97,'Outcome Indicators - Section C'!H$10:H$26,0))&lt;&gt;0,INDEX('Outcome Indicators - Section C'!O$10:O$26,MATCH('Print View'!$A97,'Outcome Indicators - Section C'!H$10:H$26,0)),""),"")</f>
        <v/>
      </c>
      <c r="J97" s="262"/>
      <c r="K97" s="263"/>
      <c r="L97" s="263"/>
      <c r="M97" s="263"/>
      <c r="N97" s="264"/>
      <c r="O97" s="265"/>
      <c r="P97" s="263"/>
      <c r="Q97" s="263"/>
      <c r="R97" s="263"/>
      <c r="S97" s="266"/>
      <c r="T97" s="265"/>
      <c r="U97" s="263"/>
      <c r="V97" s="263"/>
      <c r="W97" s="263"/>
      <c r="X97" s="264"/>
      <c r="Y97" s="267"/>
      <c r="Z97" s="263"/>
      <c r="AA97" s="263"/>
      <c r="AB97" s="263"/>
      <c r="AC97" s="264"/>
      <c r="AD97" s="262"/>
      <c r="AE97" s="263"/>
      <c r="AF97" s="263"/>
      <c r="AG97" s="263"/>
      <c r="AH97" s="268"/>
      <c r="AI97" s="269"/>
      <c r="AJ97" s="245" t="str">
        <f>IFERROR(IF(INDEX('Outcome Indicators - Section C'!P$10:P$26,MATCH('Print View'!$A97,'Outcome Indicators - Section C'!H$10:H$26,0))&lt;&gt;0,INDEX('Outcome Indicators - Section C'!P$10:P$26,MATCH('Print View'!$A97,'Outcome Indicators - Section C'!H$10:H$26,0)),""),"")</f>
        <v/>
      </c>
    </row>
    <row r="98" spans="1:36">
      <c r="A98" s="225"/>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row>
    <row r="99" spans="1:36" ht="16.5" thickBot="1">
      <c r="A99" s="225"/>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row>
    <row r="100" spans="1:36" ht="47.25" thickBot="1">
      <c r="A100" s="635" t="str">
        <f>'Coverage Indicators - Section D'!A8:W8</f>
        <v>Coverage Indicators</v>
      </c>
      <c r="B100" s="636"/>
      <c r="C100" s="636"/>
      <c r="D100" s="636"/>
      <c r="E100" s="636"/>
      <c r="F100" s="636"/>
      <c r="G100" s="636"/>
      <c r="H100" s="636"/>
      <c r="I100" s="637"/>
      <c r="J100" s="225"/>
      <c r="K100" s="225"/>
      <c r="L100" s="225"/>
      <c r="M100" s="225"/>
      <c r="N100" s="228"/>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row>
    <row r="101" spans="1:36" ht="16.5" thickBot="1">
      <c r="A101" s="225"/>
      <c r="B101" s="225"/>
      <c r="C101" s="225"/>
      <c r="D101" s="225"/>
      <c r="E101" s="225"/>
      <c r="F101" s="225"/>
      <c r="G101" s="225"/>
      <c r="H101" s="225"/>
      <c r="I101" s="225"/>
      <c r="J101" s="225"/>
      <c r="K101" s="225"/>
      <c r="L101" s="225"/>
      <c r="M101" s="225"/>
      <c r="N101" s="228"/>
      <c r="O101" s="225"/>
      <c r="P101" s="225">
        <v>2</v>
      </c>
      <c r="Q101" s="225" t="str">
        <f>IFERROR(IF(INDEX('Overview - Section A'!I$35:I$36,MATCH('Print View'!$P101,'Overview - Section A'!$B$35:$B$36,0))&lt;&gt;0,(INDEX('Overview - Section A'!I$35:I$36,MATCH('Print View'!$P101,'Overview - Section A'!$B$35:$B$36,0))),""),"")</f>
        <v/>
      </c>
      <c r="R101" s="225"/>
      <c r="S101" s="225"/>
      <c r="T101" s="225">
        <v>3</v>
      </c>
      <c r="U101" s="225" t="str">
        <f>IFERROR(IF(INDEX('Overview - Section A'!I$35:I$36,MATCH('Print View'!$T101,'Overview - Section A'!$B$35:$B$36,0))&lt;&gt;0,(INDEX('Overview - Section A'!I$35:I$36,MATCH('Print View'!$T101,'Overview - Section A'!$B$35:$B$36,0))),""),"")</f>
        <v/>
      </c>
      <c r="V101" s="225"/>
      <c r="W101" s="225"/>
      <c r="X101" s="225">
        <v>4</v>
      </c>
      <c r="Y101" s="225" t="str">
        <f>IFERROR(IF(INDEX('Overview - Section A'!I$35:I$36,MATCH('Print View'!$X101,'Overview - Section A'!$B$35:$B$36,0))&lt;&gt;0,(INDEX('Overview - Section A'!I$35:I$36,MATCH('Print View'!$X101,'Overview - Section A'!$B$35:$B$36,0))),""),"")</f>
        <v/>
      </c>
      <c r="Z101" s="225"/>
      <c r="AA101" s="225"/>
      <c r="AB101" s="225">
        <v>5</v>
      </c>
      <c r="AC101" s="225" t="str">
        <f>IFERROR(IF(INDEX('Overview - Section A'!I$35:I$36,MATCH('Print View'!$AB101,'Overview - Section A'!$B$35:$B$36,0))&lt;&gt;0,(INDEX('Overview - Section A'!I$35:I$36,MATCH('Print View'!$AB101,'Overview - Section A'!$B$35:$B$36,0))),""),"")</f>
        <v/>
      </c>
      <c r="AD101" s="225"/>
      <c r="AE101" s="225"/>
      <c r="AF101" s="225">
        <v>6</v>
      </c>
      <c r="AG101" s="225" t="str">
        <f>IFERROR(IF(INDEX('Overview - Section A'!I$35:I$36,MATCH('Print View'!$AF101,'Overview - Section A'!$B$35:$B$36,0))&lt;&gt;0,(INDEX('Overview - Section A'!I$35:I$36,MATCH('Print View'!$AF101,'Overview - Section A'!$B$35:$B$36,0))),""),"")</f>
        <v/>
      </c>
      <c r="AH101" s="225"/>
      <c r="AI101" s="225"/>
    </row>
    <row r="102" spans="1:36" ht="26.25" customHeight="1">
      <c r="A102" s="656" t="s">
        <v>188</v>
      </c>
      <c r="B102" s="640" t="str">
        <f>'Coverage Indicators - Section D'!B9</f>
        <v>Module Name</v>
      </c>
      <c r="C102" s="640" t="str">
        <f>'Coverage Indicators - Section D'!C9</f>
        <v>Standard Indicator</v>
      </c>
      <c r="D102" s="640" t="str">
        <f>'Coverage Indicators - Section D'!D9</f>
        <v>Custom Indicator</v>
      </c>
      <c r="E102" s="640" t="str">
        <f>'Coverage Indicators - Section D'!E9</f>
        <v>Baseline N#</v>
      </c>
      <c r="F102" s="640" t="str">
        <f>'Coverage Indicators - Section D'!F9</f>
        <v>Baseline D#</v>
      </c>
      <c r="G102" s="640" t="str">
        <f>'Coverage Indicators - Section D'!G9</f>
        <v>Baseline %</v>
      </c>
      <c r="H102" s="640" t="str">
        <f>'Coverage Indicators - Section D'!H9</f>
        <v>Baseline Year</v>
      </c>
      <c r="I102" s="640" t="str">
        <f>'Coverage Indicators - Section D'!P9</f>
        <v>Baseline Source</v>
      </c>
      <c r="J102" s="640" t="str">
        <f>'Coverage Indicators - Section D'!Q9</f>
        <v>Required Disaggregation</v>
      </c>
      <c r="K102" s="640" t="str">
        <f>'Coverage Indicators - Section D'!R9</f>
        <v>Subset of another indicator (when applicable)</v>
      </c>
      <c r="L102" s="640" t="e">
        <f>'Coverage Indicators - Section D'!#REF!</f>
        <v>#REF!</v>
      </c>
      <c r="M102" s="640" t="e">
        <f>'Coverage Indicators - Section D'!#REF!</f>
        <v>#REF!</v>
      </c>
      <c r="N102" s="640" t="e">
        <f>'Coverage Indicators - Section D'!#REF!</f>
        <v>#REF!</v>
      </c>
      <c r="O102" s="642" t="e">
        <f>'Coverage Indicators - Section D'!#REF!</f>
        <v>#REF!</v>
      </c>
      <c r="P102" s="644" t="str">
        <f ca="1">IFERROR(IF(INDEX(C$16:C$23,MATCH($P$101,$B16:$B23,0))&lt;&gt;0,INDEX(C$16:C$23,MATCH($P$101,$B16:$B23,0)),""),"")</f>
        <v/>
      </c>
      <c r="Q102" s="645"/>
      <c r="R102" s="644" t="str">
        <f ca="1">IFERROR(IF(INDEX(E$16:E$23,MATCH($P$101,$B16:$B23,0))&lt;&gt;0,INDEX(E$16:E$23,MATCH($P$101,$B16:$B23,0)),""),"")</f>
        <v/>
      </c>
      <c r="S102" s="655"/>
      <c r="T102" s="648" t="str">
        <f ca="1">IFERROR(IF(INDEX(C$16:C$23,MATCH($T$101,$B16:$B23,0))&lt;&gt;0,INDEX(C$16:C$23,MATCH($T$101,$B16:$B23,0)),""),"")</f>
        <v/>
      </c>
      <c r="U102" s="649"/>
      <c r="V102" s="648" t="str">
        <f ca="1">IFERROR(IF(INDEX(E$16:E$23,MATCH($T$101,$B16:$B23,0))&lt;&gt;0,INDEX(E$16:E$23,MATCH($T$101,$B16:$B23,0)),""),"")</f>
        <v/>
      </c>
      <c r="W102" s="649"/>
      <c r="X102" s="648" t="str">
        <f ca="1">IFERROR(IF(INDEX(C$16:C$23,MATCH($X$101,$B16:$B23,0))&lt;&gt;0,INDEX(C$16:C$23,MATCH($X$101,$B16:$B23,0)),""),"")</f>
        <v/>
      </c>
      <c r="Y102" s="649"/>
      <c r="Z102" s="648" t="str">
        <f ca="1">IFERROR(IF(INDEX(E$16:E$23,MATCH($Z$101,$B16:$B23,0))&lt;&gt;0,INDEX(E$16:E$23,MATCH($Z$101,$B16:$B23,0)),""),"")</f>
        <v/>
      </c>
      <c r="AA102" s="653"/>
      <c r="AB102" s="654" t="str">
        <f ca="1">IFERROR(IF(INDEX(C$16:C$23,MATCH($AB$101,$B16:$B23,0))&lt;&gt;0,INDEX(C$16:C$23,MATCH($AB$101,$B16:$B23,0)),""),"")</f>
        <v/>
      </c>
      <c r="AC102" s="649"/>
      <c r="AD102" s="648" t="str">
        <f ca="1">IFERROR(IF(INDEX(E$16:E$23,MATCH($AB$101,$B16:$B23,0))&lt;&gt;0,INDEX(E$16:E$23,MATCH($AB$101,$B16:$B23,0)),""),"")</f>
        <v/>
      </c>
      <c r="AE102" s="653"/>
      <c r="AF102" s="650" t="str">
        <f ca="1">IFERROR(IF(INDEX(C$16:C$23,MATCH($AF$101,$B16:$B23,0))&lt;&gt;0,INDEX(C$16:C$23,MATCH($AF$101,$B16:$B23,0)),""),"")</f>
        <v/>
      </c>
      <c r="AG102" s="651"/>
      <c r="AH102" s="651" t="str">
        <f ca="1">IFERROR(IF(INDEX(E$16:E$23,MATCH($AF$101,$B16:$B23,0))&lt;&gt;0,INDEX(E$16:E$23,MATCH($AF$101,$B16:$B23,0)),""),"")</f>
        <v/>
      </c>
      <c r="AI102" s="652"/>
      <c r="AJ102" s="646" t="str">
        <f>'Coverage Indicators - Section D'!W9</f>
        <v>Comments</v>
      </c>
    </row>
    <row r="103" spans="1:36" ht="288.75" customHeight="1" thickBot="1">
      <c r="A103" s="657"/>
      <c r="B103" s="641"/>
      <c r="C103" s="641"/>
      <c r="D103" s="641"/>
      <c r="E103" s="641"/>
      <c r="F103" s="641"/>
      <c r="G103" s="641"/>
      <c r="H103" s="641"/>
      <c r="I103" s="641"/>
      <c r="J103" s="641"/>
      <c r="K103" s="641"/>
      <c r="L103" s="641"/>
      <c r="M103" s="641"/>
      <c r="N103" s="641"/>
      <c r="O103" s="643"/>
      <c r="P103" s="270" t="str">
        <f>'Coverage Indicators - Section D'!E41</f>
        <v>Target N#</v>
      </c>
      <c r="Q103" s="271" t="str">
        <f>'Coverage Indicators - Section D'!F41</f>
        <v>Target D#</v>
      </c>
      <c r="R103" s="271" t="str">
        <f>'Coverage Indicators - Section D'!G41</f>
        <v>Target %</v>
      </c>
      <c r="S103" s="272" t="str">
        <f>'Coverage Indicators - Section D'!H41</f>
        <v>Mark if target is TBD?</v>
      </c>
      <c r="T103" s="273" t="str">
        <f>'Coverage Indicators - Section D'!E41</f>
        <v>Target N#</v>
      </c>
      <c r="U103" s="271" t="str">
        <f>'Coverage Indicators - Section D'!F41</f>
        <v>Target D#</v>
      </c>
      <c r="V103" s="271" t="str">
        <f>'Coverage Indicators - Section D'!G41</f>
        <v>Target %</v>
      </c>
      <c r="W103" s="272" t="str">
        <f>'Coverage Indicators - Section D'!H41</f>
        <v>Mark if target is TBD?</v>
      </c>
      <c r="X103" s="273" t="str">
        <f>'Coverage Indicators - Section D'!E41</f>
        <v>Target N#</v>
      </c>
      <c r="Y103" s="271" t="str">
        <f>'Coverage Indicators - Section D'!F41</f>
        <v>Target D#</v>
      </c>
      <c r="Z103" s="271" t="str">
        <f>'Coverage Indicators - Section D'!G41</f>
        <v>Target %</v>
      </c>
      <c r="AA103" s="272" t="str">
        <f>'Coverage Indicators - Section D'!H41</f>
        <v>Mark if target is TBD?</v>
      </c>
      <c r="AB103" s="273" t="str">
        <f>'Coverage Indicators - Section D'!E41</f>
        <v>Target N#</v>
      </c>
      <c r="AC103" s="271" t="str">
        <f>'Coverage Indicators - Section D'!F41</f>
        <v>Target D#</v>
      </c>
      <c r="AD103" s="271" t="str">
        <f>'Coverage Indicators - Section D'!G41</f>
        <v>Target %</v>
      </c>
      <c r="AE103" s="272" t="str">
        <f>'Coverage Indicators - Section D'!H41</f>
        <v>Mark if target is TBD?</v>
      </c>
      <c r="AF103" s="273" t="str">
        <f>'Coverage Indicators - Section D'!E41</f>
        <v>Target N#</v>
      </c>
      <c r="AG103" s="271" t="str">
        <f>'Coverage Indicators - Section D'!F41</f>
        <v>Target D#</v>
      </c>
      <c r="AH103" s="271" t="str">
        <f>'Coverage Indicators - Section D'!G41</f>
        <v>Target %</v>
      </c>
      <c r="AI103" s="272" t="str">
        <f>'Coverage Indicators - Section D'!H41</f>
        <v>Mark if target is TBD?</v>
      </c>
      <c r="AJ103" s="647"/>
    </row>
    <row r="104" spans="1:36" s="281" customFormat="1" ht="116.25">
      <c r="A104" s="235">
        <v>1</v>
      </c>
      <c r="B104" s="274" t="str">
        <f>IFERROR(IF(INDEX('Coverage Indicators - Section D'!B$10:B$38,MATCH('Print View'!$A104,'Coverage Indicators - Section D'!$A$10:$A$38,0))&lt;&gt;0,INDEX('Coverage Indicators - Section D'!B$10:B$38,MATCH('Print View'!$A104,'Coverage Indicators - Section D'!$A$10:$A$38,0)),""),"")</f>
        <v>TB care and prevention</v>
      </c>
      <c r="C104" s="274" t="str">
        <f>IFERROR(IF(INDEX('Coverage Indicators - Section D'!C$10:C$38,MATCH('Print View'!$A104,'Coverage Indicators - Section D'!$A$10:$A$38,0))&lt;&gt;0,INDEX('Coverage Indicators - Section D'!C$10:C$38,MATCH('Print View'!$A104,'Coverage Indicators - Section D'!$A$10:$A$38,0)),""),"")</f>
        <v>TCP-1(M): Number of notified cases of all forms of TB-(i.e. bacteriologically confirmed + clinically diagnosed), includes new and relapse cases</v>
      </c>
      <c r="D104" s="274" t="str">
        <f>IFERROR(IF(INDEX('Coverage Indicators - Section D'!D$10:D$38,MATCH('Print View'!$A104,'Coverage Indicators - Section D'!$A$10:$A$38,0))&lt;&gt;0,INDEX('Coverage Indicators - Section D'!D$10:D$38,MATCH('Print View'!$A104,'Coverage Indicators - Section D'!$A$10:$A$38,0)),""),"")</f>
        <v/>
      </c>
      <c r="E104" s="274">
        <f>IFERROR(IF(INDEX('Coverage Indicators - Section D'!E$10:E$38,MATCH('Print View'!$A104,'Coverage Indicators - Section D'!$A$10:$A$38,0))&lt;&gt;0,INDEX('Coverage Indicators - Section D'!E$10:E$38,MATCH('Print View'!$A104,'Coverage Indicators - Section D'!$A$10:$A$38,0)),""),"")</f>
        <v>4967</v>
      </c>
      <c r="F104" s="274" t="str">
        <f>IFERROR(IF(INDEX('Coverage Indicators - Section D'!F$10:F$38,MATCH('Print View'!$A104,'Coverage Indicators - Section D'!$A$10:$A$38,0))&lt;&gt;0,INDEX('Coverage Indicators - Section D'!F$10:F$38,MATCH('Print View'!$A104,'Coverage Indicators - Section D'!$A$10:$A$38,0)),""),"")</f>
        <v/>
      </c>
      <c r="G104" s="274" t="str">
        <f>IFERROR(IF(INDEX('Coverage Indicators - Section D'!G$10:G$38,MATCH('Print View'!$A104,'Coverage Indicators - Section D'!$A$10:$A$38,0))&lt;&gt;0,INDEX('Coverage Indicators - Section D'!G$10:G$38,MATCH('Print View'!$A104,'Coverage Indicators - Section D'!$A$10:$A$38,0)),""),"")</f>
        <v/>
      </c>
      <c r="H104" s="274" t="str">
        <f>IFERROR(IF(INDEX('Coverage Indicators - Section D'!H$10:H$38,MATCH('Print View'!$A104,'Coverage Indicators - Section D'!$A$10:$A$38,0))&lt;&gt;0,INDEX('Coverage Indicators - Section D'!H$10:H$38,MATCH('Print View'!$A104,'Coverage Indicators - Section D'!$A$10:$A$38,0)),""),"")</f>
        <v>2016</v>
      </c>
      <c r="I104" s="274" t="str">
        <f>IFERROR(IF(INDEX('Coverage Indicators - Section D'!P$10:P$38,MATCH('Print View'!$A104,'Coverage Indicators - Section D'!$A$10:$A$38,0))&lt;&gt;0,INDEX('Coverage Indicators - Section D'!P$10:P$38,MATCH('Print View'!$A104,'Coverage Indicators - Section D'!$A$10:$A$38,0)),""),"")</f>
        <v>NTC data 2016</v>
      </c>
      <c r="J104" s="274" t="str">
        <f>IFERROR(IF(INDEX('Coverage Indicators - Section D'!Q$10:Q$38,MATCH('Print View'!$A104,'Coverage Indicators - Section D'!$A$10:$A$38,0))&lt;&gt;0,INDEX('Coverage Indicators - Section D'!Q$10:Q$38,MATCH('Print View'!$A104,'Coverage Indicators - Section D'!$A$10:$A$38,0)),""),"")</f>
        <v>HIV test status,Gender,Age,TB case definition</v>
      </c>
      <c r="K104" s="274" t="str">
        <f>IFERROR(IF(INDEX('Coverage Indicators - Section D'!R$10:R$38,MATCH('Print View'!$A104,'Coverage Indicators - Section D'!$A$10:$A$38,0))&lt;&gt;0,INDEX('Coverage Indicators - Section D'!R$10:R$38,MATCH('Print View'!$A104,'Coverage Indicators - Section D'!$A$10:$A$38,0)),""),"")</f>
        <v/>
      </c>
      <c r="L104" s="274" t="str">
        <f>IFERROR(IF(INDEX('Coverage Indicators - Section D'!S$10:S$38,MATCH('Print View'!$A104,'Coverage Indicators - Section D'!$A$10:$A$38,0))&lt;&gt;0,INDEX('Coverage Indicators - Section D'!S$10:S$38,MATCH('Print View'!$A104,'Coverage Indicators - Section D'!$A$10:$A$38,0)),""),"")</f>
        <v/>
      </c>
      <c r="M104" s="274" t="str">
        <f>IFERROR(IF(INDEX('Coverage Indicators - Section D'!#REF!,MATCH('Print View'!$A104,'Coverage Indicators - Section D'!$A$10:$A$38,0))&lt;&gt;0,INDEX('Coverage Indicators - Section D'!#REF!,MATCH('Print View'!$A104,'Coverage Indicators - Section D'!$A$10:$A$38,0)),""),"")</f>
        <v/>
      </c>
      <c r="N104" s="274" t="str">
        <f>IFERROR(IF(INDEX('Coverage Indicators - Section D'!U$10:U$38,MATCH('Print View'!$A104,'Coverage Indicators - Section D'!$A$10:$A$38,0))&lt;&gt;0,INDEX('Coverage Indicators - Section D'!U$10:U$38,MATCH('Print View'!$A104,'Coverage Indicators - Section D'!$A$10:$A$38,0)),""),"")</f>
        <v>National</v>
      </c>
      <c r="O104" s="274" t="str">
        <f>IFERROR(IF(INDEX('Coverage Indicators - Section D'!V$10:V$38,MATCH('Print View'!$A104,'Coverage Indicators - Section D'!$A$10:$A$38,0))&lt;&gt;0,INDEX('Coverage Indicators - Section D'!V$10:V$38,MATCH('Print View'!$A104,'Coverage Indicators - Section D'!$A$10:$A$38,0)),""),"")</f>
        <v>N-Non-cumulative</v>
      </c>
      <c r="P104" s="275">
        <f t="array" ref="P104">IFERROR(IF(INDEX('Coverage Indicators - Section D'!E$42:E$205,MATCH('Print View'!$A104&amp;'Print View'!$Q$101,'Coverage Indicators - Section D'!$B$42:$B$205&amp;'Coverage Indicators - Section D'!$I$42:$I$205,0))&lt;&gt;0,INDEX('Coverage Indicators - Section D'!E$42:E$205,MATCH('Print View'!$A104&amp;'Print View'!$Q$101,'Coverage Indicators - Section D'!$B$42:$B$205&amp;'Coverage Indicators - Section D'!$I$42:$I$205,0)),""),"")</f>
        <v>6408</v>
      </c>
      <c r="Q104" s="276">
        <f t="array" ref="Q104">IFERROR(IF(INDEX('Coverage Indicators - Section D'!F$42:F$205,MATCH('Print View'!$A104&amp;'Print View'!$Q$101,'Coverage Indicators - Section D'!$B$42:$B$205&amp;'Coverage Indicators - Section D'!$I$42:$I$205,0))&lt;&gt;0,INDEX('Coverage Indicators - Section D'!F$42:F$205,MATCH('Print View'!$A104&amp;'Print View'!$Q$101,'Coverage Indicators - Section D'!$B$42:$B$205&amp;'Coverage Indicators - Section D'!$I$42:$I$205,0)),""),"")</f>
        <v>11413</v>
      </c>
      <c r="R104" s="276">
        <f t="array" ref="R104">IFERROR(IF(INDEX('Coverage Indicators - Section D'!G$42:G$205,MATCH('Print View'!$A104&amp;'Print View'!$Q$101,'Coverage Indicators - Section D'!$B$42:$B$205&amp;'Coverage Indicators - Section D'!$I$42:$I$205,0))&lt;&gt;0,INDEX('Coverage Indicators - Section D'!G$42:G$205,MATCH('Print View'!$A104&amp;'Print View'!$Q$101,'Coverage Indicators - Section D'!$B$42:$B$205&amp;'Coverage Indicators - Section D'!$I$42:$I$205,0)),""),"")</f>
        <v>56.146499605712783</v>
      </c>
      <c r="S104" s="277" t="str">
        <f t="array" ref="S104">IFERROR(IF(INDEX('Coverage Indicators - Section D'!H$42:H$205,MATCH('Print View'!$A104&amp;'Print View'!$Q$101,'Coverage Indicators - Section D'!$B$42:$B$205&amp;'Coverage Indicators - Section D'!$I$42:$I$205,0))&lt;&gt;0,INDEX('Coverage Indicators - Section D'!H$42:H$205,MATCH('Print View'!$A104&amp;'Print View'!$Q$101,'Coverage Indicators - Section D'!$B$42:$B$205&amp;'Coverage Indicators - Section D'!$I$42:$I$205,0)),""),"")</f>
        <v/>
      </c>
      <c r="T104" s="278">
        <f t="array" ref="T104">IFERROR(IF(INDEX('Coverage Indicators - Section D'!E$42:E$205,MATCH('Print View'!$A104&amp;'Print View'!$U$101,'Coverage Indicators - Section D'!$B$42:$B$205&amp;'Coverage Indicators - Section D'!$I$42:$I$205,0))&lt;&gt;0,INDEX('Coverage Indicators - Section D'!E$42:E$205,MATCH('Print View'!$A104&amp;'Print View'!$U$101,'Coverage Indicators - Section D'!$B$42:$B$205&amp;'Coverage Indicators - Section D'!$I$42:$I$205,0)),""),"")</f>
        <v>6408</v>
      </c>
      <c r="U104" s="276">
        <f t="array" ref="U104">IFERROR(IF(INDEX('Coverage Indicators - Section D'!F$42:F$205,MATCH('Print View'!$A104&amp;'Print View'!$U$101,'Coverage Indicators - Section D'!$B$42:$B$205&amp;'Coverage Indicators - Section D'!$I$42:$I$205,0))&lt;&gt;0,INDEX('Coverage Indicators - Section D'!F$42:F$205,MATCH('Print View'!$A104&amp;'Print View'!$U$101,'Coverage Indicators - Section D'!$B$42:$B$205&amp;'Coverage Indicators - Section D'!$I$42:$I$205,0)),""),"")</f>
        <v>11413</v>
      </c>
      <c r="V104" s="276">
        <f t="array" ref="V104">IFERROR(IF(INDEX('Coverage Indicators - Section D'!G$42:G$205,MATCH('Print View'!$A104&amp;'Print View'!$U$101,'Coverage Indicators - Section D'!$B$42:$B$205&amp;'Coverage Indicators - Section D'!$I$42:$I$205,0))&lt;&gt;0,INDEX('Coverage Indicators - Section D'!G$42:G$205,MATCH('Print View'!$A104&amp;'Print View'!$U$101,'Coverage Indicators - Section D'!$B$42:$B$205&amp;'Coverage Indicators - Section D'!$I$42:$I$205,0)),""),"")</f>
        <v>56.146499605712783</v>
      </c>
      <c r="W104" s="277" t="str">
        <f t="array" ref="W104">IFERROR(IF(INDEX('Coverage Indicators - Section D'!H$42:H$205,MATCH('Print View'!$A104&amp;'Print View'!$U$101,'Coverage Indicators - Section D'!$B$42:$B$205&amp;'Coverage Indicators - Section D'!$I$42:$I$205,0))&lt;&gt;0,INDEX('Coverage Indicators - Section D'!H$42:H$205,MATCH('Print View'!$A104&amp;'Print View'!$U$101,'Coverage Indicators - Section D'!$B$42:$B$205&amp;'Coverage Indicators - Section D'!$I$42:$I$205,0)),""),"")</f>
        <v/>
      </c>
      <c r="X104" s="278"/>
      <c r="Y104" s="276"/>
      <c r="Z104" s="276"/>
      <c r="AA104" s="277"/>
      <c r="AB104" s="278"/>
      <c r="AC104" s="276"/>
      <c r="AD104" s="276"/>
      <c r="AE104" s="277"/>
      <c r="AF104" s="278"/>
      <c r="AG104" s="276"/>
      <c r="AH104" s="279"/>
      <c r="AI104" s="277"/>
      <c r="AJ104" s="280" t="str">
        <f>IFERROR(IF(INDEX('Coverage Indicators - Section D'!W$10:W$38,MATCH('Print View'!$A104,'Coverage Indicators - Section D'!$A$10:$A$38,0))&lt;&gt;0,INDEX('Coverage Indicators - Section D'!W$10:W$38,MATCH('Print View'!$A104,'Coverage Indicators - Section D'!$A$10:$A$38,0)),""),"")</f>
        <v/>
      </c>
    </row>
    <row r="105" spans="1:36" s="281" customFormat="1" ht="209.25">
      <c r="A105" s="282">
        <v>2</v>
      </c>
      <c r="B105" s="283" t="str">
        <f>IFERROR(IF(INDEX('Coverage Indicators - Section D'!B$10:B$38,MATCH('Print View'!$A105,'Coverage Indicators - Section D'!$A$10:$A$38,0))&lt;&gt;0,INDEX('Coverage Indicators - Section D'!B$10:B$38,MATCH('Print View'!$A105,'Coverage Indicators - Section D'!$A$10:$A$38,0)),""),"")</f>
        <v>TB care and prevention</v>
      </c>
      <c r="C105" s="283" t="str">
        <f>IFERROR(IF(INDEX('Coverage Indicators - Section D'!C$10:C$38,MATCH('Print View'!$A105,'Coverage Indicators - Section D'!$A$10:$A$38,0))&lt;&gt;0,INDEX('Coverage Indicators - Section D'!C$10:C$38,MATCH('Print View'!$A105,'Coverage Indicators - Section D'!$A$10:$A$38,0)),""),"")</f>
        <v>TCP-2(M): Treatment success rate- all forms:  Percentage of TB cases, all forms, bacteriologically confirmed plus clinically diagnosed, successfully treated (cured plus treatment completed) among all TB cases registered for treatment during a specified period, new and relapse cases</v>
      </c>
      <c r="D105" s="283" t="str">
        <f>IFERROR(IF(INDEX('Coverage Indicators - Section D'!D$10:D$38,MATCH('Print View'!$A105,'Coverage Indicators - Section D'!$A$10:$A$38,0))&lt;&gt;0,INDEX('Coverage Indicators - Section D'!D$10:D$38,MATCH('Print View'!$A105,'Coverage Indicators - Section D'!$A$10:$A$38,0)),""),"")</f>
        <v/>
      </c>
      <c r="E105" s="283">
        <f>IFERROR(IF(INDEX('Coverage Indicators - Section D'!E$10:E$38,MATCH('Print View'!$A105,'Coverage Indicators - Section D'!$A$10:$A$38,0))&lt;&gt;0,INDEX('Coverage Indicators - Section D'!E$10:E$38,MATCH('Print View'!$A105,'Coverage Indicators - Section D'!$A$10:$A$38,0)),""),"")</f>
        <v>3987</v>
      </c>
      <c r="F105" s="283">
        <f>IFERROR(IF(INDEX('Coverage Indicators - Section D'!F$10:F$38,MATCH('Print View'!$A105,'Coverage Indicators - Section D'!$A$10:$A$38,0))&lt;&gt;0,INDEX('Coverage Indicators - Section D'!F$10:F$38,MATCH('Print View'!$A105,'Coverage Indicators - Section D'!$A$10:$A$38,0)),""),"")</f>
        <v>4544</v>
      </c>
      <c r="G105" s="283">
        <f>IFERROR(IF(INDEX('Coverage Indicators - Section D'!G$10:G$38,MATCH('Print View'!$A105,'Coverage Indicators - Section D'!$A$10:$A$38,0))&lt;&gt;0,INDEX('Coverage Indicators - Section D'!G$10:G$38,MATCH('Print View'!$A105,'Coverage Indicators - Section D'!$A$10:$A$38,0)),""),"")</f>
        <v>87.742077464788736</v>
      </c>
      <c r="H105" s="283" t="str">
        <f>IFERROR(IF(INDEX('Coverage Indicators - Section D'!H$10:H$38,MATCH('Print View'!$A105,'Coverage Indicators - Section D'!$A$10:$A$38,0))&lt;&gt;0,INDEX('Coverage Indicators - Section D'!H$10:H$38,MATCH('Print View'!$A105,'Coverage Indicators - Section D'!$A$10:$A$38,0)),""),"")</f>
        <v>2015</v>
      </c>
      <c r="I105" s="283" t="str">
        <f>IFERROR(IF(INDEX('Coverage Indicators - Section D'!P$10:P$38,MATCH('Print View'!$A105,'Coverage Indicators - Section D'!$A$10:$A$38,0))&lt;&gt;0,INDEX('Coverage Indicators - Section D'!P$10:P$38,MATCH('Print View'!$A105,'Coverage Indicators - Section D'!$A$10:$A$38,0)),""),"")</f>
        <v>WHO Lao TB country profile 2016 for 2015 data</v>
      </c>
      <c r="J105" s="283" t="str">
        <f>IFERROR(IF(INDEX('Coverage Indicators - Section D'!Q$10:Q$38,MATCH('Print View'!$A105,'Coverage Indicators - Section D'!$A$10:$A$38,0))&lt;&gt;0,INDEX('Coverage Indicators - Section D'!Q$10:Q$38,MATCH('Print View'!$A105,'Coverage Indicators - Section D'!$A$10:$A$38,0)),""),"")</f>
        <v>Gender,HIV test status,Age</v>
      </c>
      <c r="K105" s="283" t="str">
        <f>IFERROR(IF(INDEX('Coverage Indicators - Section D'!R$10:R$38,MATCH('Print View'!$A105,'Coverage Indicators - Section D'!$A$10:$A$38,0))&lt;&gt;0,INDEX('Coverage Indicators - Section D'!R$10:R$38,MATCH('Print View'!$A105,'Coverage Indicators - Section D'!$A$10:$A$38,0)),""),"")</f>
        <v/>
      </c>
      <c r="L105" s="283" t="str">
        <f>IFERROR(IF(INDEX('Coverage Indicators - Section D'!S$10:S$38,MATCH('Print View'!$A105,'Coverage Indicators - Section D'!$A$10:$A$38,0))&lt;&gt;0,INDEX('Coverage Indicators - Section D'!S$10:S$38,MATCH('Print View'!$A105,'Coverage Indicators - Section D'!$A$10:$A$38,0)),""),"")</f>
        <v/>
      </c>
      <c r="M105" s="283" t="str">
        <f>IFERROR(IF(INDEX('Coverage Indicators - Section D'!#REF!,MATCH('Print View'!$A105,'Coverage Indicators - Section D'!$A$10:$A$38,0))&lt;&gt;0,INDEX('Coverage Indicators - Section D'!#REF!,MATCH('Print View'!$A105,'Coverage Indicators - Section D'!$A$10:$A$38,0)),""),"")</f>
        <v/>
      </c>
      <c r="N105" s="283" t="str">
        <f>IFERROR(IF(INDEX('Coverage Indicators - Section D'!U$10:U$38,MATCH('Print View'!$A105,'Coverage Indicators - Section D'!$A$10:$A$38,0))&lt;&gt;0,INDEX('Coverage Indicators - Section D'!U$10:U$38,MATCH('Print View'!$A105,'Coverage Indicators - Section D'!$A$10:$A$38,0)),""),"")</f>
        <v>National</v>
      </c>
      <c r="O105" s="283" t="str">
        <f>IFERROR(IF(INDEX('Coverage Indicators - Section D'!V$10:V$38,MATCH('Print View'!$A105,'Coverage Indicators - Section D'!$A$10:$A$38,0))&lt;&gt;0,INDEX('Coverage Indicators - Section D'!V$10:V$38,MATCH('Print View'!$A105,'Coverage Indicators - Section D'!$A$10:$A$38,0)),""),"")</f>
        <v>N-Non-cumulative</v>
      </c>
      <c r="P105" s="284">
        <f t="array" ref="P105">IFERROR(IF(INDEX('Coverage Indicators - Section D'!E$42:E$205,MATCH('Print View'!$A105&amp;'Print View'!$Q$101,'Coverage Indicators - Section D'!$B$42:$B$205&amp;'Coverage Indicators - Section D'!$I$42:$I$205,0))&lt;&gt;0,INDEX('Coverage Indicators - Section D'!E$42:E$205,MATCH('Print View'!$A105&amp;'Print View'!$Q$101,'Coverage Indicators - Section D'!$B$42:$B$205&amp;'Coverage Indicators - Section D'!$I$42:$I$205,0)),""),"")</f>
        <v>5130</v>
      </c>
      <c r="Q105" s="285">
        <f t="array" ref="Q105">IFERROR(IF(INDEX('Coverage Indicators - Section D'!F$42:F$205,MATCH('Print View'!$A105&amp;'Print View'!$Q$101,'Coverage Indicators - Section D'!$B$42:$B$205&amp;'Coverage Indicators - Section D'!$I$42:$I$205,0))&lt;&gt;0,INDEX('Coverage Indicators - Section D'!F$42:F$205,MATCH('Print View'!$A105&amp;'Print View'!$Q$101,'Coverage Indicators - Section D'!$B$42:$B$205&amp;'Coverage Indicators - Section D'!$I$42:$I$205,0)),""),"")</f>
        <v>5700</v>
      </c>
      <c r="R105" s="285">
        <f t="array" ref="R105">IFERROR(IF(INDEX('Coverage Indicators - Section D'!G$42:G$205,MATCH('Print View'!$A105&amp;'Print View'!$Q$101,'Coverage Indicators - Section D'!$B$42:$B$205&amp;'Coverage Indicators - Section D'!$I$42:$I$205,0))&lt;&gt;0,INDEX('Coverage Indicators - Section D'!G$42:G$205,MATCH('Print View'!$A105&amp;'Print View'!$Q$101,'Coverage Indicators - Section D'!$B$42:$B$205&amp;'Coverage Indicators - Section D'!$I$42:$I$205,0)),""),"")</f>
        <v>90</v>
      </c>
      <c r="S105" s="286" t="str">
        <f t="array" ref="S105">IFERROR(IF(INDEX('Coverage Indicators - Section D'!H$42:H$205,MATCH('Print View'!$A105&amp;'Print View'!$Q$101,'Coverage Indicators - Section D'!$B$42:$B$205&amp;'Coverage Indicators - Section D'!$I$42:$I$205,0))&lt;&gt;0,INDEX('Coverage Indicators - Section D'!H$42:H$205,MATCH('Print View'!$A105&amp;'Print View'!$Q$101,'Coverage Indicators - Section D'!$B$42:$B$205&amp;'Coverage Indicators - Section D'!$I$42:$I$205,0)),""),"")</f>
        <v/>
      </c>
      <c r="T105" s="287">
        <f t="array" ref="T105">IFERROR(IF(INDEX('Coverage Indicators - Section D'!E$42:E$205,MATCH('Print View'!$A105&amp;'Print View'!$U$101,'Coverage Indicators - Section D'!$B$42:$B$205&amp;'Coverage Indicators - Section D'!$I$42:$I$205,0))&lt;&gt;0,INDEX('Coverage Indicators - Section D'!E$42:E$205,MATCH('Print View'!$A105&amp;'Print View'!$U$101,'Coverage Indicators - Section D'!$B$42:$B$205&amp;'Coverage Indicators - Section D'!$I$42:$I$205,0)),""),"")</f>
        <v>5130</v>
      </c>
      <c r="U105" s="285">
        <f t="array" ref="U105">IFERROR(IF(INDEX('Coverage Indicators - Section D'!F$42:F$205,MATCH('Print View'!$A105&amp;'Print View'!$U$101,'Coverage Indicators - Section D'!$B$42:$B$205&amp;'Coverage Indicators - Section D'!$I$42:$I$205,0))&lt;&gt;0,INDEX('Coverage Indicators - Section D'!F$42:F$205,MATCH('Print View'!$A105&amp;'Print View'!$U$101,'Coverage Indicators - Section D'!$B$42:$B$205&amp;'Coverage Indicators - Section D'!$I$42:$I$205,0)),""),"")</f>
        <v>5700</v>
      </c>
      <c r="V105" s="285">
        <f t="array" ref="V105">IFERROR(IF(INDEX('Coverage Indicators - Section D'!G$42:G$205,MATCH('Print View'!$A105&amp;'Print View'!$U$101,'Coverage Indicators - Section D'!$B$42:$B$205&amp;'Coverage Indicators - Section D'!$I$42:$I$205,0))&lt;&gt;0,INDEX('Coverage Indicators - Section D'!G$42:G$205,MATCH('Print View'!$A105&amp;'Print View'!$U$101,'Coverage Indicators - Section D'!$B$42:$B$205&amp;'Coverage Indicators - Section D'!$I$42:$I$205,0)),""),"")</f>
        <v>90</v>
      </c>
      <c r="W105" s="286" t="str">
        <f t="array" ref="W105">IFERROR(IF(INDEX('Coverage Indicators - Section D'!H$42:H$205,MATCH('Print View'!$A105&amp;'Print View'!$U$101,'Coverage Indicators - Section D'!$B$42:$B$205&amp;'Coverage Indicators - Section D'!$I$42:$I$205,0))&lt;&gt;0,INDEX('Coverage Indicators - Section D'!H$42:H$205,MATCH('Print View'!$A105&amp;'Print View'!$U$101,'Coverage Indicators - Section D'!$B$42:$B$205&amp;'Coverage Indicators - Section D'!$I$42:$I$205,0)),""),"")</f>
        <v/>
      </c>
      <c r="X105" s="288"/>
      <c r="Y105" s="289"/>
      <c r="Z105" s="289"/>
      <c r="AA105" s="290"/>
      <c r="AB105" s="288"/>
      <c r="AC105" s="289"/>
      <c r="AD105" s="289"/>
      <c r="AE105" s="290"/>
      <c r="AF105" s="288"/>
      <c r="AG105" s="289"/>
      <c r="AH105" s="291"/>
      <c r="AI105" s="290"/>
      <c r="AJ105" s="292" t="str">
        <f>IFERROR(IF(INDEX('Coverage Indicators - Section D'!W$10:W$38,MATCH('Print View'!$A105,'Coverage Indicators - Section D'!$A$10:$A$38,0))&lt;&gt;0,INDEX('Coverage Indicators - Section D'!W$10:W$38,MATCH('Print View'!$A105,'Coverage Indicators - Section D'!$A$10:$A$38,0)),""),"")</f>
        <v/>
      </c>
    </row>
    <row r="106" spans="1:36" s="281" customFormat="1" ht="162.75">
      <c r="A106" s="282">
        <v>3</v>
      </c>
      <c r="B106" s="274" t="str">
        <f>IFERROR(IF(INDEX('Coverage Indicators - Section D'!B$10:B$38,MATCH('Print View'!$A106,'Coverage Indicators - Section D'!$A$10:$A$38,0))&lt;&gt;0,INDEX('Coverage Indicators - Section D'!B$10:B$38,MATCH('Print View'!$A106,'Coverage Indicators - Section D'!$A$10:$A$38,0)),""),"")</f>
        <v>TB care and prevention</v>
      </c>
      <c r="C106" s="274" t="str">
        <f>IFERROR(IF(INDEX('Coverage Indicators - Section D'!C$10:C$38,MATCH('Print View'!$A106,'Coverage Indicators - Section D'!$A$10:$A$38,0))&lt;&gt;0,INDEX('Coverage Indicators - Section D'!C$10:C$38,MATCH('Print View'!$A106,'Coverage Indicators - Section D'!$A$10:$A$38,0)),""),"")</f>
        <v>TCP-3: Percentage of laboratories showing adequate performance in external quality assurance for smear microscopy among the total number of laboratories that undertake smear microscopy during the reporting period</v>
      </c>
      <c r="D106" s="274" t="str">
        <f>IFERROR(IF(INDEX('Coverage Indicators - Section D'!D$10:D$38,MATCH('Print View'!$A106,'Coverage Indicators - Section D'!$A$10:$A$38,0))&lt;&gt;0,INDEX('Coverage Indicators - Section D'!D$10:D$38,MATCH('Print View'!$A106,'Coverage Indicators - Section D'!$A$10:$A$38,0)),""),"")</f>
        <v/>
      </c>
      <c r="E106" s="274">
        <f>IFERROR(IF(INDEX('Coverage Indicators - Section D'!E$10:E$38,MATCH('Print View'!$A106,'Coverage Indicators - Section D'!$A$10:$A$38,0))&lt;&gt;0,INDEX('Coverage Indicators - Section D'!E$10:E$38,MATCH('Print View'!$A106,'Coverage Indicators - Section D'!$A$10:$A$38,0)),""),"")</f>
        <v>148</v>
      </c>
      <c r="F106" s="274">
        <f>IFERROR(IF(INDEX('Coverage Indicators - Section D'!F$10:F$38,MATCH('Print View'!$A106,'Coverage Indicators - Section D'!$A$10:$A$38,0))&lt;&gt;0,INDEX('Coverage Indicators - Section D'!F$10:F$38,MATCH('Print View'!$A106,'Coverage Indicators - Section D'!$A$10:$A$38,0)),""),"")</f>
        <v>162</v>
      </c>
      <c r="G106" s="274">
        <f>IFERROR(IF(INDEX('Coverage Indicators - Section D'!G$10:G$38,MATCH('Print View'!$A106,'Coverage Indicators - Section D'!$A$10:$A$38,0))&lt;&gt;0,INDEX('Coverage Indicators - Section D'!G$10:G$38,MATCH('Print View'!$A106,'Coverage Indicators - Section D'!$A$10:$A$38,0)),""),"")</f>
        <v>91.358024691358025</v>
      </c>
      <c r="H106" s="274" t="str">
        <f>IFERROR(IF(INDEX('Coverage Indicators - Section D'!H$10:H$38,MATCH('Print View'!$A106,'Coverage Indicators - Section D'!$A$10:$A$38,0))&lt;&gt;0,INDEX('Coverage Indicators - Section D'!H$10:H$38,MATCH('Print View'!$A106,'Coverage Indicators - Section D'!$A$10:$A$38,0)),""),"")</f>
        <v>2016</v>
      </c>
      <c r="I106" s="274" t="str">
        <f>IFERROR(IF(INDEX('Coverage Indicators - Section D'!P$10:P$38,MATCH('Print View'!$A106,'Coverage Indicators - Section D'!$A$10:$A$38,0))&lt;&gt;0,INDEX('Coverage Indicators - Section D'!P$10:P$38,MATCH('Print View'!$A106,'Coverage Indicators - Section D'!$A$10:$A$38,0)),""),"")</f>
        <v>NTC data 2016</v>
      </c>
      <c r="J106" s="274" t="str">
        <f>IFERROR(IF(INDEX('Coverage Indicators - Section D'!Q$10:Q$38,MATCH('Print View'!$A106,'Coverage Indicators - Section D'!$A$10:$A$38,0))&lt;&gt;0,INDEX('Coverage Indicators - Section D'!Q$10:Q$38,MATCH('Print View'!$A106,'Coverage Indicators - Section D'!$A$10:$A$38,0)),""),"")</f>
        <v/>
      </c>
      <c r="K106" s="274" t="str">
        <f>IFERROR(IF(INDEX('Coverage Indicators - Section D'!R$10:R$38,MATCH('Print View'!$A106,'Coverage Indicators - Section D'!$A$10:$A$38,0))&lt;&gt;0,INDEX('Coverage Indicators - Section D'!R$10:R$38,MATCH('Print View'!$A106,'Coverage Indicators - Section D'!$A$10:$A$38,0)),""),"")</f>
        <v/>
      </c>
      <c r="L106" s="274" t="str">
        <f>IFERROR(IF(INDEX('Coverage Indicators - Section D'!S$10:S$38,MATCH('Print View'!$A106,'Coverage Indicators - Section D'!$A$10:$A$38,0))&lt;&gt;0,INDEX('Coverage Indicators - Section D'!S$10:S$38,MATCH('Print View'!$A106,'Coverage Indicators - Section D'!$A$10:$A$38,0)),""),"")</f>
        <v/>
      </c>
      <c r="M106" s="274" t="str">
        <f>IFERROR(IF(INDEX('Coverage Indicators - Section D'!#REF!,MATCH('Print View'!$A106,'Coverage Indicators - Section D'!$A$10:$A$38,0))&lt;&gt;0,INDEX('Coverage Indicators - Section D'!#REF!,MATCH('Print View'!$A106,'Coverage Indicators - Section D'!$A$10:$A$38,0)),""),"")</f>
        <v/>
      </c>
      <c r="N106" s="274" t="str">
        <f>IFERROR(IF(INDEX('Coverage Indicators - Section D'!U$10:U$38,MATCH('Print View'!$A106,'Coverage Indicators - Section D'!$A$10:$A$38,0))&lt;&gt;0,INDEX('Coverage Indicators - Section D'!U$10:U$38,MATCH('Print View'!$A106,'Coverage Indicators - Section D'!$A$10:$A$38,0)),""),"")</f>
        <v>National</v>
      </c>
      <c r="O106" s="274" t="str">
        <f>IFERROR(IF(INDEX('Coverage Indicators - Section D'!V$10:V$38,MATCH('Print View'!$A106,'Coverage Indicators - Section D'!$A$10:$A$38,0))&lt;&gt;0,INDEX('Coverage Indicators - Section D'!V$10:V$38,MATCH('Print View'!$A106,'Coverage Indicators - Section D'!$A$10:$A$38,0)),""),"")</f>
        <v>N-Non-cumulative</v>
      </c>
      <c r="P106" s="275">
        <f t="array" ref="P106">IFERROR(IF(INDEX('Coverage Indicators - Section D'!E$42:E$205,MATCH('Print View'!$A106&amp;'Print View'!$Q$101,'Coverage Indicators - Section D'!$B$42:$B$205&amp;'Coverage Indicators - Section D'!$I$42:$I$205,0))&lt;&gt;0,INDEX('Coverage Indicators - Section D'!E$42:E$205,MATCH('Print View'!$A106&amp;'Print View'!$Q$101,'Coverage Indicators - Section D'!$B$42:$B$205&amp;'Coverage Indicators - Section D'!$I$42:$I$205,0)),""),"")</f>
        <v>154</v>
      </c>
      <c r="Q106" s="276">
        <f t="array" ref="Q106">IFERROR(IF(INDEX('Coverage Indicators - Section D'!F$42:F$205,MATCH('Print View'!$A106&amp;'Print View'!$Q$101,'Coverage Indicators - Section D'!$B$42:$B$205&amp;'Coverage Indicators - Section D'!$I$42:$I$205,0))&lt;&gt;0,INDEX('Coverage Indicators - Section D'!F$42:F$205,MATCH('Print View'!$A106&amp;'Print View'!$Q$101,'Coverage Indicators - Section D'!$B$42:$B$205&amp;'Coverage Indicators - Section D'!$I$42:$I$205,0)),""),"")</f>
        <v>162</v>
      </c>
      <c r="R106" s="276">
        <f t="array" ref="R106">IFERROR(IF(INDEX('Coverage Indicators - Section D'!G$42:G$205,MATCH('Print View'!$A106&amp;'Print View'!$Q$101,'Coverage Indicators - Section D'!$B$42:$B$205&amp;'Coverage Indicators - Section D'!$I$42:$I$205,0))&lt;&gt;0,INDEX('Coverage Indicators - Section D'!G$42:G$205,MATCH('Print View'!$A106&amp;'Print View'!$Q$101,'Coverage Indicators - Section D'!$B$42:$B$205&amp;'Coverage Indicators - Section D'!$I$42:$I$205,0)),""),"")</f>
        <v>95.061728395061735</v>
      </c>
      <c r="S106" s="277" t="str">
        <f t="array" ref="S106">IFERROR(IF(INDEX('Coverage Indicators - Section D'!H$42:H$205,MATCH('Print View'!$A106&amp;'Print View'!$Q$101,'Coverage Indicators - Section D'!$B$42:$B$205&amp;'Coverage Indicators - Section D'!$I$42:$I$205,0))&lt;&gt;0,INDEX('Coverage Indicators - Section D'!H$42:H$205,MATCH('Print View'!$A106&amp;'Print View'!$Q$101,'Coverage Indicators - Section D'!$B$42:$B$205&amp;'Coverage Indicators - Section D'!$I$42:$I$205,0)),""),"")</f>
        <v/>
      </c>
      <c r="T106" s="278">
        <f t="array" ref="T106">IFERROR(IF(INDEX('Coverage Indicators - Section D'!E$42:E$205,MATCH('Print View'!$A106&amp;'Print View'!$U$101,'Coverage Indicators - Section D'!$B$42:$B$205&amp;'Coverage Indicators - Section D'!$I$42:$I$205,0))&lt;&gt;0,INDEX('Coverage Indicators - Section D'!E$42:E$205,MATCH('Print View'!$A106&amp;'Print View'!$U$101,'Coverage Indicators - Section D'!$B$42:$B$205&amp;'Coverage Indicators - Section D'!$I$42:$I$205,0)),""),"")</f>
        <v>154</v>
      </c>
      <c r="U106" s="276">
        <f t="array" ref="U106">IFERROR(IF(INDEX('Coverage Indicators - Section D'!F$42:F$205,MATCH('Print View'!$A106&amp;'Print View'!$U$101,'Coverage Indicators - Section D'!$B$42:$B$205&amp;'Coverage Indicators - Section D'!$I$42:$I$205,0))&lt;&gt;0,INDEX('Coverage Indicators - Section D'!F$42:F$205,MATCH('Print View'!$A106&amp;'Print View'!$U$101,'Coverage Indicators - Section D'!$B$42:$B$205&amp;'Coverage Indicators - Section D'!$I$42:$I$205,0)),""),"")</f>
        <v>162</v>
      </c>
      <c r="V106" s="276">
        <f t="array" ref="V106">IFERROR(IF(INDEX('Coverage Indicators - Section D'!G$42:G$205,MATCH('Print View'!$A106&amp;'Print View'!$U$101,'Coverage Indicators - Section D'!$B$42:$B$205&amp;'Coverage Indicators - Section D'!$I$42:$I$205,0))&lt;&gt;0,INDEX('Coverage Indicators - Section D'!G$42:G$205,MATCH('Print View'!$A106&amp;'Print View'!$U$101,'Coverage Indicators - Section D'!$B$42:$B$205&amp;'Coverage Indicators - Section D'!$I$42:$I$205,0)),""),"")</f>
        <v>95.061728395061735</v>
      </c>
      <c r="W106" s="277" t="str">
        <f t="array" ref="W106">IFERROR(IF(INDEX('Coverage Indicators - Section D'!H$42:H$205,MATCH('Print View'!$A106&amp;'Print View'!$U$101,'Coverage Indicators - Section D'!$B$42:$B$205&amp;'Coverage Indicators - Section D'!$I$42:$I$205,0))&lt;&gt;0,INDEX('Coverage Indicators - Section D'!H$42:H$205,MATCH('Print View'!$A106&amp;'Print View'!$U$101,'Coverage Indicators - Section D'!$B$42:$B$205&amp;'Coverage Indicators - Section D'!$I$42:$I$205,0)),""),"")</f>
        <v/>
      </c>
      <c r="X106" s="293"/>
      <c r="Y106" s="294"/>
      <c r="Z106" s="294"/>
      <c r="AA106" s="295"/>
      <c r="AB106" s="293"/>
      <c r="AC106" s="294"/>
      <c r="AD106" s="294"/>
      <c r="AE106" s="295"/>
      <c r="AF106" s="293"/>
      <c r="AG106" s="294"/>
      <c r="AH106" s="296"/>
      <c r="AI106" s="295"/>
      <c r="AJ106" s="280" t="str">
        <f>IFERROR(IF(INDEX('Coverage Indicators - Section D'!W$10:W$38,MATCH('Print View'!$A106,'Coverage Indicators - Section D'!$A$10:$A$38,0))&lt;&gt;0,INDEX('Coverage Indicators - Section D'!W$10:W$38,MATCH('Print View'!$A106,'Coverage Indicators - Section D'!$A$10:$A$38,0)),""),"")</f>
        <v/>
      </c>
    </row>
    <row r="107" spans="1:36" s="281" customFormat="1" ht="69.75">
      <c r="A107" s="282">
        <v>4</v>
      </c>
      <c r="B107" s="283" t="str">
        <f>IFERROR(IF(INDEX('Coverage Indicators - Section D'!B$10:B$38,MATCH('Print View'!$A107,'Coverage Indicators - Section D'!$A$10:$A$38,0))&lt;&gt;0,INDEX('Coverage Indicators - Section D'!B$10:B$38,MATCH('Print View'!$A107,'Coverage Indicators - Section D'!$A$10:$A$38,0)),""),"")</f>
        <v>TB care and prevention</v>
      </c>
      <c r="C107" s="283" t="str">
        <f>IFERROR(IF(INDEX('Coverage Indicators - Section D'!C$10:C$38,MATCH('Print View'!$A107,'Coverage Indicators - Section D'!$A$10:$A$38,0))&lt;&gt;0,INDEX('Coverage Indicators - Section D'!C$10:C$38,MATCH('Print View'!$A107,'Coverage Indicators - Section D'!$A$10:$A$38,0)),""),"")</f>
        <v>TCP-4: Percentage of reporting units reporting no stock-outs of anti-TB drugs on the last day of the quarter</v>
      </c>
      <c r="D107" s="283" t="str">
        <f>IFERROR(IF(INDEX('Coverage Indicators - Section D'!D$10:D$38,MATCH('Print View'!$A107,'Coverage Indicators - Section D'!$A$10:$A$38,0))&lt;&gt;0,INDEX('Coverage Indicators - Section D'!D$10:D$38,MATCH('Print View'!$A107,'Coverage Indicators - Section D'!$A$10:$A$38,0)),""),"")</f>
        <v/>
      </c>
      <c r="E107" s="283">
        <f>IFERROR(IF(INDEX('Coverage Indicators - Section D'!E$10:E$38,MATCH('Print View'!$A107,'Coverage Indicators - Section D'!$A$10:$A$38,0))&lt;&gt;0,INDEX('Coverage Indicators - Section D'!E$10:E$38,MATCH('Print View'!$A107,'Coverage Indicators - Section D'!$A$10:$A$38,0)),""),"")</f>
        <v>149</v>
      </c>
      <c r="F107" s="283">
        <f>IFERROR(IF(INDEX('Coverage Indicators - Section D'!F$10:F$38,MATCH('Print View'!$A107,'Coverage Indicators - Section D'!$A$10:$A$38,0))&lt;&gt;0,INDEX('Coverage Indicators - Section D'!F$10:F$38,MATCH('Print View'!$A107,'Coverage Indicators - Section D'!$A$10:$A$38,0)),""),"")</f>
        <v>162</v>
      </c>
      <c r="G107" s="283">
        <f>IFERROR(IF(INDEX('Coverage Indicators - Section D'!G$10:G$38,MATCH('Print View'!$A107,'Coverage Indicators - Section D'!$A$10:$A$38,0))&lt;&gt;0,INDEX('Coverage Indicators - Section D'!G$10:G$38,MATCH('Print View'!$A107,'Coverage Indicators - Section D'!$A$10:$A$38,0)),""),"")</f>
        <v>91.975308641975303</v>
      </c>
      <c r="H107" s="283" t="str">
        <f>IFERROR(IF(INDEX('Coverage Indicators - Section D'!H$10:H$38,MATCH('Print View'!$A107,'Coverage Indicators - Section D'!$A$10:$A$38,0))&lt;&gt;0,INDEX('Coverage Indicators - Section D'!H$10:H$38,MATCH('Print View'!$A107,'Coverage Indicators - Section D'!$A$10:$A$38,0)),""),"")</f>
        <v>2016</v>
      </c>
      <c r="I107" s="283" t="str">
        <f>IFERROR(IF(INDEX('Coverage Indicators - Section D'!P$10:P$38,MATCH('Print View'!$A107,'Coverage Indicators - Section D'!$A$10:$A$38,0))&lt;&gt;0,INDEX('Coverage Indicators - Section D'!P$10:P$38,MATCH('Print View'!$A107,'Coverage Indicators - Section D'!$A$10:$A$38,0)),""),"")</f>
        <v>NTC data 2016</v>
      </c>
      <c r="J107" s="283" t="str">
        <f>IFERROR(IF(INDEX('Coverage Indicators - Section D'!Q$10:Q$38,MATCH('Print View'!$A107,'Coverage Indicators - Section D'!$A$10:$A$38,0))&lt;&gt;0,INDEX('Coverage Indicators - Section D'!Q$10:Q$38,MATCH('Print View'!$A107,'Coverage Indicators - Section D'!$A$10:$A$38,0)),""),"")</f>
        <v/>
      </c>
      <c r="K107" s="283" t="str">
        <f>IFERROR(IF(INDEX('Coverage Indicators - Section D'!R$10:R$38,MATCH('Print View'!$A107,'Coverage Indicators - Section D'!$A$10:$A$38,0))&lt;&gt;0,INDEX('Coverage Indicators - Section D'!R$10:R$38,MATCH('Print View'!$A107,'Coverage Indicators - Section D'!$A$10:$A$38,0)),""),"")</f>
        <v/>
      </c>
      <c r="L107" s="283" t="str">
        <f>IFERROR(IF(INDEX('Coverage Indicators - Section D'!S$10:S$38,MATCH('Print View'!$A107,'Coverage Indicators - Section D'!$A$10:$A$38,0))&lt;&gt;0,INDEX('Coverage Indicators - Section D'!S$10:S$38,MATCH('Print View'!$A107,'Coverage Indicators - Section D'!$A$10:$A$38,0)),""),"")</f>
        <v/>
      </c>
      <c r="M107" s="283" t="str">
        <f>IFERROR(IF(INDEX('Coverage Indicators - Section D'!#REF!,MATCH('Print View'!$A107,'Coverage Indicators - Section D'!$A$10:$A$38,0))&lt;&gt;0,INDEX('Coverage Indicators - Section D'!#REF!,MATCH('Print View'!$A107,'Coverage Indicators - Section D'!$A$10:$A$38,0)),""),"")</f>
        <v/>
      </c>
      <c r="N107" s="283" t="str">
        <f>IFERROR(IF(INDEX('Coverage Indicators - Section D'!U$10:U$38,MATCH('Print View'!$A107,'Coverage Indicators - Section D'!$A$10:$A$38,0))&lt;&gt;0,INDEX('Coverage Indicators - Section D'!U$10:U$38,MATCH('Print View'!$A107,'Coverage Indicators - Section D'!$A$10:$A$38,0)),""),"")</f>
        <v>National</v>
      </c>
      <c r="O107" s="283" t="str">
        <f>IFERROR(IF(INDEX('Coverage Indicators - Section D'!V$10:V$38,MATCH('Print View'!$A107,'Coverage Indicators - Section D'!$A$10:$A$38,0))&lt;&gt;0,INDEX('Coverage Indicators - Section D'!V$10:V$38,MATCH('Print View'!$A107,'Coverage Indicators - Section D'!$A$10:$A$38,0)),""),"")</f>
        <v>N-Non-cumulative</v>
      </c>
      <c r="P107" s="284">
        <f t="array" ref="P107">IFERROR(IF(INDEX('Coverage Indicators - Section D'!E$42:E$205,MATCH('Print View'!$A107&amp;'Print View'!$Q$101,'Coverage Indicators - Section D'!$B$42:$B$205&amp;'Coverage Indicators - Section D'!$I$42:$I$205,0))&lt;&gt;0,INDEX('Coverage Indicators - Section D'!E$42:E$205,MATCH('Print View'!$A107&amp;'Print View'!$Q$101,'Coverage Indicators - Section D'!$B$42:$B$205&amp;'Coverage Indicators - Section D'!$I$42:$I$205,0)),""),"")</f>
        <v>162</v>
      </c>
      <c r="Q107" s="285">
        <f t="array" ref="Q107">IFERROR(IF(INDEX('Coverage Indicators - Section D'!F$42:F$205,MATCH('Print View'!$A107&amp;'Print View'!$Q$101,'Coverage Indicators - Section D'!$B$42:$B$205&amp;'Coverage Indicators - Section D'!$I$42:$I$205,0))&lt;&gt;0,INDEX('Coverage Indicators - Section D'!F$42:F$205,MATCH('Print View'!$A107&amp;'Print View'!$Q$101,'Coverage Indicators - Section D'!$B$42:$B$205&amp;'Coverage Indicators - Section D'!$I$42:$I$205,0)),""),"")</f>
        <v>162</v>
      </c>
      <c r="R107" s="285">
        <f t="array" ref="R107">IFERROR(IF(INDEX('Coverage Indicators - Section D'!G$42:G$205,MATCH('Print View'!$A107&amp;'Print View'!$Q$101,'Coverage Indicators - Section D'!$B$42:$B$205&amp;'Coverage Indicators - Section D'!$I$42:$I$205,0))&lt;&gt;0,INDEX('Coverage Indicators - Section D'!G$42:G$205,MATCH('Print View'!$A107&amp;'Print View'!$Q$101,'Coverage Indicators - Section D'!$B$42:$B$205&amp;'Coverage Indicators - Section D'!$I$42:$I$205,0)),""),"")</f>
        <v>100</v>
      </c>
      <c r="S107" s="286" t="str">
        <f t="array" ref="S107">IFERROR(IF(INDEX('Coverage Indicators - Section D'!H$42:H$205,MATCH('Print View'!$A107&amp;'Print View'!$Q$101,'Coverage Indicators - Section D'!$B$42:$B$205&amp;'Coverage Indicators - Section D'!$I$42:$I$205,0))&lt;&gt;0,INDEX('Coverage Indicators - Section D'!H$42:H$205,MATCH('Print View'!$A107&amp;'Print View'!$Q$101,'Coverage Indicators - Section D'!$B$42:$B$205&amp;'Coverage Indicators - Section D'!$I$42:$I$205,0)),""),"")</f>
        <v/>
      </c>
      <c r="T107" s="287">
        <f t="array" ref="T107">IFERROR(IF(INDEX('Coverage Indicators - Section D'!E$42:E$205,MATCH('Print View'!$A107&amp;'Print View'!$U$101,'Coverage Indicators - Section D'!$B$42:$B$205&amp;'Coverage Indicators - Section D'!$I$42:$I$205,0))&lt;&gt;0,INDEX('Coverage Indicators - Section D'!E$42:E$205,MATCH('Print View'!$A107&amp;'Print View'!$U$101,'Coverage Indicators - Section D'!$B$42:$B$205&amp;'Coverage Indicators - Section D'!$I$42:$I$205,0)),""),"")</f>
        <v>162</v>
      </c>
      <c r="U107" s="285">
        <f t="array" ref="U107">IFERROR(IF(INDEX('Coverage Indicators - Section D'!F$42:F$205,MATCH('Print View'!$A107&amp;'Print View'!$U$101,'Coverage Indicators - Section D'!$B$42:$B$205&amp;'Coverage Indicators - Section D'!$I$42:$I$205,0))&lt;&gt;0,INDEX('Coverage Indicators - Section D'!F$42:F$205,MATCH('Print View'!$A107&amp;'Print View'!$U$101,'Coverage Indicators - Section D'!$B$42:$B$205&amp;'Coverage Indicators - Section D'!$I$42:$I$205,0)),""),"")</f>
        <v>162</v>
      </c>
      <c r="V107" s="285">
        <f t="array" ref="V107">IFERROR(IF(INDEX('Coverage Indicators - Section D'!G$42:G$205,MATCH('Print View'!$A107&amp;'Print View'!$U$101,'Coverage Indicators - Section D'!$B$42:$B$205&amp;'Coverage Indicators - Section D'!$I$42:$I$205,0))&lt;&gt;0,INDEX('Coverage Indicators - Section D'!G$42:G$205,MATCH('Print View'!$A107&amp;'Print View'!$U$101,'Coverage Indicators - Section D'!$B$42:$B$205&amp;'Coverage Indicators - Section D'!$I$42:$I$205,0)),""),"")</f>
        <v>100</v>
      </c>
      <c r="W107" s="286" t="str">
        <f t="array" ref="W107">IFERROR(IF(INDEX('Coverage Indicators - Section D'!H$42:H$205,MATCH('Print View'!$A107&amp;'Print View'!$U$101,'Coverage Indicators - Section D'!$B$42:$B$205&amp;'Coverage Indicators - Section D'!$I$42:$I$205,0))&lt;&gt;0,INDEX('Coverage Indicators - Section D'!H$42:H$205,MATCH('Print View'!$A107&amp;'Print View'!$U$101,'Coverage Indicators - Section D'!$B$42:$B$205&amp;'Coverage Indicators - Section D'!$I$42:$I$205,0)),""),"")</f>
        <v/>
      </c>
      <c r="X107" s="288"/>
      <c r="Y107" s="289"/>
      <c r="Z107" s="289"/>
      <c r="AA107" s="290"/>
      <c r="AB107" s="288"/>
      <c r="AC107" s="289"/>
      <c r="AD107" s="289"/>
      <c r="AE107" s="290"/>
      <c r="AF107" s="288"/>
      <c r="AG107" s="289"/>
      <c r="AH107" s="291"/>
      <c r="AI107" s="290"/>
      <c r="AJ107" s="292" t="str">
        <f>IFERROR(IF(INDEX('Coverage Indicators - Section D'!W$10:W$38,MATCH('Print View'!$A107,'Coverage Indicators - Section D'!$A$10:$A$38,0))&lt;&gt;0,INDEX('Coverage Indicators - Section D'!W$10:W$38,MATCH('Print View'!$A107,'Coverage Indicators - Section D'!$A$10:$A$38,0)),""),"")</f>
        <v/>
      </c>
    </row>
    <row r="108" spans="1:36" s="281" customFormat="1" ht="69.75">
      <c r="A108" s="235">
        <v>5</v>
      </c>
      <c r="B108" s="274" t="str">
        <f>IFERROR(IF(INDEX('Coverage Indicators - Section D'!B$10:B$38,MATCH('Print View'!$A108,'Coverage Indicators - Section D'!$A$10:$A$38,0))&lt;&gt;0,INDEX('Coverage Indicators - Section D'!B$10:B$38,MATCH('Print View'!$A108,'Coverage Indicators - Section D'!$A$10:$A$38,0)),""),"")</f>
        <v>TB care and prevention</v>
      </c>
      <c r="C108" s="274" t="str">
        <f>IFERROR(IF(INDEX('Coverage Indicators - Section D'!C$10:C$38,MATCH('Print View'!$A108,'Coverage Indicators - Section D'!$A$10:$A$38,0))&lt;&gt;0,INDEX('Coverage Indicators - Section D'!C$10:C$38,MATCH('Print View'!$A108,'Coverage Indicators - Section D'!$A$10:$A$38,0)),""),"")</f>
        <v>TCP-5: Number of children &lt;5 in contact with TB patients who began isonizide preventive therapy</v>
      </c>
      <c r="D108" s="274" t="str">
        <f>IFERROR(IF(INDEX('Coverage Indicators - Section D'!D$10:D$38,MATCH('Print View'!$A108,'Coverage Indicators - Section D'!$A$10:$A$38,0))&lt;&gt;0,INDEX('Coverage Indicators - Section D'!D$10:D$38,MATCH('Print View'!$A108,'Coverage Indicators - Section D'!$A$10:$A$38,0)),""),"")</f>
        <v/>
      </c>
      <c r="E108" s="274">
        <f>IFERROR(IF(INDEX('Coverage Indicators - Section D'!E$10:E$38,MATCH('Print View'!$A108,'Coverage Indicators - Section D'!$A$10:$A$38,0))&lt;&gt;0,INDEX('Coverage Indicators - Section D'!E$10:E$38,MATCH('Print View'!$A108,'Coverage Indicators - Section D'!$A$10:$A$38,0)),""),"")</f>
        <v>622</v>
      </c>
      <c r="F108" s="274">
        <f>IFERROR(IF(INDEX('Coverage Indicators - Section D'!F$10:F$38,MATCH('Print View'!$A108,'Coverage Indicators - Section D'!$A$10:$A$38,0))&lt;&gt;0,INDEX('Coverage Indicators - Section D'!F$10:F$38,MATCH('Print View'!$A108,'Coverage Indicators - Section D'!$A$10:$A$38,0)),""),"")</f>
        <v>4967</v>
      </c>
      <c r="G108" s="274">
        <f>IFERROR(IF(INDEX('Coverage Indicators - Section D'!G$10:G$38,MATCH('Print View'!$A108,'Coverage Indicators - Section D'!$A$10:$A$38,0))&lt;&gt;0,INDEX('Coverage Indicators - Section D'!G$10:G$38,MATCH('Print View'!$A108,'Coverage Indicators - Section D'!$A$10:$A$38,0)),""),"")</f>
        <v>12.522649486611638</v>
      </c>
      <c r="H108" s="274" t="str">
        <f>IFERROR(IF(INDEX('Coverage Indicators - Section D'!H$10:H$38,MATCH('Print View'!$A108,'Coverage Indicators - Section D'!$A$10:$A$38,0))&lt;&gt;0,INDEX('Coverage Indicators - Section D'!H$10:H$38,MATCH('Print View'!$A108,'Coverage Indicators - Section D'!$A$10:$A$38,0)),""),"")</f>
        <v>2016</v>
      </c>
      <c r="I108" s="274" t="str">
        <f>IFERROR(IF(INDEX('Coverage Indicators - Section D'!P$10:P$38,MATCH('Print View'!$A108,'Coverage Indicators - Section D'!$A$10:$A$38,0))&lt;&gt;0,INDEX('Coverage Indicators - Section D'!P$10:P$38,MATCH('Print View'!$A108,'Coverage Indicators - Section D'!$A$10:$A$38,0)),""),"")</f>
        <v>NTC data 2016</v>
      </c>
      <c r="J108" s="274" t="str">
        <f>IFERROR(IF(INDEX('Coverage Indicators - Section D'!Q$10:Q$38,MATCH('Print View'!$A108,'Coverage Indicators - Section D'!$A$10:$A$38,0))&lt;&gt;0,INDEX('Coverage Indicators - Section D'!Q$10:Q$38,MATCH('Print View'!$A108,'Coverage Indicators - Section D'!$A$10:$A$38,0)),""),"")</f>
        <v/>
      </c>
      <c r="K108" s="274" t="str">
        <f>IFERROR(IF(INDEX('Coverage Indicators - Section D'!R$10:R$38,MATCH('Print View'!$A108,'Coverage Indicators - Section D'!$A$10:$A$38,0))&lt;&gt;0,INDEX('Coverage Indicators - Section D'!R$10:R$38,MATCH('Print View'!$A108,'Coverage Indicators - Section D'!$A$10:$A$38,0)),""),"")</f>
        <v/>
      </c>
      <c r="L108" s="274" t="str">
        <f>IFERROR(IF(INDEX('Coverage Indicators - Section D'!S$10:S$38,MATCH('Print View'!$A108,'Coverage Indicators - Section D'!$A$10:$A$38,0))&lt;&gt;0,INDEX('Coverage Indicators - Section D'!S$10:S$38,MATCH('Print View'!$A108,'Coverage Indicators - Section D'!$A$10:$A$38,0)),""),"")</f>
        <v/>
      </c>
      <c r="M108" s="274" t="str">
        <f>IFERROR(IF(INDEX('Coverage Indicators - Section D'!#REF!,MATCH('Print View'!$A108,'Coverage Indicators - Section D'!$A$10:$A$38,0))&lt;&gt;0,INDEX('Coverage Indicators - Section D'!#REF!,MATCH('Print View'!$A108,'Coverage Indicators - Section D'!$A$10:$A$38,0)),""),"")</f>
        <v/>
      </c>
      <c r="N108" s="274" t="str">
        <f>IFERROR(IF(INDEX('Coverage Indicators - Section D'!U$10:U$38,MATCH('Print View'!$A108,'Coverage Indicators - Section D'!$A$10:$A$38,0))&lt;&gt;0,INDEX('Coverage Indicators - Section D'!U$10:U$38,MATCH('Print View'!$A108,'Coverage Indicators - Section D'!$A$10:$A$38,0)),""),"")</f>
        <v>National</v>
      </c>
      <c r="O108" s="274" t="str">
        <f>IFERROR(IF(INDEX('Coverage Indicators - Section D'!V$10:V$38,MATCH('Print View'!$A108,'Coverage Indicators - Section D'!$A$10:$A$38,0))&lt;&gt;0,INDEX('Coverage Indicators - Section D'!V$10:V$38,MATCH('Print View'!$A108,'Coverage Indicators - Section D'!$A$10:$A$38,0)),""),"")</f>
        <v>N-Non-cumulative</v>
      </c>
      <c r="P108" s="275">
        <f t="array" ref="P108">IFERROR(IF(INDEX('Coverage Indicators - Section D'!E$42:E$205,MATCH('Print View'!$A108&amp;'Print View'!$Q$101,'Coverage Indicators - Section D'!$B$42:$B$205&amp;'Coverage Indicators - Section D'!$I$42:$I$205,0))&lt;&gt;0,INDEX('Coverage Indicators - Section D'!E$42:E$205,MATCH('Print View'!$A108&amp;'Print View'!$Q$101,'Coverage Indicators - Section D'!$B$42:$B$205&amp;'Coverage Indicators - Section D'!$I$42:$I$205,0)),""),"")</f>
        <v>4486</v>
      </c>
      <c r="Q108" s="276">
        <f t="array" ref="Q108">IFERROR(IF(INDEX('Coverage Indicators - Section D'!F$42:F$205,MATCH('Print View'!$A108&amp;'Print View'!$Q$101,'Coverage Indicators - Section D'!$B$42:$B$205&amp;'Coverage Indicators - Section D'!$I$42:$I$205,0))&lt;&gt;0,INDEX('Coverage Indicators - Section D'!F$42:F$205,MATCH('Print View'!$A108&amp;'Print View'!$Q$101,'Coverage Indicators - Section D'!$B$42:$B$205&amp;'Coverage Indicators - Section D'!$I$42:$I$205,0)),""),"")</f>
        <v>6408</v>
      </c>
      <c r="R108" s="276">
        <f t="array" ref="R108">IFERROR(IF(INDEX('Coverage Indicators - Section D'!G$42:G$205,MATCH('Print View'!$A108&amp;'Print View'!$Q$101,'Coverage Indicators - Section D'!$B$42:$B$205&amp;'Coverage Indicators - Section D'!$I$42:$I$205,0))&lt;&gt;0,INDEX('Coverage Indicators - Section D'!G$42:G$205,MATCH('Print View'!$A108&amp;'Print View'!$Q$101,'Coverage Indicators - Section D'!$B$42:$B$205&amp;'Coverage Indicators - Section D'!$I$42:$I$205,0)),""),"")</f>
        <v>70.006242197253428</v>
      </c>
      <c r="S108" s="277" t="str">
        <f t="array" ref="S108">IFERROR(IF(INDEX('Coverage Indicators - Section D'!H$42:H$205,MATCH('Print View'!$A108&amp;'Print View'!$Q$101,'Coverage Indicators - Section D'!$B$42:$B$205&amp;'Coverage Indicators - Section D'!$I$42:$I$205,0))&lt;&gt;0,INDEX('Coverage Indicators - Section D'!H$42:H$205,MATCH('Print View'!$A108&amp;'Print View'!$Q$101,'Coverage Indicators - Section D'!$B$42:$B$205&amp;'Coverage Indicators - Section D'!$I$42:$I$205,0)),""),"")</f>
        <v/>
      </c>
      <c r="T108" s="278">
        <f t="array" ref="T108">IFERROR(IF(INDEX('Coverage Indicators - Section D'!E$42:E$205,MATCH('Print View'!$A108&amp;'Print View'!$U$101,'Coverage Indicators - Section D'!$B$42:$B$205&amp;'Coverage Indicators - Section D'!$I$42:$I$205,0))&lt;&gt;0,INDEX('Coverage Indicators - Section D'!E$42:E$205,MATCH('Print View'!$A108&amp;'Print View'!$U$101,'Coverage Indicators - Section D'!$B$42:$B$205&amp;'Coverage Indicators - Section D'!$I$42:$I$205,0)),""),"")</f>
        <v>4486</v>
      </c>
      <c r="U108" s="276">
        <f t="array" ref="U108">IFERROR(IF(INDEX('Coverage Indicators - Section D'!F$42:F$205,MATCH('Print View'!$A108&amp;'Print View'!$U$101,'Coverage Indicators - Section D'!$B$42:$B$205&amp;'Coverage Indicators - Section D'!$I$42:$I$205,0))&lt;&gt;0,INDEX('Coverage Indicators - Section D'!F$42:F$205,MATCH('Print View'!$A108&amp;'Print View'!$U$101,'Coverage Indicators - Section D'!$B$42:$B$205&amp;'Coverage Indicators - Section D'!$I$42:$I$205,0)),""),"")</f>
        <v>6408</v>
      </c>
      <c r="V108" s="276">
        <f t="array" ref="V108">IFERROR(IF(INDEX('Coverage Indicators - Section D'!G$42:G$205,MATCH('Print View'!$A108&amp;'Print View'!$U$101,'Coverage Indicators - Section D'!$B$42:$B$205&amp;'Coverage Indicators - Section D'!$I$42:$I$205,0))&lt;&gt;0,INDEX('Coverage Indicators - Section D'!G$42:G$205,MATCH('Print View'!$A108&amp;'Print View'!$U$101,'Coverage Indicators - Section D'!$B$42:$B$205&amp;'Coverage Indicators - Section D'!$I$42:$I$205,0)),""),"")</f>
        <v>70.006242197253428</v>
      </c>
      <c r="W108" s="277" t="str">
        <f t="array" ref="W108">IFERROR(IF(INDEX('Coverage Indicators - Section D'!H$42:H$205,MATCH('Print View'!$A108&amp;'Print View'!$U$101,'Coverage Indicators - Section D'!$B$42:$B$205&amp;'Coverage Indicators - Section D'!$I$42:$I$205,0))&lt;&gt;0,INDEX('Coverage Indicators - Section D'!H$42:H$205,MATCH('Print View'!$A108&amp;'Print View'!$U$101,'Coverage Indicators - Section D'!$B$42:$B$205&amp;'Coverage Indicators - Section D'!$I$42:$I$205,0)),""),"")</f>
        <v/>
      </c>
      <c r="X108" s="293"/>
      <c r="Y108" s="294"/>
      <c r="Z108" s="294"/>
      <c r="AA108" s="295"/>
      <c r="AB108" s="293"/>
      <c r="AC108" s="294"/>
      <c r="AD108" s="294"/>
      <c r="AE108" s="295"/>
      <c r="AF108" s="293"/>
      <c r="AG108" s="294"/>
      <c r="AH108" s="296"/>
      <c r="AI108" s="295"/>
      <c r="AJ108" s="280" t="str">
        <f>IFERROR(IF(INDEX('Coverage Indicators - Section D'!W$10:W$38,MATCH('Print View'!$A108,'Coverage Indicators - Section D'!$A$10:$A$38,0))&lt;&gt;0,INDEX('Coverage Indicators - Section D'!W$10:W$38,MATCH('Print View'!$A108,'Coverage Indicators - Section D'!$A$10:$A$38,0)),""),"")</f>
        <v/>
      </c>
    </row>
    <row r="109" spans="1:36" s="281" customFormat="1" ht="46.5">
      <c r="A109" s="282">
        <v>6</v>
      </c>
      <c r="B109" s="283" t="str">
        <f>IFERROR(IF(INDEX('Coverage Indicators - Section D'!B$10:B$38,MATCH('Print View'!$A109,'Coverage Indicators - Section D'!$A$10:$A$38,0))&lt;&gt;0,INDEX('Coverage Indicators - Section D'!B$10:B$38,MATCH('Print View'!$A109,'Coverage Indicators - Section D'!$A$10:$A$38,0)),""),"")</f>
        <v>TB care and prevention</v>
      </c>
      <c r="C109" s="283" t="str">
        <f>IFERROR(IF(INDEX('Coverage Indicators - Section D'!C$10:C$38,MATCH('Print View'!$A109,'Coverage Indicators - Section D'!$A$10:$A$38,0))&lt;&gt;0,INDEX('Coverage Indicators - Section D'!C$10:C$38,MATCH('Print View'!$A109,'Coverage Indicators - Section D'!$A$10:$A$38,0)),""),"")</f>
        <v>TCP-6a: Number of TB cases (all forms) notified among prisoners</v>
      </c>
      <c r="D109" s="283" t="str">
        <f>IFERROR(IF(INDEX('Coverage Indicators - Section D'!D$10:D$38,MATCH('Print View'!$A109,'Coverage Indicators - Section D'!$A$10:$A$38,0))&lt;&gt;0,INDEX('Coverage Indicators - Section D'!D$10:D$38,MATCH('Print View'!$A109,'Coverage Indicators - Section D'!$A$10:$A$38,0)),""),"")</f>
        <v/>
      </c>
      <c r="E109" s="283" t="str">
        <f>IFERROR(IF(INDEX('Coverage Indicators - Section D'!E$10:E$38,MATCH('Print View'!$A109,'Coverage Indicators - Section D'!$A$10:$A$38,0))&lt;&gt;0,INDEX('Coverage Indicators - Section D'!E$10:E$38,MATCH('Print View'!$A109,'Coverage Indicators - Section D'!$A$10:$A$38,0)),""),"")</f>
        <v/>
      </c>
      <c r="F109" s="283" t="str">
        <f>IFERROR(IF(INDEX('Coverage Indicators - Section D'!F$10:F$38,MATCH('Print View'!$A109,'Coverage Indicators - Section D'!$A$10:$A$38,0))&lt;&gt;0,INDEX('Coverage Indicators - Section D'!F$10:F$38,MATCH('Print View'!$A109,'Coverage Indicators - Section D'!$A$10:$A$38,0)),""),"")</f>
        <v/>
      </c>
      <c r="G109" s="283" t="str">
        <f>IFERROR(IF(INDEX('Coverage Indicators - Section D'!G$10:G$38,MATCH('Print View'!$A109,'Coverage Indicators - Section D'!$A$10:$A$38,0))&lt;&gt;0,INDEX('Coverage Indicators - Section D'!G$10:G$38,MATCH('Print View'!$A109,'Coverage Indicators - Section D'!$A$10:$A$38,0)),""),"")</f>
        <v/>
      </c>
      <c r="H109" s="283" t="str">
        <f>IFERROR(IF(INDEX('Coverage Indicators - Section D'!H$10:H$38,MATCH('Print View'!$A109,'Coverage Indicators - Section D'!$A$10:$A$38,0))&lt;&gt;0,INDEX('Coverage Indicators - Section D'!H$10:H$38,MATCH('Print View'!$A109,'Coverage Indicators - Section D'!$A$10:$A$38,0)),""),"")</f>
        <v>2016</v>
      </c>
      <c r="I109" s="283" t="str">
        <f>IFERROR(IF(INDEX('Coverage Indicators - Section D'!P$10:P$38,MATCH('Print View'!$A109,'Coverage Indicators - Section D'!$A$10:$A$38,0))&lt;&gt;0,INDEX('Coverage Indicators - Section D'!P$10:P$38,MATCH('Print View'!$A109,'Coverage Indicators - Section D'!$A$10:$A$38,0)),""),"")</f>
        <v>NTC data 2016</v>
      </c>
      <c r="J109" s="283" t="str">
        <f>IFERROR(IF(INDEX('Coverage Indicators - Section D'!Q$10:Q$38,MATCH('Print View'!$A109,'Coverage Indicators - Section D'!$A$10:$A$38,0))&lt;&gt;0,INDEX('Coverage Indicators - Section D'!Q$10:Q$38,MATCH('Print View'!$A109,'Coverage Indicators - Section D'!$A$10:$A$38,0)),""),"")</f>
        <v/>
      </c>
      <c r="K109" s="283" t="str">
        <f>IFERROR(IF(INDEX('Coverage Indicators - Section D'!R$10:R$38,MATCH('Print View'!$A109,'Coverage Indicators - Section D'!$A$10:$A$38,0))&lt;&gt;0,INDEX('Coverage Indicators - Section D'!R$10:R$38,MATCH('Print View'!$A109,'Coverage Indicators - Section D'!$A$10:$A$38,0)),""),"")</f>
        <v/>
      </c>
      <c r="L109" s="283" t="str">
        <f>IFERROR(IF(INDEX('Coverage Indicators - Section D'!S$10:S$38,MATCH('Print View'!$A109,'Coverage Indicators - Section D'!$A$10:$A$38,0))&lt;&gt;0,INDEX('Coverage Indicators - Section D'!S$10:S$38,MATCH('Print View'!$A109,'Coverage Indicators - Section D'!$A$10:$A$38,0)),""),"")</f>
        <v/>
      </c>
      <c r="M109" s="283" t="str">
        <f>IFERROR(IF(INDEX('Coverage Indicators - Section D'!#REF!,MATCH('Print View'!$A109,'Coverage Indicators - Section D'!$A$10:$A$38,0))&lt;&gt;0,INDEX('Coverage Indicators - Section D'!#REF!,MATCH('Print View'!$A109,'Coverage Indicators - Section D'!$A$10:$A$38,0)),""),"")</f>
        <v/>
      </c>
      <c r="N109" s="283" t="str">
        <f>IFERROR(IF(INDEX('Coverage Indicators - Section D'!U$10:U$38,MATCH('Print View'!$A109,'Coverage Indicators - Section D'!$A$10:$A$38,0))&lt;&gt;0,INDEX('Coverage Indicators - Section D'!U$10:U$38,MATCH('Print View'!$A109,'Coverage Indicators - Section D'!$A$10:$A$38,0)),""),"")</f>
        <v>National</v>
      </c>
      <c r="O109" s="283" t="str">
        <f>IFERROR(IF(INDEX('Coverage Indicators - Section D'!V$10:V$38,MATCH('Print View'!$A109,'Coverage Indicators - Section D'!$A$10:$A$38,0))&lt;&gt;0,INDEX('Coverage Indicators - Section D'!V$10:V$38,MATCH('Print View'!$A109,'Coverage Indicators - Section D'!$A$10:$A$38,0)),""),"")</f>
        <v>N-Non-cumulative</v>
      </c>
      <c r="P109" s="284" t="str">
        <f t="array" ref="P109">IFERROR(IF(INDEX('Coverage Indicators - Section D'!E$42:E$205,MATCH('Print View'!$A109&amp;'Print View'!$Q$101,'Coverage Indicators - Section D'!$B$42:$B$205&amp;'Coverage Indicators - Section D'!$I$42:$I$205,0))&lt;&gt;0,INDEX('Coverage Indicators - Section D'!E$42:E$205,MATCH('Print View'!$A109&amp;'Print View'!$Q$101,'Coverage Indicators - Section D'!$B$42:$B$205&amp;'Coverage Indicators - Section D'!$I$42:$I$205,0)),""),"")</f>
        <v/>
      </c>
      <c r="Q109" s="285" t="str">
        <f t="array" ref="Q109">IFERROR(IF(INDEX('Coverage Indicators - Section D'!F$42:F$205,MATCH('Print View'!$A109&amp;'Print View'!$Q$101,'Coverage Indicators - Section D'!$B$42:$B$205&amp;'Coverage Indicators - Section D'!$I$42:$I$205,0))&lt;&gt;0,INDEX('Coverage Indicators - Section D'!F$42:F$205,MATCH('Print View'!$A109&amp;'Print View'!$Q$101,'Coverage Indicators - Section D'!$B$42:$B$205&amp;'Coverage Indicators - Section D'!$I$42:$I$205,0)),""),"")</f>
        <v/>
      </c>
      <c r="R109" s="285" t="str">
        <f t="array" ref="R109">IFERROR(IF(INDEX('Coverage Indicators - Section D'!G$42:G$205,MATCH('Print View'!$A109&amp;'Print View'!$Q$101,'Coverage Indicators - Section D'!$B$42:$B$205&amp;'Coverage Indicators - Section D'!$I$42:$I$205,0))&lt;&gt;0,INDEX('Coverage Indicators - Section D'!G$42:G$205,MATCH('Print View'!$A109&amp;'Print View'!$Q$101,'Coverage Indicators - Section D'!$B$42:$B$205&amp;'Coverage Indicators - Section D'!$I$42:$I$205,0)),""),"")</f>
        <v/>
      </c>
      <c r="S109" s="286" t="str">
        <f t="array" ref="S109">IFERROR(IF(INDEX('Coverage Indicators - Section D'!H$42:H$205,MATCH('Print View'!$A109&amp;'Print View'!$Q$101,'Coverage Indicators - Section D'!$B$42:$B$205&amp;'Coverage Indicators - Section D'!$I$42:$I$205,0))&lt;&gt;0,INDEX('Coverage Indicators - Section D'!H$42:H$205,MATCH('Print View'!$A109&amp;'Print View'!$Q$101,'Coverage Indicators - Section D'!$B$42:$B$205&amp;'Coverage Indicators - Section D'!$I$42:$I$205,0)),""),"")</f>
        <v/>
      </c>
      <c r="T109" s="287" t="str">
        <f t="array" ref="T109">IFERROR(IF(INDEX('Coverage Indicators - Section D'!E$42:E$205,MATCH('Print View'!$A109&amp;'Print View'!$U$101,'Coverage Indicators - Section D'!$B$42:$B$205&amp;'Coverage Indicators - Section D'!$I$42:$I$205,0))&lt;&gt;0,INDEX('Coverage Indicators - Section D'!E$42:E$205,MATCH('Print View'!$A109&amp;'Print View'!$U$101,'Coverage Indicators - Section D'!$B$42:$B$205&amp;'Coverage Indicators - Section D'!$I$42:$I$205,0)),""),"")</f>
        <v/>
      </c>
      <c r="U109" s="285" t="str">
        <f t="array" ref="U109">IFERROR(IF(INDEX('Coverage Indicators - Section D'!F$42:F$205,MATCH('Print View'!$A109&amp;'Print View'!$U$101,'Coverage Indicators - Section D'!$B$42:$B$205&amp;'Coverage Indicators - Section D'!$I$42:$I$205,0))&lt;&gt;0,INDEX('Coverage Indicators - Section D'!F$42:F$205,MATCH('Print View'!$A109&amp;'Print View'!$U$101,'Coverage Indicators - Section D'!$B$42:$B$205&amp;'Coverage Indicators - Section D'!$I$42:$I$205,0)),""),"")</f>
        <v/>
      </c>
      <c r="V109" s="285" t="str">
        <f t="array" ref="V109">IFERROR(IF(INDEX('Coverage Indicators - Section D'!G$42:G$205,MATCH('Print View'!$A109&amp;'Print View'!$U$101,'Coverage Indicators - Section D'!$B$42:$B$205&amp;'Coverage Indicators - Section D'!$I$42:$I$205,0))&lt;&gt;0,INDEX('Coverage Indicators - Section D'!G$42:G$205,MATCH('Print View'!$A109&amp;'Print View'!$U$101,'Coverage Indicators - Section D'!$B$42:$B$205&amp;'Coverage Indicators - Section D'!$I$42:$I$205,0)),""),"")</f>
        <v/>
      </c>
      <c r="W109" s="286" t="str">
        <f t="array" ref="W109">IFERROR(IF(INDEX('Coverage Indicators - Section D'!H$42:H$205,MATCH('Print View'!$A109&amp;'Print View'!$U$101,'Coverage Indicators - Section D'!$B$42:$B$205&amp;'Coverage Indicators - Section D'!$I$42:$I$205,0))&lt;&gt;0,INDEX('Coverage Indicators - Section D'!H$42:H$205,MATCH('Print View'!$A109&amp;'Print View'!$U$101,'Coverage Indicators - Section D'!$B$42:$B$205&amp;'Coverage Indicators - Section D'!$I$42:$I$205,0)),""),"")</f>
        <v/>
      </c>
      <c r="X109" s="288"/>
      <c r="Y109" s="289"/>
      <c r="Z109" s="289"/>
      <c r="AA109" s="290"/>
      <c r="AB109" s="288"/>
      <c r="AC109" s="289"/>
      <c r="AD109" s="289"/>
      <c r="AE109" s="290"/>
      <c r="AF109" s="288"/>
      <c r="AG109" s="289"/>
      <c r="AH109" s="291"/>
      <c r="AI109" s="290"/>
      <c r="AJ109" s="292" t="str">
        <f>IFERROR(IF(INDEX('Coverage Indicators - Section D'!W$10:W$38,MATCH('Print View'!$A109,'Coverage Indicators - Section D'!$A$10:$A$38,0))&lt;&gt;0,INDEX('Coverage Indicators - Section D'!W$10:W$38,MATCH('Print View'!$A109,'Coverage Indicators - Section D'!$A$10:$A$38,0)),""),"")</f>
        <v/>
      </c>
    </row>
    <row r="110" spans="1:36" s="281" customFormat="1" ht="93">
      <c r="A110" s="282">
        <v>7</v>
      </c>
      <c r="B110" s="274" t="str">
        <f>IFERROR(IF(INDEX('Coverage Indicators - Section D'!B$10:B$38,MATCH('Print View'!$A110,'Coverage Indicators - Section D'!$A$10:$A$38,0))&lt;&gt;0,INDEX('Coverage Indicators - Section D'!B$10:B$38,MATCH('Print View'!$A110,'Coverage Indicators - Section D'!$A$10:$A$38,0)),""),"")</f>
        <v>TB care and prevention</v>
      </c>
      <c r="C110" s="274" t="str">
        <f>IFERROR(IF(INDEX('Coverage Indicators - Section D'!C$10:C$38,MATCH('Print View'!$A110,'Coverage Indicators - Section D'!$A$10:$A$38,0))&lt;&gt;0,INDEX('Coverage Indicators - Section D'!C$10:C$38,MATCH('Print View'!$A110,'Coverage Indicators - Section D'!$A$10:$A$38,0)),""),"")</f>
        <v>TCP-6b: Number of TB cases (all forms) notified among key affected populations/ high risk groups (other than prisoners)</v>
      </c>
      <c r="D110" s="274" t="str">
        <f>IFERROR(IF(INDEX('Coverage Indicators - Section D'!D$10:D$38,MATCH('Print View'!$A110,'Coverage Indicators - Section D'!$A$10:$A$38,0))&lt;&gt;0,INDEX('Coverage Indicators - Section D'!D$10:D$38,MATCH('Print View'!$A110,'Coverage Indicators - Section D'!$A$10:$A$38,0)),""),"")</f>
        <v/>
      </c>
      <c r="E110" s="274">
        <f>IFERROR(IF(INDEX('Coverage Indicators - Section D'!E$10:E$38,MATCH('Print View'!$A110,'Coverage Indicators - Section D'!$A$10:$A$38,0))&lt;&gt;0,INDEX('Coverage Indicators - Section D'!E$10:E$38,MATCH('Print View'!$A110,'Coverage Indicators - Section D'!$A$10:$A$38,0)),""),"")</f>
        <v>302</v>
      </c>
      <c r="F110" s="274">
        <f>IFERROR(IF(INDEX('Coverage Indicators - Section D'!F$10:F$38,MATCH('Print View'!$A110,'Coverage Indicators - Section D'!$A$10:$A$38,0))&lt;&gt;0,INDEX('Coverage Indicators - Section D'!F$10:F$38,MATCH('Print View'!$A110,'Coverage Indicators - Section D'!$A$10:$A$38,0)),""),"")</f>
        <v>4967</v>
      </c>
      <c r="G110" s="274">
        <f>IFERROR(IF(INDEX('Coverage Indicators - Section D'!G$10:G$38,MATCH('Print View'!$A110,'Coverage Indicators - Section D'!$A$10:$A$38,0))&lt;&gt;0,INDEX('Coverage Indicators - Section D'!G$10:G$38,MATCH('Print View'!$A110,'Coverage Indicators - Section D'!$A$10:$A$38,0)),""),"")</f>
        <v>6.0801288504127244</v>
      </c>
      <c r="H110" s="274" t="str">
        <f>IFERROR(IF(INDEX('Coverage Indicators - Section D'!H$10:H$38,MATCH('Print View'!$A110,'Coverage Indicators - Section D'!$A$10:$A$38,0))&lt;&gt;0,INDEX('Coverage Indicators - Section D'!H$10:H$38,MATCH('Print View'!$A110,'Coverage Indicators - Section D'!$A$10:$A$38,0)),""),"")</f>
        <v>2016</v>
      </c>
      <c r="I110" s="274" t="str">
        <f>IFERROR(IF(INDEX('Coverage Indicators - Section D'!P$10:P$38,MATCH('Print View'!$A110,'Coverage Indicators - Section D'!$A$10:$A$38,0))&lt;&gt;0,INDEX('Coverage Indicators - Section D'!P$10:P$38,MATCH('Print View'!$A110,'Coverage Indicators - Section D'!$A$10:$A$38,0)),""),"")</f>
        <v>NTC data 2016</v>
      </c>
      <c r="J110" s="274" t="str">
        <f>IFERROR(IF(INDEX('Coverage Indicators - Section D'!Q$10:Q$38,MATCH('Print View'!$A110,'Coverage Indicators - Section D'!$A$10:$A$38,0))&lt;&gt;0,INDEX('Coverage Indicators - Section D'!Q$10:Q$38,MATCH('Print View'!$A110,'Coverage Indicators - Section D'!$A$10:$A$38,0)),""),"")</f>
        <v>Target / Risk population group</v>
      </c>
      <c r="K110" s="274" t="str">
        <f>IFERROR(IF(INDEX('Coverage Indicators - Section D'!R$10:R$38,MATCH('Print View'!$A110,'Coverage Indicators - Section D'!$A$10:$A$38,0))&lt;&gt;0,INDEX('Coverage Indicators - Section D'!R$10:R$38,MATCH('Print View'!$A110,'Coverage Indicators - Section D'!$A$10:$A$38,0)),""),"")</f>
        <v/>
      </c>
      <c r="L110" s="274" t="str">
        <f>IFERROR(IF(INDEX('Coverage Indicators - Section D'!S$10:S$38,MATCH('Print View'!$A110,'Coverage Indicators - Section D'!$A$10:$A$38,0))&lt;&gt;0,INDEX('Coverage Indicators - Section D'!S$10:S$38,MATCH('Print View'!$A110,'Coverage Indicators - Section D'!$A$10:$A$38,0)),""),"")</f>
        <v/>
      </c>
      <c r="M110" s="274" t="str">
        <f>IFERROR(IF(INDEX('Coverage Indicators - Section D'!#REF!,MATCH('Print View'!$A110,'Coverage Indicators - Section D'!$A$10:$A$38,0))&lt;&gt;0,INDEX('Coverage Indicators - Section D'!#REF!,MATCH('Print View'!$A110,'Coverage Indicators - Section D'!$A$10:$A$38,0)),""),"")</f>
        <v/>
      </c>
      <c r="N110" s="274" t="str">
        <f>IFERROR(IF(INDEX('Coverage Indicators - Section D'!U$10:U$38,MATCH('Print View'!$A110,'Coverage Indicators - Section D'!$A$10:$A$38,0))&lt;&gt;0,INDEX('Coverage Indicators - Section D'!U$10:U$38,MATCH('Print View'!$A110,'Coverage Indicators - Section D'!$A$10:$A$38,0)),""),"")</f>
        <v>National</v>
      </c>
      <c r="O110" s="274" t="str">
        <f>IFERROR(IF(INDEX('Coverage Indicators - Section D'!V$10:V$38,MATCH('Print View'!$A110,'Coverage Indicators - Section D'!$A$10:$A$38,0))&lt;&gt;0,INDEX('Coverage Indicators - Section D'!V$10:V$38,MATCH('Print View'!$A110,'Coverage Indicators - Section D'!$A$10:$A$38,0)),""),"")</f>
        <v>N-Non-cumulative</v>
      </c>
      <c r="P110" s="275">
        <f t="array" ref="P110">IFERROR(IF(INDEX('Coverage Indicators - Section D'!E$42:E$205,MATCH('Print View'!$A110&amp;'Print View'!$Q$101,'Coverage Indicators - Section D'!$B$42:$B$205&amp;'Coverage Indicators - Section D'!$I$42:$I$205,0))&lt;&gt;0,INDEX('Coverage Indicators - Section D'!E$42:E$205,MATCH('Print View'!$A110&amp;'Print View'!$Q$101,'Coverage Indicators - Section D'!$B$42:$B$205&amp;'Coverage Indicators - Section D'!$I$42:$I$205,0)),""),"")</f>
        <v>450</v>
      </c>
      <c r="Q110" s="276">
        <f t="array" ref="Q110">IFERROR(IF(INDEX('Coverage Indicators - Section D'!F$42:F$205,MATCH('Print View'!$A110&amp;'Print View'!$Q$101,'Coverage Indicators - Section D'!$B$42:$B$205&amp;'Coverage Indicators - Section D'!$I$42:$I$205,0))&lt;&gt;0,INDEX('Coverage Indicators - Section D'!F$42:F$205,MATCH('Print View'!$A110&amp;'Print View'!$Q$101,'Coverage Indicators - Section D'!$B$42:$B$205&amp;'Coverage Indicators - Section D'!$I$42:$I$205,0)),""),"")</f>
        <v>500</v>
      </c>
      <c r="R110" s="276">
        <f t="array" ref="R110">IFERROR(IF(INDEX('Coverage Indicators - Section D'!G$42:G$205,MATCH('Print View'!$A110&amp;'Print View'!$Q$101,'Coverage Indicators - Section D'!$B$42:$B$205&amp;'Coverage Indicators - Section D'!$I$42:$I$205,0))&lt;&gt;0,INDEX('Coverage Indicators - Section D'!G$42:G$205,MATCH('Print View'!$A110&amp;'Print View'!$Q$101,'Coverage Indicators - Section D'!$B$42:$B$205&amp;'Coverage Indicators - Section D'!$I$42:$I$205,0)),""),"")</f>
        <v>90</v>
      </c>
      <c r="S110" s="277" t="str">
        <f t="array" ref="S110">IFERROR(IF(INDEX('Coverage Indicators - Section D'!H$42:H$205,MATCH('Print View'!$A110&amp;'Print View'!$Q$101,'Coverage Indicators - Section D'!$B$42:$B$205&amp;'Coverage Indicators - Section D'!$I$42:$I$205,0))&lt;&gt;0,INDEX('Coverage Indicators - Section D'!H$42:H$205,MATCH('Print View'!$A110&amp;'Print View'!$Q$101,'Coverage Indicators - Section D'!$B$42:$B$205&amp;'Coverage Indicators - Section D'!$I$42:$I$205,0)),""),"")</f>
        <v/>
      </c>
      <c r="T110" s="278">
        <f t="array" ref="T110">IFERROR(IF(INDEX('Coverage Indicators - Section D'!E$42:E$205,MATCH('Print View'!$A110&amp;'Print View'!$U$101,'Coverage Indicators - Section D'!$B$42:$B$205&amp;'Coverage Indicators - Section D'!$I$42:$I$205,0))&lt;&gt;0,INDEX('Coverage Indicators - Section D'!E$42:E$205,MATCH('Print View'!$A110&amp;'Print View'!$U$101,'Coverage Indicators - Section D'!$B$42:$B$205&amp;'Coverage Indicators - Section D'!$I$42:$I$205,0)),""),"")</f>
        <v>450</v>
      </c>
      <c r="U110" s="276">
        <f t="array" ref="U110">IFERROR(IF(INDEX('Coverage Indicators - Section D'!F$42:F$205,MATCH('Print View'!$A110&amp;'Print View'!$U$101,'Coverage Indicators - Section D'!$B$42:$B$205&amp;'Coverage Indicators - Section D'!$I$42:$I$205,0))&lt;&gt;0,INDEX('Coverage Indicators - Section D'!F$42:F$205,MATCH('Print View'!$A110&amp;'Print View'!$U$101,'Coverage Indicators - Section D'!$B$42:$B$205&amp;'Coverage Indicators - Section D'!$I$42:$I$205,0)),""),"")</f>
        <v>500</v>
      </c>
      <c r="V110" s="276">
        <f t="array" ref="V110">IFERROR(IF(INDEX('Coverage Indicators - Section D'!G$42:G$205,MATCH('Print View'!$A110&amp;'Print View'!$U$101,'Coverage Indicators - Section D'!$B$42:$B$205&amp;'Coverage Indicators - Section D'!$I$42:$I$205,0))&lt;&gt;0,INDEX('Coverage Indicators - Section D'!G$42:G$205,MATCH('Print View'!$A110&amp;'Print View'!$U$101,'Coverage Indicators - Section D'!$B$42:$B$205&amp;'Coverage Indicators - Section D'!$I$42:$I$205,0)),""),"")</f>
        <v>90</v>
      </c>
      <c r="W110" s="277" t="str">
        <f t="array" ref="W110">IFERROR(IF(INDEX('Coverage Indicators - Section D'!H$42:H$205,MATCH('Print View'!$A110&amp;'Print View'!$U$101,'Coverage Indicators - Section D'!$B$42:$B$205&amp;'Coverage Indicators - Section D'!$I$42:$I$205,0))&lt;&gt;0,INDEX('Coverage Indicators - Section D'!H$42:H$205,MATCH('Print View'!$A110&amp;'Print View'!$U$101,'Coverage Indicators - Section D'!$B$42:$B$205&amp;'Coverage Indicators - Section D'!$I$42:$I$205,0)),""),"")</f>
        <v/>
      </c>
      <c r="X110" s="293"/>
      <c r="Y110" s="294"/>
      <c r="Z110" s="294"/>
      <c r="AA110" s="295"/>
      <c r="AB110" s="293"/>
      <c r="AC110" s="294"/>
      <c r="AD110" s="294"/>
      <c r="AE110" s="295"/>
      <c r="AF110" s="293"/>
      <c r="AG110" s="294"/>
      <c r="AH110" s="296"/>
      <c r="AI110" s="295"/>
      <c r="AJ110" s="280" t="str">
        <f>IFERROR(IF(INDEX('Coverage Indicators - Section D'!W$10:W$38,MATCH('Print View'!$A110,'Coverage Indicators - Section D'!$A$10:$A$38,0))&lt;&gt;0,INDEX('Coverage Indicators - Section D'!W$10:W$38,MATCH('Print View'!$A110,'Coverage Indicators - Section D'!$A$10:$A$38,0)),""),"")</f>
        <v/>
      </c>
    </row>
    <row r="111" spans="1:36" s="281" customFormat="1" ht="93">
      <c r="A111" s="282">
        <v>8</v>
      </c>
      <c r="B111" s="283" t="str">
        <f>IFERROR(IF(INDEX('Coverage Indicators - Section D'!B$10:B$38,MATCH('Print View'!$A111,'Coverage Indicators - Section D'!$A$10:$A$38,0))&lt;&gt;0,INDEX('Coverage Indicators - Section D'!B$10:B$38,MATCH('Print View'!$A111,'Coverage Indicators - Section D'!$A$10:$A$38,0)),""),"")</f>
        <v>TB care and prevention</v>
      </c>
      <c r="C111" s="283" t="str">
        <f>IFERROR(IF(INDEX('Coverage Indicators - Section D'!C$10:C$38,MATCH('Print View'!$A111,'Coverage Indicators - Section D'!$A$10:$A$38,0))&lt;&gt;0,INDEX('Coverage Indicators - Section D'!C$10:C$38,MATCH('Print View'!$A111,'Coverage Indicators - Section D'!$A$10:$A$38,0)),""),"")</f>
        <v>TCP-7a: Number of notified TB cases (all forms) contributed by non-national TB program providers – private/non-governmental facilities</v>
      </c>
      <c r="D111" s="283" t="str">
        <f>IFERROR(IF(INDEX('Coverage Indicators - Section D'!D$10:D$38,MATCH('Print View'!$A111,'Coverage Indicators - Section D'!$A$10:$A$38,0))&lt;&gt;0,INDEX('Coverage Indicators - Section D'!D$10:D$38,MATCH('Print View'!$A111,'Coverage Indicators - Section D'!$A$10:$A$38,0)),""),"")</f>
        <v/>
      </c>
      <c r="E111" s="283">
        <f>IFERROR(IF(INDEX('Coverage Indicators - Section D'!E$10:E$38,MATCH('Print View'!$A111,'Coverage Indicators - Section D'!$A$10:$A$38,0))&lt;&gt;0,INDEX('Coverage Indicators - Section D'!E$10:E$38,MATCH('Print View'!$A111,'Coverage Indicators - Section D'!$A$10:$A$38,0)),""),"")</f>
        <v>225</v>
      </c>
      <c r="F111" s="283">
        <f>IFERROR(IF(INDEX('Coverage Indicators - Section D'!F$10:F$38,MATCH('Print View'!$A111,'Coverage Indicators - Section D'!$A$10:$A$38,0))&lt;&gt;0,INDEX('Coverage Indicators - Section D'!F$10:F$38,MATCH('Print View'!$A111,'Coverage Indicators - Section D'!$A$10:$A$38,0)),""),"")</f>
        <v>4967</v>
      </c>
      <c r="G111" s="283">
        <f>IFERROR(IF(INDEX('Coverage Indicators - Section D'!G$10:G$38,MATCH('Print View'!$A111,'Coverage Indicators - Section D'!$A$10:$A$38,0))&lt;&gt;0,INDEX('Coverage Indicators - Section D'!G$10:G$38,MATCH('Print View'!$A111,'Coverage Indicators - Section D'!$A$10:$A$38,0)),""),"")</f>
        <v>4.5298973223273604</v>
      </c>
      <c r="H111" s="283" t="str">
        <f>IFERROR(IF(INDEX('Coverage Indicators - Section D'!H$10:H$38,MATCH('Print View'!$A111,'Coverage Indicators - Section D'!$A$10:$A$38,0))&lt;&gt;0,INDEX('Coverage Indicators - Section D'!H$10:H$38,MATCH('Print View'!$A111,'Coverage Indicators - Section D'!$A$10:$A$38,0)),""),"")</f>
        <v>2016</v>
      </c>
      <c r="I111" s="283" t="str">
        <f>IFERROR(IF(INDEX('Coverage Indicators - Section D'!P$10:P$38,MATCH('Print View'!$A111,'Coverage Indicators - Section D'!$A$10:$A$38,0))&lt;&gt;0,INDEX('Coverage Indicators - Section D'!P$10:P$38,MATCH('Print View'!$A111,'Coverage Indicators - Section D'!$A$10:$A$38,0)),""),"")</f>
        <v>NTC data 2016</v>
      </c>
      <c r="J111" s="283" t="str">
        <f>IFERROR(IF(INDEX('Coverage Indicators - Section D'!Q$10:Q$38,MATCH('Print View'!$A111,'Coverage Indicators - Section D'!$A$10:$A$38,0))&lt;&gt;0,INDEX('Coverage Indicators - Section D'!Q$10:Q$38,MATCH('Print View'!$A111,'Coverage Indicators - Section D'!$A$10:$A$38,0)),""),"")</f>
        <v/>
      </c>
      <c r="K111" s="283" t="str">
        <f>IFERROR(IF(INDEX('Coverage Indicators - Section D'!R$10:R$38,MATCH('Print View'!$A111,'Coverage Indicators - Section D'!$A$10:$A$38,0))&lt;&gt;0,INDEX('Coverage Indicators - Section D'!R$10:R$38,MATCH('Print View'!$A111,'Coverage Indicators - Section D'!$A$10:$A$38,0)),""),"")</f>
        <v/>
      </c>
      <c r="L111" s="283" t="str">
        <f>IFERROR(IF(INDEX('Coverage Indicators - Section D'!S$10:S$38,MATCH('Print View'!$A111,'Coverage Indicators - Section D'!$A$10:$A$38,0))&lt;&gt;0,INDEX('Coverage Indicators - Section D'!S$10:S$38,MATCH('Print View'!$A111,'Coverage Indicators - Section D'!$A$10:$A$38,0)),""),"")</f>
        <v/>
      </c>
      <c r="M111" s="283" t="str">
        <f>IFERROR(IF(INDEX('Coverage Indicators - Section D'!#REF!,MATCH('Print View'!$A111,'Coverage Indicators - Section D'!$A$10:$A$38,0))&lt;&gt;0,INDEX('Coverage Indicators - Section D'!#REF!,MATCH('Print View'!$A111,'Coverage Indicators - Section D'!$A$10:$A$38,0)),""),"")</f>
        <v/>
      </c>
      <c r="N111" s="283" t="str">
        <f>IFERROR(IF(INDEX('Coverage Indicators - Section D'!U$10:U$38,MATCH('Print View'!$A111,'Coverage Indicators - Section D'!$A$10:$A$38,0))&lt;&gt;0,INDEX('Coverage Indicators - Section D'!U$10:U$38,MATCH('Print View'!$A111,'Coverage Indicators - Section D'!$A$10:$A$38,0)),""),"")</f>
        <v>National</v>
      </c>
      <c r="O111" s="283" t="str">
        <f>IFERROR(IF(INDEX('Coverage Indicators - Section D'!V$10:V$38,MATCH('Print View'!$A111,'Coverage Indicators - Section D'!$A$10:$A$38,0))&lt;&gt;0,INDEX('Coverage Indicators - Section D'!V$10:V$38,MATCH('Print View'!$A111,'Coverage Indicators - Section D'!$A$10:$A$38,0)),""),"")</f>
        <v>N-Non-cumulative</v>
      </c>
      <c r="P111" s="284">
        <f t="array" ref="P111">IFERROR(IF(INDEX('Coverage Indicators - Section D'!E$42:E$205,MATCH('Print View'!$A111&amp;'Print View'!$Q$101,'Coverage Indicators - Section D'!$B$42:$B$205&amp;'Coverage Indicators - Section D'!$I$42:$I$205,0))&lt;&gt;0,INDEX('Coverage Indicators - Section D'!E$42:E$205,MATCH('Print View'!$A111&amp;'Print View'!$Q$101,'Coverage Indicators - Section D'!$B$42:$B$205&amp;'Coverage Indicators - Section D'!$I$42:$I$205,0)),""),"")</f>
        <v>315</v>
      </c>
      <c r="Q111" s="285">
        <f t="array" ref="Q111">IFERROR(IF(INDEX('Coverage Indicators - Section D'!F$42:F$205,MATCH('Print View'!$A111&amp;'Print View'!$Q$101,'Coverage Indicators - Section D'!$B$42:$B$205&amp;'Coverage Indicators - Section D'!$I$42:$I$205,0))&lt;&gt;0,INDEX('Coverage Indicators - Section D'!F$42:F$205,MATCH('Print View'!$A111&amp;'Print View'!$Q$101,'Coverage Indicators - Section D'!$B$42:$B$205&amp;'Coverage Indicators - Section D'!$I$42:$I$205,0)),""),"")</f>
        <v>350</v>
      </c>
      <c r="R111" s="285">
        <f t="array" ref="R111">IFERROR(IF(INDEX('Coverage Indicators - Section D'!G$42:G$205,MATCH('Print View'!$A111&amp;'Print View'!$Q$101,'Coverage Indicators - Section D'!$B$42:$B$205&amp;'Coverage Indicators - Section D'!$I$42:$I$205,0))&lt;&gt;0,INDEX('Coverage Indicators - Section D'!G$42:G$205,MATCH('Print View'!$A111&amp;'Print View'!$Q$101,'Coverage Indicators - Section D'!$B$42:$B$205&amp;'Coverage Indicators - Section D'!$I$42:$I$205,0)),""),"")</f>
        <v>90</v>
      </c>
      <c r="S111" s="286" t="str">
        <f t="array" ref="S111">IFERROR(IF(INDEX('Coverage Indicators - Section D'!H$42:H$205,MATCH('Print View'!$A111&amp;'Print View'!$Q$101,'Coverage Indicators - Section D'!$B$42:$B$205&amp;'Coverage Indicators - Section D'!$I$42:$I$205,0))&lt;&gt;0,INDEX('Coverage Indicators - Section D'!H$42:H$205,MATCH('Print View'!$A111&amp;'Print View'!$Q$101,'Coverage Indicators - Section D'!$B$42:$B$205&amp;'Coverage Indicators - Section D'!$I$42:$I$205,0)),""),"")</f>
        <v/>
      </c>
      <c r="T111" s="287">
        <f t="array" ref="T111">IFERROR(IF(INDEX('Coverage Indicators - Section D'!E$42:E$205,MATCH('Print View'!$A111&amp;'Print View'!$U$101,'Coverage Indicators - Section D'!$B$42:$B$205&amp;'Coverage Indicators - Section D'!$I$42:$I$205,0))&lt;&gt;0,INDEX('Coverage Indicators - Section D'!E$42:E$205,MATCH('Print View'!$A111&amp;'Print View'!$U$101,'Coverage Indicators - Section D'!$B$42:$B$205&amp;'Coverage Indicators - Section D'!$I$42:$I$205,0)),""),"")</f>
        <v>315</v>
      </c>
      <c r="U111" s="285">
        <f t="array" ref="U111">IFERROR(IF(INDEX('Coverage Indicators - Section D'!F$42:F$205,MATCH('Print View'!$A111&amp;'Print View'!$U$101,'Coverage Indicators - Section D'!$B$42:$B$205&amp;'Coverage Indicators - Section D'!$I$42:$I$205,0))&lt;&gt;0,INDEX('Coverage Indicators - Section D'!F$42:F$205,MATCH('Print View'!$A111&amp;'Print View'!$U$101,'Coverage Indicators - Section D'!$B$42:$B$205&amp;'Coverage Indicators - Section D'!$I$42:$I$205,0)),""),"")</f>
        <v>350</v>
      </c>
      <c r="V111" s="285">
        <f t="array" ref="V111">IFERROR(IF(INDEX('Coverage Indicators - Section D'!G$42:G$205,MATCH('Print View'!$A111&amp;'Print View'!$U$101,'Coverage Indicators - Section D'!$B$42:$B$205&amp;'Coverage Indicators - Section D'!$I$42:$I$205,0))&lt;&gt;0,INDEX('Coverage Indicators - Section D'!G$42:G$205,MATCH('Print View'!$A111&amp;'Print View'!$U$101,'Coverage Indicators - Section D'!$B$42:$B$205&amp;'Coverage Indicators - Section D'!$I$42:$I$205,0)),""),"")</f>
        <v>90</v>
      </c>
      <c r="W111" s="286" t="str">
        <f t="array" ref="W111">IFERROR(IF(INDEX('Coverage Indicators - Section D'!H$42:H$205,MATCH('Print View'!$A111&amp;'Print View'!$U$101,'Coverage Indicators - Section D'!$B$42:$B$205&amp;'Coverage Indicators - Section D'!$I$42:$I$205,0))&lt;&gt;0,INDEX('Coverage Indicators - Section D'!H$42:H$205,MATCH('Print View'!$A111&amp;'Print View'!$U$101,'Coverage Indicators - Section D'!$B$42:$B$205&amp;'Coverage Indicators - Section D'!$I$42:$I$205,0)),""),"")</f>
        <v/>
      </c>
      <c r="X111" s="288"/>
      <c r="Y111" s="289"/>
      <c r="Z111" s="289"/>
      <c r="AA111" s="290"/>
      <c r="AB111" s="288"/>
      <c r="AC111" s="289"/>
      <c r="AD111" s="289"/>
      <c r="AE111" s="290"/>
      <c r="AF111" s="288"/>
      <c r="AG111" s="289"/>
      <c r="AH111" s="291"/>
      <c r="AI111" s="290"/>
      <c r="AJ111" s="292" t="str">
        <f>IFERROR(IF(INDEX('Coverage Indicators - Section D'!W$10:W$38,MATCH('Print View'!$A111,'Coverage Indicators - Section D'!$A$10:$A$38,0))&lt;&gt;0,INDEX('Coverage Indicators - Section D'!W$10:W$38,MATCH('Print View'!$A111,'Coverage Indicators - Section D'!$A$10:$A$38,0)),""),"")</f>
        <v/>
      </c>
    </row>
    <row r="112" spans="1:36" s="281" customFormat="1" ht="93">
      <c r="A112" s="235">
        <v>9</v>
      </c>
      <c r="B112" s="274" t="str">
        <f>IFERROR(IF(INDEX('Coverage Indicators - Section D'!B$10:B$38,MATCH('Print View'!$A112,'Coverage Indicators - Section D'!$A$10:$A$38,0))&lt;&gt;0,INDEX('Coverage Indicators - Section D'!B$10:B$38,MATCH('Print View'!$A112,'Coverage Indicators - Section D'!$A$10:$A$38,0)),""),"")</f>
        <v>TB care and prevention</v>
      </c>
      <c r="C112" s="274" t="str">
        <f>IFERROR(IF(INDEX('Coverage Indicators - Section D'!C$10:C$38,MATCH('Print View'!$A112,'Coverage Indicators - Section D'!$A$10:$A$38,0))&lt;&gt;0,INDEX('Coverage Indicators - Section D'!C$10:C$38,MATCH('Print View'!$A112,'Coverage Indicators - Section D'!$A$10:$A$38,0)),""),"")</f>
        <v>TCP-7b: Number of notified TB cases (all forms) contributed by non-national TB program providers – public sector</v>
      </c>
      <c r="D112" s="274" t="str">
        <f>IFERROR(IF(INDEX('Coverage Indicators - Section D'!D$10:D$38,MATCH('Print View'!$A112,'Coverage Indicators - Section D'!$A$10:$A$38,0))&lt;&gt;0,INDEX('Coverage Indicators - Section D'!D$10:D$38,MATCH('Print View'!$A112,'Coverage Indicators - Section D'!$A$10:$A$38,0)),""),"")</f>
        <v/>
      </c>
      <c r="E112" s="274">
        <f>IFERROR(IF(INDEX('Coverage Indicators - Section D'!E$10:E$38,MATCH('Print View'!$A112,'Coverage Indicators - Section D'!$A$10:$A$38,0))&lt;&gt;0,INDEX('Coverage Indicators - Section D'!E$10:E$38,MATCH('Print View'!$A112,'Coverage Indicators - Section D'!$A$10:$A$38,0)),""),"")</f>
        <v>517</v>
      </c>
      <c r="F112" s="274">
        <f>IFERROR(IF(INDEX('Coverage Indicators - Section D'!F$10:F$38,MATCH('Print View'!$A112,'Coverage Indicators - Section D'!$A$10:$A$38,0))&lt;&gt;0,INDEX('Coverage Indicators - Section D'!F$10:F$38,MATCH('Print View'!$A112,'Coverage Indicators - Section D'!$A$10:$A$38,0)),""),"")</f>
        <v>4967</v>
      </c>
      <c r="G112" s="274">
        <f>IFERROR(IF(INDEX('Coverage Indicators - Section D'!G$10:G$38,MATCH('Print View'!$A112,'Coverage Indicators - Section D'!$A$10:$A$38,0))&lt;&gt;0,INDEX('Coverage Indicators - Section D'!G$10:G$38,MATCH('Print View'!$A112,'Coverage Indicators - Section D'!$A$10:$A$38,0)),""),"")</f>
        <v>10.408697402858868</v>
      </c>
      <c r="H112" s="274" t="str">
        <f>IFERROR(IF(INDEX('Coverage Indicators - Section D'!H$10:H$38,MATCH('Print View'!$A112,'Coverage Indicators - Section D'!$A$10:$A$38,0))&lt;&gt;0,INDEX('Coverage Indicators - Section D'!H$10:H$38,MATCH('Print View'!$A112,'Coverage Indicators - Section D'!$A$10:$A$38,0)),""),"")</f>
        <v>2016</v>
      </c>
      <c r="I112" s="274" t="str">
        <f>IFERROR(IF(INDEX('Coverage Indicators - Section D'!P$10:P$38,MATCH('Print View'!$A112,'Coverage Indicators - Section D'!$A$10:$A$38,0))&lt;&gt;0,INDEX('Coverage Indicators - Section D'!P$10:P$38,MATCH('Print View'!$A112,'Coverage Indicators - Section D'!$A$10:$A$38,0)),""),"")</f>
        <v>NTC data 2016</v>
      </c>
      <c r="J112" s="274" t="str">
        <f>IFERROR(IF(INDEX('Coverage Indicators - Section D'!Q$10:Q$38,MATCH('Print View'!$A112,'Coverage Indicators - Section D'!$A$10:$A$38,0))&lt;&gt;0,INDEX('Coverage Indicators - Section D'!Q$10:Q$38,MATCH('Print View'!$A112,'Coverage Indicators - Section D'!$A$10:$A$38,0)),""),"")</f>
        <v/>
      </c>
      <c r="K112" s="274" t="str">
        <f>IFERROR(IF(INDEX('Coverage Indicators - Section D'!R$10:R$38,MATCH('Print View'!$A112,'Coverage Indicators - Section D'!$A$10:$A$38,0))&lt;&gt;0,INDEX('Coverage Indicators - Section D'!R$10:R$38,MATCH('Print View'!$A112,'Coverage Indicators - Section D'!$A$10:$A$38,0)),""),"")</f>
        <v/>
      </c>
      <c r="L112" s="274" t="str">
        <f>IFERROR(IF(INDEX('Coverage Indicators - Section D'!S$10:S$38,MATCH('Print View'!$A112,'Coverage Indicators - Section D'!$A$10:$A$38,0))&lt;&gt;0,INDEX('Coverage Indicators - Section D'!S$10:S$38,MATCH('Print View'!$A112,'Coverage Indicators - Section D'!$A$10:$A$38,0)),""),"")</f>
        <v/>
      </c>
      <c r="M112" s="274" t="str">
        <f>IFERROR(IF(INDEX('Coverage Indicators - Section D'!#REF!,MATCH('Print View'!$A112,'Coverage Indicators - Section D'!$A$10:$A$38,0))&lt;&gt;0,INDEX('Coverage Indicators - Section D'!#REF!,MATCH('Print View'!$A112,'Coverage Indicators - Section D'!$A$10:$A$38,0)),""),"")</f>
        <v/>
      </c>
      <c r="N112" s="274" t="str">
        <f>IFERROR(IF(INDEX('Coverage Indicators - Section D'!U$10:U$38,MATCH('Print View'!$A112,'Coverage Indicators - Section D'!$A$10:$A$38,0))&lt;&gt;0,INDEX('Coverage Indicators - Section D'!U$10:U$38,MATCH('Print View'!$A112,'Coverage Indicators - Section D'!$A$10:$A$38,0)),""),"")</f>
        <v>National</v>
      </c>
      <c r="O112" s="274" t="str">
        <f>IFERROR(IF(INDEX('Coverage Indicators - Section D'!V$10:V$38,MATCH('Print View'!$A112,'Coverage Indicators - Section D'!$A$10:$A$38,0))&lt;&gt;0,INDEX('Coverage Indicators - Section D'!V$10:V$38,MATCH('Print View'!$A112,'Coverage Indicators - Section D'!$A$10:$A$38,0)),""),"")</f>
        <v>N-Non-cumulative</v>
      </c>
      <c r="P112" s="275">
        <f t="array" ref="P112">IFERROR(IF(INDEX('Coverage Indicators - Section D'!E$42:E$205,MATCH('Print View'!$A112&amp;'Print View'!$Q$101,'Coverage Indicators - Section D'!$B$42:$B$205&amp;'Coverage Indicators - Section D'!$I$42:$I$205,0))&lt;&gt;0,INDEX('Coverage Indicators - Section D'!E$42:E$205,MATCH('Print View'!$A112&amp;'Print View'!$Q$101,'Coverage Indicators - Section D'!$B$42:$B$205&amp;'Coverage Indicators - Section D'!$I$42:$I$205,0)),""),"")</f>
        <v>450</v>
      </c>
      <c r="Q112" s="276">
        <f t="array" ref="Q112">IFERROR(IF(INDEX('Coverage Indicators - Section D'!F$42:F$205,MATCH('Print View'!$A112&amp;'Print View'!$Q$101,'Coverage Indicators - Section D'!$B$42:$B$205&amp;'Coverage Indicators - Section D'!$I$42:$I$205,0))&lt;&gt;0,INDEX('Coverage Indicators - Section D'!F$42:F$205,MATCH('Print View'!$A112&amp;'Print View'!$Q$101,'Coverage Indicators - Section D'!$B$42:$B$205&amp;'Coverage Indicators - Section D'!$I$42:$I$205,0)),""),"")</f>
        <v>500</v>
      </c>
      <c r="R112" s="276">
        <f t="array" ref="R112">IFERROR(IF(INDEX('Coverage Indicators - Section D'!G$42:G$205,MATCH('Print View'!$A112&amp;'Print View'!$Q$101,'Coverage Indicators - Section D'!$B$42:$B$205&amp;'Coverage Indicators - Section D'!$I$42:$I$205,0))&lt;&gt;0,INDEX('Coverage Indicators - Section D'!G$42:G$205,MATCH('Print View'!$A112&amp;'Print View'!$Q$101,'Coverage Indicators - Section D'!$B$42:$B$205&amp;'Coverage Indicators - Section D'!$I$42:$I$205,0)),""),"")</f>
        <v>90</v>
      </c>
      <c r="S112" s="277" t="str">
        <f t="array" ref="S112">IFERROR(IF(INDEX('Coverage Indicators - Section D'!H$42:H$205,MATCH('Print View'!$A112&amp;'Print View'!$Q$101,'Coverage Indicators - Section D'!$B$42:$B$205&amp;'Coverage Indicators - Section D'!$I$42:$I$205,0))&lt;&gt;0,INDEX('Coverage Indicators - Section D'!H$42:H$205,MATCH('Print View'!$A112&amp;'Print View'!$Q$101,'Coverage Indicators - Section D'!$B$42:$B$205&amp;'Coverage Indicators - Section D'!$I$42:$I$205,0)),""),"")</f>
        <v/>
      </c>
      <c r="T112" s="278">
        <f t="array" ref="T112">IFERROR(IF(INDEX('Coverage Indicators - Section D'!E$42:E$205,MATCH('Print View'!$A112&amp;'Print View'!$U$101,'Coverage Indicators - Section D'!$B$42:$B$205&amp;'Coverage Indicators - Section D'!$I$42:$I$205,0))&lt;&gt;0,INDEX('Coverage Indicators - Section D'!E$42:E$205,MATCH('Print View'!$A112&amp;'Print View'!$U$101,'Coverage Indicators - Section D'!$B$42:$B$205&amp;'Coverage Indicators - Section D'!$I$42:$I$205,0)),""),"")</f>
        <v>450</v>
      </c>
      <c r="U112" s="276">
        <f t="array" ref="U112">IFERROR(IF(INDEX('Coverage Indicators - Section D'!F$42:F$205,MATCH('Print View'!$A112&amp;'Print View'!$U$101,'Coverage Indicators - Section D'!$B$42:$B$205&amp;'Coverage Indicators - Section D'!$I$42:$I$205,0))&lt;&gt;0,INDEX('Coverage Indicators - Section D'!F$42:F$205,MATCH('Print View'!$A112&amp;'Print View'!$U$101,'Coverage Indicators - Section D'!$B$42:$B$205&amp;'Coverage Indicators - Section D'!$I$42:$I$205,0)),""),"")</f>
        <v>500</v>
      </c>
      <c r="V112" s="276">
        <f t="array" ref="V112">IFERROR(IF(INDEX('Coverage Indicators - Section D'!G$42:G$205,MATCH('Print View'!$A112&amp;'Print View'!$U$101,'Coverage Indicators - Section D'!$B$42:$B$205&amp;'Coverage Indicators - Section D'!$I$42:$I$205,0))&lt;&gt;0,INDEX('Coverage Indicators - Section D'!G$42:G$205,MATCH('Print View'!$A112&amp;'Print View'!$U$101,'Coverage Indicators - Section D'!$B$42:$B$205&amp;'Coverage Indicators - Section D'!$I$42:$I$205,0)),""),"")</f>
        <v>90</v>
      </c>
      <c r="W112" s="277" t="str">
        <f t="array" ref="W112">IFERROR(IF(INDEX('Coverage Indicators - Section D'!H$42:H$205,MATCH('Print View'!$A112&amp;'Print View'!$U$101,'Coverage Indicators - Section D'!$B$42:$B$205&amp;'Coverage Indicators - Section D'!$I$42:$I$205,0))&lt;&gt;0,INDEX('Coverage Indicators - Section D'!H$42:H$205,MATCH('Print View'!$A112&amp;'Print View'!$U$101,'Coverage Indicators - Section D'!$B$42:$B$205&amp;'Coverage Indicators - Section D'!$I$42:$I$205,0)),""),"")</f>
        <v/>
      </c>
      <c r="X112" s="293"/>
      <c r="Y112" s="294"/>
      <c r="Z112" s="294"/>
      <c r="AA112" s="295"/>
      <c r="AB112" s="293"/>
      <c r="AC112" s="294"/>
      <c r="AD112" s="294"/>
      <c r="AE112" s="295"/>
      <c r="AF112" s="293"/>
      <c r="AG112" s="294"/>
      <c r="AH112" s="296"/>
      <c r="AI112" s="295"/>
      <c r="AJ112" s="280" t="str">
        <f>IFERROR(IF(INDEX('Coverage Indicators - Section D'!W$10:W$38,MATCH('Print View'!$A112,'Coverage Indicators - Section D'!$A$10:$A$38,0))&lt;&gt;0,INDEX('Coverage Indicators - Section D'!W$10:W$38,MATCH('Print View'!$A112,'Coverage Indicators - Section D'!$A$10:$A$38,0)),""),"")</f>
        <v/>
      </c>
    </row>
    <row r="113" spans="1:36" s="281" customFormat="1" ht="93">
      <c r="A113" s="282">
        <v>10</v>
      </c>
      <c r="B113" s="283" t="str">
        <f>IFERROR(IF(INDEX('Coverage Indicators - Section D'!B$10:B$38,MATCH('Print View'!$A113,'Coverage Indicators - Section D'!$A$10:$A$38,0))&lt;&gt;0,INDEX('Coverage Indicators - Section D'!B$10:B$38,MATCH('Print View'!$A113,'Coverage Indicators - Section D'!$A$10:$A$38,0)),""),"")</f>
        <v>TB care and prevention</v>
      </c>
      <c r="C113" s="283" t="str">
        <f>IFERROR(IF(INDEX('Coverage Indicators - Section D'!C$10:C$38,MATCH('Print View'!$A113,'Coverage Indicators - Section D'!$A$10:$A$38,0))&lt;&gt;0,INDEX('Coverage Indicators - Section D'!C$10:C$38,MATCH('Print View'!$A113,'Coverage Indicators - Section D'!$A$10:$A$38,0)),""),"")</f>
        <v>TCP-7c: Number of notified TB cases (all forms) contributed by non-national TB program providers – community referrals</v>
      </c>
      <c r="D113" s="283" t="str">
        <f>IFERROR(IF(INDEX('Coverage Indicators - Section D'!D$10:D$38,MATCH('Print View'!$A113,'Coverage Indicators - Section D'!$A$10:$A$38,0))&lt;&gt;0,INDEX('Coverage Indicators - Section D'!D$10:D$38,MATCH('Print View'!$A113,'Coverage Indicators - Section D'!$A$10:$A$38,0)),""),"")</f>
        <v/>
      </c>
      <c r="E113" s="283">
        <f>IFERROR(IF(INDEX('Coverage Indicators - Section D'!E$10:E$38,MATCH('Print View'!$A113,'Coverage Indicators - Section D'!$A$10:$A$38,0))&lt;&gt;0,INDEX('Coverage Indicators - Section D'!E$10:E$38,MATCH('Print View'!$A113,'Coverage Indicators - Section D'!$A$10:$A$38,0)),""),"")</f>
        <v>173</v>
      </c>
      <c r="F113" s="283">
        <f>IFERROR(IF(INDEX('Coverage Indicators - Section D'!F$10:F$38,MATCH('Print View'!$A113,'Coverage Indicators - Section D'!$A$10:$A$38,0))&lt;&gt;0,INDEX('Coverage Indicators - Section D'!F$10:F$38,MATCH('Print View'!$A113,'Coverage Indicators - Section D'!$A$10:$A$38,0)),""),"")</f>
        <v>4967</v>
      </c>
      <c r="G113" s="283">
        <f>IFERROR(IF(INDEX('Coverage Indicators - Section D'!G$10:G$38,MATCH('Print View'!$A113,'Coverage Indicators - Section D'!$A$10:$A$38,0))&lt;&gt;0,INDEX('Coverage Indicators - Section D'!G$10:G$38,MATCH('Print View'!$A113,'Coverage Indicators - Section D'!$A$10:$A$38,0)),""),"")</f>
        <v>3.4829877189450373</v>
      </c>
      <c r="H113" s="283" t="str">
        <f>IFERROR(IF(INDEX('Coverage Indicators - Section D'!H$10:H$38,MATCH('Print View'!$A113,'Coverage Indicators - Section D'!$A$10:$A$38,0))&lt;&gt;0,INDEX('Coverage Indicators - Section D'!H$10:H$38,MATCH('Print View'!$A113,'Coverage Indicators - Section D'!$A$10:$A$38,0)),""),"")</f>
        <v>2016</v>
      </c>
      <c r="I113" s="283" t="str">
        <f>IFERROR(IF(INDEX('Coverage Indicators - Section D'!P$10:P$38,MATCH('Print View'!$A113,'Coverage Indicators - Section D'!$A$10:$A$38,0))&lt;&gt;0,INDEX('Coverage Indicators - Section D'!P$10:P$38,MATCH('Print View'!$A113,'Coverage Indicators - Section D'!$A$10:$A$38,0)),""),"")</f>
        <v>NTC data 2016</v>
      </c>
      <c r="J113" s="283" t="str">
        <f>IFERROR(IF(INDEX('Coverage Indicators - Section D'!Q$10:Q$38,MATCH('Print View'!$A113,'Coverage Indicators - Section D'!$A$10:$A$38,0))&lt;&gt;0,INDEX('Coverage Indicators - Section D'!Q$10:Q$38,MATCH('Print View'!$A113,'Coverage Indicators - Section D'!$A$10:$A$38,0)),""),"")</f>
        <v/>
      </c>
      <c r="K113" s="283" t="str">
        <f>IFERROR(IF(INDEX('Coverage Indicators - Section D'!R$10:R$38,MATCH('Print View'!$A113,'Coverage Indicators - Section D'!$A$10:$A$38,0))&lt;&gt;0,INDEX('Coverage Indicators - Section D'!R$10:R$38,MATCH('Print View'!$A113,'Coverage Indicators - Section D'!$A$10:$A$38,0)),""),"")</f>
        <v/>
      </c>
      <c r="L113" s="283" t="str">
        <f>IFERROR(IF(INDEX('Coverage Indicators - Section D'!S$10:S$38,MATCH('Print View'!$A113,'Coverage Indicators - Section D'!$A$10:$A$38,0))&lt;&gt;0,INDEX('Coverage Indicators - Section D'!S$10:S$38,MATCH('Print View'!$A113,'Coverage Indicators - Section D'!$A$10:$A$38,0)),""),"")</f>
        <v/>
      </c>
      <c r="M113" s="283" t="str">
        <f>IFERROR(IF(INDEX('Coverage Indicators - Section D'!#REF!,MATCH('Print View'!$A113,'Coverage Indicators - Section D'!$A$10:$A$38,0))&lt;&gt;0,INDEX('Coverage Indicators - Section D'!#REF!,MATCH('Print View'!$A113,'Coverage Indicators - Section D'!$A$10:$A$38,0)),""),"")</f>
        <v/>
      </c>
      <c r="N113" s="283" t="str">
        <f>IFERROR(IF(INDEX('Coverage Indicators - Section D'!U$10:U$38,MATCH('Print View'!$A113,'Coverage Indicators - Section D'!$A$10:$A$38,0))&lt;&gt;0,INDEX('Coverage Indicators - Section D'!U$10:U$38,MATCH('Print View'!$A113,'Coverage Indicators - Section D'!$A$10:$A$38,0)),""),"")</f>
        <v>National</v>
      </c>
      <c r="O113" s="283" t="str">
        <f>IFERROR(IF(INDEX('Coverage Indicators - Section D'!V$10:V$38,MATCH('Print View'!$A113,'Coverage Indicators - Section D'!$A$10:$A$38,0))&lt;&gt;0,INDEX('Coverage Indicators - Section D'!V$10:V$38,MATCH('Print View'!$A113,'Coverage Indicators - Section D'!$A$10:$A$38,0)),""),"")</f>
        <v>N-Non-cumulative</v>
      </c>
      <c r="P113" s="284">
        <f t="array" ref="P113">IFERROR(IF(INDEX('Coverage Indicators - Section D'!E$42:E$205,MATCH('Print View'!$A113&amp;'Print View'!$Q$101,'Coverage Indicators - Section D'!$B$42:$B$205&amp;'Coverage Indicators - Section D'!$I$42:$I$205,0))&lt;&gt;0,INDEX('Coverage Indicators - Section D'!E$42:E$205,MATCH('Print View'!$A113&amp;'Print View'!$Q$101,'Coverage Indicators - Section D'!$B$42:$B$205&amp;'Coverage Indicators - Section D'!$I$42:$I$205,0)),""),"")</f>
        <v>270</v>
      </c>
      <c r="Q113" s="285">
        <f t="array" ref="Q113">IFERROR(IF(INDEX('Coverage Indicators - Section D'!F$42:F$205,MATCH('Print View'!$A113&amp;'Print View'!$Q$101,'Coverage Indicators - Section D'!$B$42:$B$205&amp;'Coverage Indicators - Section D'!$I$42:$I$205,0))&lt;&gt;0,INDEX('Coverage Indicators - Section D'!F$42:F$205,MATCH('Print View'!$A113&amp;'Print View'!$Q$101,'Coverage Indicators - Section D'!$B$42:$B$205&amp;'Coverage Indicators - Section D'!$I$42:$I$205,0)),""),"")</f>
        <v>300</v>
      </c>
      <c r="R113" s="285">
        <f t="array" ref="R113">IFERROR(IF(INDEX('Coverage Indicators - Section D'!G$42:G$205,MATCH('Print View'!$A113&amp;'Print View'!$Q$101,'Coverage Indicators - Section D'!$B$42:$B$205&amp;'Coverage Indicators - Section D'!$I$42:$I$205,0))&lt;&gt;0,INDEX('Coverage Indicators - Section D'!G$42:G$205,MATCH('Print View'!$A113&amp;'Print View'!$Q$101,'Coverage Indicators - Section D'!$B$42:$B$205&amp;'Coverage Indicators - Section D'!$I$42:$I$205,0)),""),"")</f>
        <v>90</v>
      </c>
      <c r="S113" s="286" t="str">
        <f t="array" ref="S113">IFERROR(IF(INDEX('Coverage Indicators - Section D'!H$42:H$205,MATCH('Print View'!$A113&amp;'Print View'!$Q$101,'Coverage Indicators - Section D'!$B$42:$B$205&amp;'Coverage Indicators - Section D'!$I$42:$I$205,0))&lt;&gt;0,INDEX('Coverage Indicators - Section D'!H$42:H$205,MATCH('Print View'!$A113&amp;'Print View'!$Q$101,'Coverage Indicators - Section D'!$B$42:$B$205&amp;'Coverage Indicators - Section D'!$I$42:$I$205,0)),""),"")</f>
        <v/>
      </c>
      <c r="T113" s="287">
        <f t="array" ref="T113">IFERROR(IF(INDEX('Coverage Indicators - Section D'!E$42:E$205,MATCH('Print View'!$A113&amp;'Print View'!$U$101,'Coverage Indicators - Section D'!$B$42:$B$205&amp;'Coverage Indicators - Section D'!$I$42:$I$205,0))&lt;&gt;0,INDEX('Coverage Indicators - Section D'!E$42:E$205,MATCH('Print View'!$A113&amp;'Print View'!$U$101,'Coverage Indicators - Section D'!$B$42:$B$205&amp;'Coverage Indicators - Section D'!$I$42:$I$205,0)),""),"")</f>
        <v>270</v>
      </c>
      <c r="U113" s="285">
        <f t="array" ref="U113">IFERROR(IF(INDEX('Coverage Indicators - Section D'!F$42:F$205,MATCH('Print View'!$A113&amp;'Print View'!$U$101,'Coverage Indicators - Section D'!$B$42:$B$205&amp;'Coverage Indicators - Section D'!$I$42:$I$205,0))&lt;&gt;0,INDEX('Coverage Indicators - Section D'!F$42:F$205,MATCH('Print View'!$A113&amp;'Print View'!$U$101,'Coverage Indicators - Section D'!$B$42:$B$205&amp;'Coverage Indicators - Section D'!$I$42:$I$205,0)),""),"")</f>
        <v>300</v>
      </c>
      <c r="V113" s="285">
        <f t="array" ref="V113">IFERROR(IF(INDEX('Coverage Indicators - Section D'!G$42:G$205,MATCH('Print View'!$A113&amp;'Print View'!$U$101,'Coverage Indicators - Section D'!$B$42:$B$205&amp;'Coverage Indicators - Section D'!$I$42:$I$205,0))&lt;&gt;0,INDEX('Coverage Indicators - Section D'!G$42:G$205,MATCH('Print View'!$A113&amp;'Print View'!$U$101,'Coverage Indicators - Section D'!$B$42:$B$205&amp;'Coverage Indicators - Section D'!$I$42:$I$205,0)),""),"")</f>
        <v>90</v>
      </c>
      <c r="W113" s="286" t="str">
        <f t="array" ref="W113">IFERROR(IF(INDEX('Coverage Indicators - Section D'!H$42:H$205,MATCH('Print View'!$A113&amp;'Print View'!$U$101,'Coverage Indicators - Section D'!$B$42:$B$205&amp;'Coverage Indicators - Section D'!$I$42:$I$205,0))&lt;&gt;0,INDEX('Coverage Indicators - Section D'!H$42:H$205,MATCH('Print View'!$A113&amp;'Print View'!$U$101,'Coverage Indicators - Section D'!$B$42:$B$205&amp;'Coverage Indicators - Section D'!$I$42:$I$205,0)),""),"")</f>
        <v/>
      </c>
      <c r="X113" s="288"/>
      <c r="Y113" s="289"/>
      <c r="Z113" s="289"/>
      <c r="AA113" s="290"/>
      <c r="AB113" s="288"/>
      <c r="AC113" s="289"/>
      <c r="AD113" s="289"/>
      <c r="AE113" s="290"/>
      <c r="AF113" s="288"/>
      <c r="AG113" s="289"/>
      <c r="AH113" s="291"/>
      <c r="AI113" s="290"/>
      <c r="AJ113" s="292" t="str">
        <f>IFERROR(IF(INDEX('Coverage Indicators - Section D'!W$10:W$38,MATCH('Print View'!$A113,'Coverage Indicators - Section D'!$A$10:$A$38,0))&lt;&gt;0,INDEX('Coverage Indicators - Section D'!W$10:W$38,MATCH('Print View'!$A113,'Coverage Indicators - Section D'!$A$10:$A$38,0)),""),"")</f>
        <v/>
      </c>
    </row>
    <row r="114" spans="1:36" s="281" customFormat="1" ht="93">
      <c r="A114" s="282">
        <v>11</v>
      </c>
      <c r="B114" s="274" t="str">
        <f>IFERROR(IF(INDEX('Coverage Indicators - Section D'!B$10:B$38,MATCH('Print View'!$A114,'Coverage Indicators - Section D'!$A$10:$A$38,0))&lt;&gt;0,INDEX('Coverage Indicators - Section D'!B$10:B$38,MATCH('Print View'!$A114,'Coverage Indicators - Section D'!$A$10:$A$38,0)),""),"")</f>
        <v>TB care and prevention</v>
      </c>
      <c r="C114" s="274" t="str">
        <f>IFERROR(IF(INDEX('Coverage Indicators - Section D'!C$10:C$38,MATCH('Print View'!$A114,'Coverage Indicators - Section D'!$A$10:$A$38,0))&lt;&gt;0,INDEX('Coverage Indicators - Section D'!C$10:C$38,MATCH('Print View'!$A114,'Coverage Indicators - Section D'!$A$10:$A$38,0)),""),"")</f>
        <v>TCP-8: Percentage of new and relapse TB patients tested using WHO recommended rapid tests at the time of diagnosis</v>
      </c>
      <c r="D114" s="274" t="str">
        <f>IFERROR(IF(INDEX('Coverage Indicators - Section D'!D$10:D$38,MATCH('Print View'!$A114,'Coverage Indicators - Section D'!$A$10:$A$38,0))&lt;&gt;0,INDEX('Coverage Indicators - Section D'!D$10:D$38,MATCH('Print View'!$A114,'Coverage Indicators - Section D'!$A$10:$A$38,0)),""),"")</f>
        <v/>
      </c>
      <c r="E114" s="274">
        <f>IFERROR(IF(INDEX('Coverage Indicators - Section D'!E$10:E$38,MATCH('Print View'!$A114,'Coverage Indicators - Section D'!$A$10:$A$38,0))&lt;&gt;0,INDEX('Coverage Indicators - Section D'!E$10:E$38,MATCH('Print View'!$A114,'Coverage Indicators - Section D'!$A$10:$A$38,0)),""),"")</f>
        <v>19438</v>
      </c>
      <c r="F114" s="274">
        <f>IFERROR(IF(INDEX('Coverage Indicators - Section D'!F$10:F$38,MATCH('Print View'!$A114,'Coverage Indicators - Section D'!$A$10:$A$38,0))&lt;&gt;0,INDEX('Coverage Indicators - Section D'!F$10:F$38,MATCH('Print View'!$A114,'Coverage Indicators - Section D'!$A$10:$A$38,0)),""),"")</f>
        <v>41334</v>
      </c>
      <c r="G114" s="274">
        <f>IFERROR(IF(INDEX('Coverage Indicators - Section D'!G$10:G$38,MATCH('Print View'!$A114,'Coverage Indicators - Section D'!$A$10:$A$38,0))&lt;&gt;0,INDEX('Coverage Indicators - Section D'!G$10:G$38,MATCH('Print View'!$A114,'Coverage Indicators - Section D'!$A$10:$A$38,0)),""),"")</f>
        <v>47.026660860308702</v>
      </c>
      <c r="H114" s="274" t="str">
        <f>IFERROR(IF(INDEX('Coverage Indicators - Section D'!H$10:H$38,MATCH('Print View'!$A114,'Coverage Indicators - Section D'!$A$10:$A$38,0))&lt;&gt;0,INDEX('Coverage Indicators - Section D'!H$10:H$38,MATCH('Print View'!$A114,'Coverage Indicators - Section D'!$A$10:$A$38,0)),""),"")</f>
        <v>2016</v>
      </c>
      <c r="I114" s="274" t="str">
        <f>IFERROR(IF(INDEX('Coverage Indicators - Section D'!P$10:P$38,MATCH('Print View'!$A114,'Coverage Indicators - Section D'!$A$10:$A$38,0))&lt;&gt;0,INDEX('Coverage Indicators - Section D'!P$10:P$38,MATCH('Print View'!$A114,'Coverage Indicators - Section D'!$A$10:$A$38,0)),""),"")</f>
        <v>NTC data 2016</v>
      </c>
      <c r="J114" s="274" t="str">
        <f>IFERROR(IF(INDEX('Coverage Indicators - Section D'!Q$10:Q$38,MATCH('Print View'!$A114,'Coverage Indicators - Section D'!$A$10:$A$38,0))&lt;&gt;0,INDEX('Coverage Indicators - Section D'!Q$10:Q$38,MATCH('Print View'!$A114,'Coverage Indicators - Section D'!$A$10:$A$38,0)),""),"")</f>
        <v/>
      </c>
      <c r="K114" s="274" t="str">
        <f>IFERROR(IF(INDEX('Coverage Indicators - Section D'!R$10:R$38,MATCH('Print View'!$A114,'Coverage Indicators - Section D'!$A$10:$A$38,0))&lt;&gt;0,INDEX('Coverage Indicators - Section D'!R$10:R$38,MATCH('Print View'!$A114,'Coverage Indicators - Section D'!$A$10:$A$38,0)),""),"")</f>
        <v/>
      </c>
      <c r="L114" s="274" t="str">
        <f>IFERROR(IF(INDEX('Coverage Indicators - Section D'!S$10:S$38,MATCH('Print View'!$A114,'Coverage Indicators - Section D'!$A$10:$A$38,0))&lt;&gt;0,INDEX('Coverage Indicators - Section D'!S$10:S$38,MATCH('Print View'!$A114,'Coverage Indicators - Section D'!$A$10:$A$38,0)),""),"")</f>
        <v/>
      </c>
      <c r="M114" s="274" t="str">
        <f>IFERROR(IF(INDEX('Coverage Indicators - Section D'!#REF!,MATCH('Print View'!$A114,'Coverage Indicators - Section D'!$A$10:$A$38,0))&lt;&gt;0,INDEX('Coverage Indicators - Section D'!#REF!,MATCH('Print View'!$A114,'Coverage Indicators - Section D'!$A$10:$A$38,0)),""),"")</f>
        <v/>
      </c>
      <c r="N114" s="274" t="str">
        <f>IFERROR(IF(INDEX('Coverage Indicators - Section D'!U$10:U$38,MATCH('Print View'!$A114,'Coverage Indicators - Section D'!$A$10:$A$38,0))&lt;&gt;0,INDEX('Coverage Indicators - Section D'!U$10:U$38,MATCH('Print View'!$A114,'Coverage Indicators - Section D'!$A$10:$A$38,0)),""),"")</f>
        <v>National</v>
      </c>
      <c r="O114" s="274" t="str">
        <f>IFERROR(IF(INDEX('Coverage Indicators - Section D'!V$10:V$38,MATCH('Print View'!$A114,'Coverage Indicators - Section D'!$A$10:$A$38,0))&lt;&gt;0,INDEX('Coverage Indicators - Section D'!V$10:V$38,MATCH('Print View'!$A114,'Coverage Indicators - Section D'!$A$10:$A$38,0)),""),"")</f>
        <v>N-Non-cumulative</v>
      </c>
      <c r="P114" s="275">
        <f t="array" ref="P114">IFERROR(IF(INDEX('Coverage Indicators - Section D'!E$42:E$205,MATCH('Print View'!$A114&amp;'Print View'!$Q$101,'Coverage Indicators - Section D'!$B$42:$B$205&amp;'Coverage Indicators - Section D'!$I$42:$I$205,0))&lt;&gt;0,INDEX('Coverage Indicators - Section D'!E$42:E$205,MATCH('Print View'!$A114&amp;'Print View'!$Q$101,'Coverage Indicators - Section D'!$B$42:$B$205&amp;'Coverage Indicators - Section D'!$I$42:$I$205,0)),""),"")</f>
        <v>29400</v>
      </c>
      <c r="Q114" s="276">
        <f t="array" ref="Q114">IFERROR(IF(INDEX('Coverage Indicators - Section D'!F$42:F$205,MATCH('Print View'!$A114&amp;'Print View'!$Q$101,'Coverage Indicators - Section D'!$B$42:$B$205&amp;'Coverage Indicators - Section D'!$I$42:$I$205,0))&lt;&gt;0,INDEX('Coverage Indicators - Section D'!F$42:F$205,MATCH('Print View'!$A114&amp;'Print View'!$Q$101,'Coverage Indicators - Section D'!$B$42:$B$205&amp;'Coverage Indicators - Section D'!$I$42:$I$205,0)),""),"")</f>
        <v>42000</v>
      </c>
      <c r="R114" s="276">
        <f t="array" ref="R114">IFERROR(IF(INDEX('Coverage Indicators - Section D'!G$42:G$205,MATCH('Print View'!$A114&amp;'Print View'!$Q$101,'Coverage Indicators - Section D'!$B$42:$B$205&amp;'Coverage Indicators - Section D'!$I$42:$I$205,0))&lt;&gt;0,INDEX('Coverage Indicators - Section D'!G$42:G$205,MATCH('Print View'!$A114&amp;'Print View'!$Q$101,'Coverage Indicators - Section D'!$B$42:$B$205&amp;'Coverage Indicators - Section D'!$I$42:$I$205,0)),""),"")</f>
        <v>70</v>
      </c>
      <c r="S114" s="277" t="str">
        <f t="array" ref="S114">IFERROR(IF(INDEX('Coverage Indicators - Section D'!H$42:H$205,MATCH('Print View'!$A114&amp;'Print View'!$Q$101,'Coverage Indicators - Section D'!$B$42:$B$205&amp;'Coverage Indicators - Section D'!$I$42:$I$205,0))&lt;&gt;0,INDEX('Coverage Indicators - Section D'!H$42:H$205,MATCH('Print View'!$A114&amp;'Print View'!$Q$101,'Coverage Indicators - Section D'!$B$42:$B$205&amp;'Coverage Indicators - Section D'!$I$42:$I$205,0)),""),"")</f>
        <v/>
      </c>
      <c r="T114" s="278">
        <f t="array" ref="T114">IFERROR(IF(INDEX('Coverage Indicators - Section D'!E$42:E$205,MATCH('Print View'!$A114&amp;'Print View'!$U$101,'Coverage Indicators - Section D'!$B$42:$B$205&amp;'Coverage Indicators - Section D'!$I$42:$I$205,0))&lt;&gt;0,INDEX('Coverage Indicators - Section D'!E$42:E$205,MATCH('Print View'!$A114&amp;'Print View'!$U$101,'Coverage Indicators - Section D'!$B$42:$B$205&amp;'Coverage Indicators - Section D'!$I$42:$I$205,0)),""),"")</f>
        <v>29400</v>
      </c>
      <c r="U114" s="276">
        <f t="array" ref="U114">IFERROR(IF(INDEX('Coverage Indicators - Section D'!F$42:F$205,MATCH('Print View'!$A114&amp;'Print View'!$U$101,'Coverage Indicators - Section D'!$B$42:$B$205&amp;'Coverage Indicators - Section D'!$I$42:$I$205,0))&lt;&gt;0,INDEX('Coverage Indicators - Section D'!F$42:F$205,MATCH('Print View'!$A114&amp;'Print View'!$U$101,'Coverage Indicators - Section D'!$B$42:$B$205&amp;'Coverage Indicators - Section D'!$I$42:$I$205,0)),""),"")</f>
        <v>42000</v>
      </c>
      <c r="V114" s="276">
        <f t="array" ref="V114">IFERROR(IF(INDEX('Coverage Indicators - Section D'!G$42:G$205,MATCH('Print View'!$A114&amp;'Print View'!$U$101,'Coverage Indicators - Section D'!$B$42:$B$205&amp;'Coverage Indicators - Section D'!$I$42:$I$205,0))&lt;&gt;0,INDEX('Coverage Indicators - Section D'!G$42:G$205,MATCH('Print View'!$A114&amp;'Print View'!$U$101,'Coverage Indicators - Section D'!$B$42:$B$205&amp;'Coverage Indicators - Section D'!$I$42:$I$205,0)),""),"")</f>
        <v>70</v>
      </c>
      <c r="W114" s="277" t="str">
        <f t="array" ref="W114">IFERROR(IF(INDEX('Coverage Indicators - Section D'!H$42:H$205,MATCH('Print View'!$A114&amp;'Print View'!$U$101,'Coverage Indicators - Section D'!$B$42:$B$205&amp;'Coverage Indicators - Section D'!$I$42:$I$205,0))&lt;&gt;0,INDEX('Coverage Indicators - Section D'!H$42:H$205,MATCH('Print View'!$A114&amp;'Print View'!$U$101,'Coverage Indicators - Section D'!$B$42:$B$205&amp;'Coverage Indicators - Section D'!$I$42:$I$205,0)),""),"")</f>
        <v/>
      </c>
      <c r="X114" s="293"/>
      <c r="Y114" s="294"/>
      <c r="Z114" s="294"/>
      <c r="AA114" s="295"/>
      <c r="AB114" s="293"/>
      <c r="AC114" s="294"/>
      <c r="AD114" s="294"/>
      <c r="AE114" s="295"/>
      <c r="AF114" s="293"/>
      <c r="AG114" s="294"/>
      <c r="AH114" s="296"/>
      <c r="AI114" s="295"/>
      <c r="AJ114" s="280" t="str">
        <f>IFERROR(IF(INDEX('Coverage Indicators - Section D'!W$10:W$38,MATCH('Print View'!$A114,'Coverage Indicators - Section D'!$A$10:$A$38,0))&lt;&gt;0,INDEX('Coverage Indicators - Section D'!W$10:W$38,MATCH('Print View'!$A114,'Coverage Indicators - Section D'!$A$10:$A$38,0)),""),"")</f>
        <v>Informing on the use of Xpert MTB/RIF assay as an initial diagnostic test _x000D_Numerator is the number of new and relapse TB cases tested by Xpert at the time of diagnosis_x000D_Denominator is the number of TB cases all forms registered during the same reporting period._x000D_</v>
      </c>
    </row>
    <row r="115" spans="1:36" s="281" customFormat="1" ht="93">
      <c r="A115" s="282">
        <v>12</v>
      </c>
      <c r="B115" s="283" t="str">
        <f>IFERROR(IF(INDEX('Coverage Indicators - Section D'!B$10:B$38,MATCH('Print View'!$A115,'Coverage Indicators - Section D'!$A$10:$A$38,0))&lt;&gt;0,INDEX('Coverage Indicators - Section D'!B$10:B$38,MATCH('Print View'!$A115,'Coverage Indicators - Section D'!$A$10:$A$38,0)),""),"")</f>
        <v>MDR-TB</v>
      </c>
      <c r="C115" s="283" t="str">
        <f>IFERROR(IF(INDEX('Coverage Indicators - Section D'!C$10:C$38,MATCH('Print View'!$A115,'Coverage Indicators - Section D'!$A$10:$A$38,0))&lt;&gt;0,INDEX('Coverage Indicators - Section D'!C$10:C$38,MATCH('Print View'!$A115,'Coverage Indicators - Section D'!$A$10:$A$38,0)),""),"")</f>
        <v>MDR TB-1: Percentage of previously treated TB patients receiving DST (bacteriologically positive cases only)</v>
      </c>
      <c r="D115" s="283" t="str">
        <f>IFERROR(IF(INDEX('Coverage Indicators - Section D'!D$10:D$38,MATCH('Print View'!$A115,'Coverage Indicators - Section D'!$A$10:$A$38,0))&lt;&gt;0,INDEX('Coverage Indicators - Section D'!D$10:D$38,MATCH('Print View'!$A115,'Coverage Indicators - Section D'!$A$10:$A$38,0)),""),"")</f>
        <v/>
      </c>
      <c r="E115" s="283">
        <f>IFERROR(IF(INDEX('Coverage Indicators - Section D'!E$10:E$38,MATCH('Print View'!$A115,'Coverage Indicators - Section D'!$A$10:$A$38,0))&lt;&gt;0,INDEX('Coverage Indicators - Section D'!E$10:E$38,MATCH('Print View'!$A115,'Coverage Indicators - Section D'!$A$10:$A$38,0)),""),"")</f>
        <v>159</v>
      </c>
      <c r="F115" s="283">
        <f>IFERROR(IF(INDEX('Coverage Indicators - Section D'!F$10:F$38,MATCH('Print View'!$A115,'Coverage Indicators - Section D'!$A$10:$A$38,0))&lt;&gt;0,INDEX('Coverage Indicators - Section D'!F$10:F$38,MATCH('Print View'!$A115,'Coverage Indicators - Section D'!$A$10:$A$38,0)),""),"")</f>
        <v>159</v>
      </c>
      <c r="G115" s="283">
        <f>IFERROR(IF(INDEX('Coverage Indicators - Section D'!G$10:G$38,MATCH('Print View'!$A115,'Coverage Indicators - Section D'!$A$10:$A$38,0))&lt;&gt;0,INDEX('Coverage Indicators - Section D'!G$10:G$38,MATCH('Print View'!$A115,'Coverage Indicators - Section D'!$A$10:$A$38,0)),""),"")</f>
        <v>100</v>
      </c>
      <c r="H115" s="283" t="str">
        <f>IFERROR(IF(INDEX('Coverage Indicators - Section D'!H$10:H$38,MATCH('Print View'!$A115,'Coverage Indicators - Section D'!$A$10:$A$38,0))&lt;&gt;0,INDEX('Coverage Indicators - Section D'!H$10:H$38,MATCH('Print View'!$A115,'Coverage Indicators - Section D'!$A$10:$A$38,0)),""),"")</f>
        <v>2016</v>
      </c>
      <c r="I115" s="283" t="str">
        <f>IFERROR(IF(INDEX('Coverage Indicators - Section D'!P$10:P$38,MATCH('Print View'!$A115,'Coverage Indicators - Section D'!$A$10:$A$38,0))&lt;&gt;0,INDEX('Coverage Indicators - Section D'!P$10:P$38,MATCH('Print View'!$A115,'Coverage Indicators - Section D'!$A$10:$A$38,0)),""),"")</f>
        <v>NTC data 2016</v>
      </c>
      <c r="J115" s="283" t="str">
        <f>IFERROR(IF(INDEX('Coverage Indicators - Section D'!Q$10:Q$38,MATCH('Print View'!$A115,'Coverage Indicators - Section D'!$A$10:$A$38,0))&lt;&gt;0,INDEX('Coverage Indicators - Section D'!Q$10:Q$38,MATCH('Print View'!$A115,'Coverage Indicators - Section D'!$A$10:$A$38,0)),""),"")</f>
        <v/>
      </c>
      <c r="K115" s="283" t="str">
        <f>IFERROR(IF(INDEX('Coverage Indicators - Section D'!R$10:R$38,MATCH('Print View'!$A115,'Coverage Indicators - Section D'!$A$10:$A$38,0))&lt;&gt;0,INDEX('Coverage Indicators - Section D'!R$10:R$38,MATCH('Print View'!$A115,'Coverage Indicators - Section D'!$A$10:$A$38,0)),""),"")</f>
        <v/>
      </c>
      <c r="L115" s="283" t="str">
        <f>IFERROR(IF(INDEX('Coverage Indicators - Section D'!S$10:S$38,MATCH('Print View'!$A115,'Coverage Indicators - Section D'!$A$10:$A$38,0))&lt;&gt;0,INDEX('Coverage Indicators - Section D'!S$10:S$38,MATCH('Print View'!$A115,'Coverage Indicators - Section D'!$A$10:$A$38,0)),""),"")</f>
        <v/>
      </c>
      <c r="M115" s="283" t="str">
        <f>IFERROR(IF(INDEX('Coverage Indicators - Section D'!#REF!,MATCH('Print View'!$A115,'Coverage Indicators - Section D'!$A$10:$A$38,0))&lt;&gt;0,INDEX('Coverage Indicators - Section D'!#REF!,MATCH('Print View'!$A115,'Coverage Indicators - Section D'!$A$10:$A$38,0)),""),"")</f>
        <v/>
      </c>
      <c r="N115" s="283" t="str">
        <f>IFERROR(IF(INDEX('Coverage Indicators - Section D'!U$10:U$38,MATCH('Print View'!$A115,'Coverage Indicators - Section D'!$A$10:$A$38,0))&lt;&gt;0,INDEX('Coverage Indicators - Section D'!U$10:U$38,MATCH('Print View'!$A115,'Coverage Indicators - Section D'!$A$10:$A$38,0)),""),"")</f>
        <v>National</v>
      </c>
      <c r="O115" s="283" t="str">
        <f>IFERROR(IF(INDEX('Coverage Indicators - Section D'!V$10:V$38,MATCH('Print View'!$A115,'Coverage Indicators - Section D'!$A$10:$A$38,0))&lt;&gt;0,INDEX('Coverage Indicators - Section D'!V$10:V$38,MATCH('Print View'!$A115,'Coverage Indicators - Section D'!$A$10:$A$38,0)),""),"")</f>
        <v>N-Non-cumulative</v>
      </c>
      <c r="P115" s="284">
        <f t="array" ref="P115">IFERROR(IF(INDEX('Coverage Indicators - Section D'!E$42:E$205,MATCH('Print View'!$A115&amp;'Print View'!$Q$101,'Coverage Indicators - Section D'!$B$42:$B$205&amp;'Coverage Indicators - Section D'!$I$42:$I$205,0))&lt;&gt;0,INDEX('Coverage Indicators - Section D'!E$42:E$205,MATCH('Print View'!$A115&amp;'Print View'!$Q$101,'Coverage Indicators - Section D'!$B$42:$B$205&amp;'Coverage Indicators - Section D'!$I$42:$I$205,0)),""),"")</f>
        <v>150</v>
      </c>
      <c r="Q115" s="285">
        <f t="array" ref="Q115">IFERROR(IF(INDEX('Coverage Indicators - Section D'!F$42:F$205,MATCH('Print View'!$A115&amp;'Print View'!$Q$101,'Coverage Indicators - Section D'!$B$42:$B$205&amp;'Coverage Indicators - Section D'!$I$42:$I$205,0))&lt;&gt;0,INDEX('Coverage Indicators - Section D'!F$42:F$205,MATCH('Print View'!$A115&amp;'Print View'!$Q$101,'Coverage Indicators - Section D'!$B$42:$B$205&amp;'Coverage Indicators - Section D'!$I$42:$I$205,0)),""),"")</f>
        <v>150</v>
      </c>
      <c r="R115" s="285">
        <f t="array" ref="R115">IFERROR(IF(INDEX('Coverage Indicators - Section D'!G$42:G$205,MATCH('Print View'!$A115&amp;'Print View'!$Q$101,'Coverage Indicators - Section D'!$B$42:$B$205&amp;'Coverage Indicators - Section D'!$I$42:$I$205,0))&lt;&gt;0,INDEX('Coverage Indicators - Section D'!G$42:G$205,MATCH('Print View'!$A115&amp;'Print View'!$Q$101,'Coverage Indicators - Section D'!$B$42:$B$205&amp;'Coverage Indicators - Section D'!$I$42:$I$205,0)),""),"")</f>
        <v>100</v>
      </c>
      <c r="S115" s="286" t="str">
        <f t="array" ref="S115">IFERROR(IF(INDEX('Coverage Indicators - Section D'!H$42:H$205,MATCH('Print View'!$A115&amp;'Print View'!$Q$101,'Coverage Indicators - Section D'!$B$42:$B$205&amp;'Coverage Indicators - Section D'!$I$42:$I$205,0))&lt;&gt;0,INDEX('Coverage Indicators - Section D'!H$42:H$205,MATCH('Print View'!$A115&amp;'Print View'!$Q$101,'Coverage Indicators - Section D'!$B$42:$B$205&amp;'Coverage Indicators - Section D'!$I$42:$I$205,0)),""),"")</f>
        <v/>
      </c>
      <c r="T115" s="287">
        <f t="array" ref="T115">IFERROR(IF(INDEX('Coverage Indicators - Section D'!E$42:E$205,MATCH('Print View'!$A115&amp;'Print View'!$U$101,'Coverage Indicators - Section D'!$B$42:$B$205&amp;'Coverage Indicators - Section D'!$I$42:$I$205,0))&lt;&gt;0,INDEX('Coverage Indicators - Section D'!E$42:E$205,MATCH('Print View'!$A115&amp;'Print View'!$U$101,'Coverage Indicators - Section D'!$B$42:$B$205&amp;'Coverage Indicators - Section D'!$I$42:$I$205,0)),""),"")</f>
        <v>150</v>
      </c>
      <c r="U115" s="285">
        <f t="array" ref="U115">IFERROR(IF(INDEX('Coverage Indicators - Section D'!F$42:F$205,MATCH('Print View'!$A115&amp;'Print View'!$U$101,'Coverage Indicators - Section D'!$B$42:$B$205&amp;'Coverage Indicators - Section D'!$I$42:$I$205,0))&lt;&gt;0,INDEX('Coverage Indicators - Section D'!F$42:F$205,MATCH('Print View'!$A115&amp;'Print View'!$U$101,'Coverage Indicators - Section D'!$B$42:$B$205&amp;'Coverage Indicators - Section D'!$I$42:$I$205,0)),""),"")</f>
        <v>150</v>
      </c>
      <c r="V115" s="285">
        <f t="array" ref="V115">IFERROR(IF(INDEX('Coverage Indicators - Section D'!G$42:G$205,MATCH('Print View'!$A115&amp;'Print View'!$U$101,'Coverage Indicators - Section D'!$B$42:$B$205&amp;'Coverage Indicators - Section D'!$I$42:$I$205,0))&lt;&gt;0,INDEX('Coverage Indicators - Section D'!G$42:G$205,MATCH('Print View'!$A115&amp;'Print View'!$U$101,'Coverage Indicators - Section D'!$B$42:$B$205&amp;'Coverage Indicators - Section D'!$I$42:$I$205,0)),""),"")</f>
        <v>100</v>
      </c>
      <c r="W115" s="286" t="str">
        <f t="array" ref="W115">IFERROR(IF(INDEX('Coverage Indicators - Section D'!H$42:H$205,MATCH('Print View'!$A115&amp;'Print View'!$U$101,'Coverage Indicators - Section D'!$B$42:$B$205&amp;'Coverage Indicators - Section D'!$I$42:$I$205,0))&lt;&gt;0,INDEX('Coverage Indicators - Section D'!H$42:H$205,MATCH('Print View'!$A115&amp;'Print View'!$U$101,'Coverage Indicators - Section D'!$B$42:$B$205&amp;'Coverage Indicators - Section D'!$I$42:$I$205,0)),""),"")</f>
        <v/>
      </c>
      <c r="X115" s="288"/>
      <c r="Y115" s="289"/>
      <c r="Z115" s="289"/>
      <c r="AA115" s="290"/>
      <c r="AB115" s="288"/>
      <c r="AC115" s="289"/>
      <c r="AD115" s="289"/>
      <c r="AE115" s="290"/>
      <c r="AF115" s="288"/>
      <c r="AG115" s="289"/>
      <c r="AH115" s="291"/>
      <c r="AI115" s="290"/>
      <c r="AJ115" s="292" t="str">
        <f>IFERROR(IF(INDEX('Coverage Indicators - Section D'!W$10:W$38,MATCH('Print View'!$A115,'Coverage Indicators - Section D'!$A$10:$A$38,0))&lt;&gt;0,INDEX('Coverage Indicators - Section D'!W$10:W$38,MATCH('Print View'!$A115,'Coverage Indicators - Section D'!$A$10:$A$38,0)),""),"")</f>
        <v xml:space="preserve">Target: 90% among previously treated TB patients (relapse of cat 1 and cat 2, treatment failure of cat 1 and cat 2, patients returned after interruption of cat 1 and cat 2) are tested with Xpert MTB/RIF </v>
      </c>
    </row>
    <row r="116" spans="1:36" s="281" customFormat="1" ht="63">
      <c r="A116" s="235">
        <v>13</v>
      </c>
      <c r="B116" s="274" t="str">
        <f>IFERROR(IF(INDEX('Coverage Indicators - Section D'!B$10:B$38,MATCH('Print View'!$A116,'Coverage Indicators - Section D'!$A$10:$A$38,0))&lt;&gt;0,INDEX('Coverage Indicators - Section D'!B$10:B$38,MATCH('Print View'!$A116,'Coverage Indicators - Section D'!$A$10:$A$38,0)),""),"")</f>
        <v>MDR-TB</v>
      </c>
      <c r="C116" s="274" t="str">
        <f>IFERROR(IF(INDEX('Coverage Indicators - Section D'!C$10:C$38,MATCH('Print View'!$A116,'Coverage Indicators - Section D'!$A$10:$A$38,0))&lt;&gt;0,INDEX('Coverage Indicators - Section D'!C$10:C$38,MATCH('Print View'!$A116,'Coverage Indicators - Section D'!$A$10:$A$38,0)),""),"")</f>
        <v>MDR TB-2(M): Number of TB cases with RR-TB and/or MDR-TB notified</v>
      </c>
      <c r="D116" s="274" t="str">
        <f>IFERROR(IF(INDEX('Coverage Indicators - Section D'!D$10:D$38,MATCH('Print View'!$A116,'Coverage Indicators - Section D'!$A$10:$A$38,0))&lt;&gt;0,INDEX('Coverage Indicators - Section D'!D$10:D$38,MATCH('Print View'!$A116,'Coverage Indicators - Section D'!$A$10:$A$38,0)),""),"")</f>
        <v/>
      </c>
      <c r="E116" s="274">
        <f>IFERROR(IF(INDEX('Coverage Indicators - Section D'!E$10:E$38,MATCH('Print View'!$A116,'Coverage Indicators - Section D'!$A$10:$A$38,0))&lt;&gt;0,INDEX('Coverage Indicators - Section D'!E$10:E$38,MATCH('Print View'!$A116,'Coverage Indicators - Section D'!$A$10:$A$38,0)),""),"")</f>
        <v>38</v>
      </c>
      <c r="F116" s="274">
        <f>IFERROR(IF(INDEX('Coverage Indicators - Section D'!F$10:F$38,MATCH('Print View'!$A116,'Coverage Indicators - Section D'!$A$10:$A$38,0))&lt;&gt;0,INDEX('Coverage Indicators - Section D'!F$10:F$38,MATCH('Print View'!$A116,'Coverage Indicators - Section D'!$A$10:$A$38,0)),""),"")</f>
        <v>280</v>
      </c>
      <c r="G116" s="274">
        <f>IFERROR(IF(INDEX('Coverage Indicators - Section D'!G$10:G$38,MATCH('Print View'!$A116,'Coverage Indicators - Section D'!$A$10:$A$38,0))&lt;&gt;0,INDEX('Coverage Indicators - Section D'!G$10:G$38,MATCH('Print View'!$A116,'Coverage Indicators - Section D'!$A$10:$A$38,0)),""),"")</f>
        <v>13.571428571428571</v>
      </c>
      <c r="H116" s="274" t="str">
        <f>IFERROR(IF(INDEX('Coverage Indicators - Section D'!H$10:H$38,MATCH('Print View'!$A116,'Coverage Indicators - Section D'!$A$10:$A$38,0))&lt;&gt;0,INDEX('Coverage Indicators - Section D'!H$10:H$38,MATCH('Print View'!$A116,'Coverage Indicators - Section D'!$A$10:$A$38,0)),""),"")</f>
        <v>2016</v>
      </c>
      <c r="I116" s="274" t="str">
        <f>IFERROR(IF(INDEX('Coverage Indicators - Section D'!P$10:P$38,MATCH('Print View'!$A116,'Coverage Indicators - Section D'!$A$10:$A$38,0))&lt;&gt;0,INDEX('Coverage Indicators - Section D'!P$10:P$38,MATCH('Print View'!$A116,'Coverage Indicators - Section D'!$A$10:$A$38,0)),""),"")</f>
        <v>NTC data 2016</v>
      </c>
      <c r="J116" s="274" t="str">
        <f>IFERROR(IF(INDEX('Coverage Indicators - Section D'!Q$10:Q$38,MATCH('Print View'!$A116,'Coverage Indicators - Section D'!$A$10:$A$38,0))&lt;&gt;0,INDEX('Coverage Indicators - Section D'!Q$10:Q$38,MATCH('Print View'!$A116,'Coverage Indicators - Section D'!$A$10:$A$38,0)),""),"")</f>
        <v>Age,Gender</v>
      </c>
      <c r="K116" s="274" t="str">
        <f>IFERROR(IF(INDEX('Coverage Indicators - Section D'!R$10:R$38,MATCH('Print View'!$A116,'Coverage Indicators - Section D'!$A$10:$A$38,0))&lt;&gt;0,INDEX('Coverage Indicators - Section D'!R$10:R$38,MATCH('Print View'!$A116,'Coverage Indicators - Section D'!$A$10:$A$38,0)),""),"")</f>
        <v/>
      </c>
      <c r="L116" s="274" t="str">
        <f>IFERROR(IF(INDEX('Coverage Indicators - Section D'!S$10:S$38,MATCH('Print View'!$A116,'Coverage Indicators - Section D'!$A$10:$A$38,0))&lt;&gt;0,INDEX('Coverage Indicators - Section D'!S$10:S$38,MATCH('Print View'!$A116,'Coverage Indicators - Section D'!$A$10:$A$38,0)),""),"")</f>
        <v/>
      </c>
      <c r="M116" s="274" t="str">
        <f>IFERROR(IF(INDEX('Coverage Indicators - Section D'!#REF!,MATCH('Print View'!$A116,'Coverage Indicators - Section D'!$A$10:$A$38,0))&lt;&gt;0,INDEX('Coverage Indicators - Section D'!#REF!,MATCH('Print View'!$A116,'Coverage Indicators - Section D'!$A$10:$A$38,0)),""),"")</f>
        <v/>
      </c>
      <c r="N116" s="274" t="str">
        <f>IFERROR(IF(INDEX('Coverage Indicators - Section D'!U$10:U$38,MATCH('Print View'!$A116,'Coverage Indicators - Section D'!$A$10:$A$38,0))&lt;&gt;0,INDEX('Coverage Indicators - Section D'!U$10:U$38,MATCH('Print View'!$A116,'Coverage Indicators - Section D'!$A$10:$A$38,0)),""),"")</f>
        <v>National</v>
      </c>
      <c r="O116" s="274" t="str">
        <f>IFERROR(IF(INDEX('Coverage Indicators - Section D'!V$10:V$38,MATCH('Print View'!$A116,'Coverage Indicators - Section D'!$A$10:$A$38,0))&lt;&gt;0,INDEX('Coverage Indicators - Section D'!V$10:V$38,MATCH('Print View'!$A116,'Coverage Indicators - Section D'!$A$10:$A$38,0)),""),"")</f>
        <v>N-Non-cumulative</v>
      </c>
      <c r="P116" s="275">
        <f t="array" ref="P116">IFERROR(IF(INDEX('Coverage Indicators - Section D'!E$42:E$205,MATCH('Print View'!$A116&amp;'Print View'!$Q$101,'Coverage Indicators - Section D'!$B$42:$B$205&amp;'Coverage Indicators - Section D'!$I$42:$I$205,0))&lt;&gt;0,INDEX('Coverage Indicators - Section D'!E$42:E$205,MATCH('Print View'!$A116&amp;'Print View'!$Q$101,'Coverage Indicators - Section D'!$B$42:$B$205&amp;'Coverage Indicators - Section D'!$I$42:$I$205,0)),""),"")</f>
        <v>70</v>
      </c>
      <c r="Q116" s="276">
        <f t="array" ref="Q116">IFERROR(IF(INDEX('Coverage Indicators - Section D'!F$42:F$205,MATCH('Print View'!$A116&amp;'Print View'!$Q$101,'Coverage Indicators - Section D'!$B$42:$B$205&amp;'Coverage Indicators - Section D'!$I$42:$I$205,0))&lt;&gt;0,INDEX('Coverage Indicators - Section D'!F$42:F$205,MATCH('Print View'!$A116&amp;'Print View'!$Q$101,'Coverage Indicators - Section D'!$B$42:$B$205&amp;'Coverage Indicators - Section D'!$I$42:$I$205,0)),""),"")</f>
        <v>77.5</v>
      </c>
      <c r="R116" s="276">
        <f t="array" ref="R116">IFERROR(IF(INDEX('Coverage Indicators - Section D'!G$42:G$205,MATCH('Print View'!$A116&amp;'Print View'!$Q$101,'Coverage Indicators - Section D'!$B$42:$B$205&amp;'Coverage Indicators - Section D'!$I$42:$I$205,0))&lt;&gt;0,INDEX('Coverage Indicators - Section D'!G$42:G$205,MATCH('Print View'!$A116&amp;'Print View'!$Q$101,'Coverage Indicators - Section D'!$B$42:$B$205&amp;'Coverage Indicators - Section D'!$I$42:$I$205,0)),""),"")</f>
        <v>90.322580645161281</v>
      </c>
      <c r="S116" s="277" t="str">
        <f t="array" ref="S116">IFERROR(IF(INDEX('Coverage Indicators - Section D'!H$42:H$205,MATCH('Print View'!$A116&amp;'Print View'!$Q$101,'Coverage Indicators - Section D'!$B$42:$B$205&amp;'Coverage Indicators - Section D'!$I$42:$I$205,0))&lt;&gt;0,INDEX('Coverage Indicators - Section D'!H$42:H$205,MATCH('Print View'!$A116&amp;'Print View'!$Q$101,'Coverage Indicators - Section D'!$B$42:$B$205&amp;'Coverage Indicators - Section D'!$I$42:$I$205,0)),""),"")</f>
        <v/>
      </c>
      <c r="T116" s="278">
        <f t="array" ref="T116">IFERROR(IF(INDEX('Coverage Indicators - Section D'!E$42:E$205,MATCH('Print View'!$A116&amp;'Print View'!$U$101,'Coverage Indicators - Section D'!$B$42:$B$205&amp;'Coverage Indicators - Section D'!$I$42:$I$205,0))&lt;&gt;0,INDEX('Coverage Indicators - Section D'!E$42:E$205,MATCH('Print View'!$A116&amp;'Print View'!$U$101,'Coverage Indicators - Section D'!$B$42:$B$205&amp;'Coverage Indicators - Section D'!$I$42:$I$205,0)),""),"")</f>
        <v>70</v>
      </c>
      <c r="U116" s="276">
        <f t="array" ref="U116">IFERROR(IF(INDEX('Coverage Indicators - Section D'!F$42:F$205,MATCH('Print View'!$A116&amp;'Print View'!$U$101,'Coverage Indicators - Section D'!$B$42:$B$205&amp;'Coverage Indicators - Section D'!$I$42:$I$205,0))&lt;&gt;0,INDEX('Coverage Indicators - Section D'!F$42:F$205,MATCH('Print View'!$A116&amp;'Print View'!$U$101,'Coverage Indicators - Section D'!$B$42:$B$205&amp;'Coverage Indicators - Section D'!$I$42:$I$205,0)),""),"")</f>
        <v>77.5</v>
      </c>
      <c r="V116" s="276">
        <f t="array" ref="V116">IFERROR(IF(INDEX('Coverage Indicators - Section D'!G$42:G$205,MATCH('Print View'!$A116&amp;'Print View'!$U$101,'Coverage Indicators - Section D'!$B$42:$B$205&amp;'Coverage Indicators - Section D'!$I$42:$I$205,0))&lt;&gt;0,INDEX('Coverage Indicators - Section D'!G$42:G$205,MATCH('Print View'!$A116&amp;'Print View'!$U$101,'Coverage Indicators - Section D'!$B$42:$B$205&amp;'Coverage Indicators - Section D'!$I$42:$I$205,0)),""),"")</f>
        <v>90.322580645161281</v>
      </c>
      <c r="W116" s="277" t="str">
        <f t="array" ref="W116">IFERROR(IF(INDEX('Coverage Indicators - Section D'!H$42:H$205,MATCH('Print View'!$A116&amp;'Print View'!$U$101,'Coverage Indicators - Section D'!$B$42:$B$205&amp;'Coverage Indicators - Section D'!$I$42:$I$205,0))&lt;&gt;0,INDEX('Coverage Indicators - Section D'!H$42:H$205,MATCH('Print View'!$A116&amp;'Print View'!$U$101,'Coverage Indicators - Section D'!$B$42:$B$205&amp;'Coverage Indicators - Section D'!$I$42:$I$205,0)),""),"")</f>
        <v/>
      </c>
      <c r="X116" s="293"/>
      <c r="Y116" s="294"/>
      <c r="Z116" s="294"/>
      <c r="AA116" s="295"/>
      <c r="AB116" s="293"/>
      <c r="AC116" s="294"/>
      <c r="AD116" s="294"/>
      <c r="AE116" s="295"/>
      <c r="AF116" s="293"/>
      <c r="AG116" s="294"/>
      <c r="AH116" s="296"/>
      <c r="AI116" s="295"/>
      <c r="AJ116" s="280" t="str">
        <f>IFERROR(IF(INDEX('Coverage Indicators - Section D'!W$10:W$38,MATCH('Print View'!$A116,'Coverage Indicators - Section D'!$A$10:$A$38,0))&lt;&gt;0,INDEX('Coverage Indicators - Section D'!W$10:W$38,MATCH('Print View'!$A116,'Coverage Indicators - Section D'!$A$10:$A$38,0)),""),"")</f>
        <v>_x000D_Denominator for the period 2018-20 will be adjusted to 1.4% RR/MDR-TB among new TB cases based on the preliminary results of  first National drug resistance survey (DRS) NRL/NTC data (final DRS results end of 2017); and estimated 16% RR/MDR-TB frequency among retreatment TB cases (based on routine Xpert testing among retreatment TB cases in 2016 (NTC data)</v>
      </c>
    </row>
    <row r="117" spans="1:36" s="281" customFormat="1" ht="69.75">
      <c r="A117" s="282">
        <v>14</v>
      </c>
      <c r="B117" s="283" t="str">
        <f>IFERROR(IF(INDEX('Coverage Indicators - Section D'!B$10:B$38,MATCH('Print View'!$A117,'Coverage Indicators - Section D'!$A$10:$A$38,0))&lt;&gt;0,INDEX('Coverage Indicators - Section D'!B$10:B$38,MATCH('Print View'!$A117,'Coverage Indicators - Section D'!$A$10:$A$38,0)),""),"")</f>
        <v>MDR-TB</v>
      </c>
      <c r="C117" s="283" t="str">
        <f>IFERROR(IF(INDEX('Coverage Indicators - Section D'!C$10:C$38,MATCH('Print View'!$A117,'Coverage Indicators - Section D'!$A$10:$A$38,0))&lt;&gt;0,INDEX('Coverage Indicators - Section D'!C$10:C$38,MATCH('Print View'!$A117,'Coverage Indicators - Section D'!$A$10:$A$38,0)),""),"")</f>
        <v>MDR TB-3(M): Number of cases with RR-TB and/or MDR-TB that began second-line treatment</v>
      </c>
      <c r="D117" s="283" t="str">
        <f>IFERROR(IF(INDEX('Coverage Indicators - Section D'!D$10:D$38,MATCH('Print View'!$A117,'Coverage Indicators - Section D'!$A$10:$A$38,0))&lt;&gt;0,INDEX('Coverage Indicators - Section D'!D$10:D$38,MATCH('Print View'!$A117,'Coverage Indicators - Section D'!$A$10:$A$38,0)),""),"")</f>
        <v/>
      </c>
      <c r="E117" s="283">
        <f>IFERROR(IF(INDEX('Coverage Indicators - Section D'!E$10:E$38,MATCH('Print View'!$A117,'Coverage Indicators - Section D'!$A$10:$A$38,0))&lt;&gt;0,INDEX('Coverage Indicators - Section D'!E$10:E$38,MATCH('Print View'!$A117,'Coverage Indicators - Section D'!$A$10:$A$38,0)),""),"")</f>
        <v>33</v>
      </c>
      <c r="F117" s="283">
        <f>IFERROR(IF(INDEX('Coverage Indicators - Section D'!F$10:F$38,MATCH('Print View'!$A117,'Coverage Indicators - Section D'!$A$10:$A$38,0))&lt;&gt;0,INDEX('Coverage Indicators - Section D'!F$10:F$38,MATCH('Print View'!$A117,'Coverage Indicators - Section D'!$A$10:$A$38,0)),""),"")</f>
        <v>38</v>
      </c>
      <c r="G117" s="283">
        <f>IFERROR(IF(INDEX('Coverage Indicators - Section D'!G$10:G$38,MATCH('Print View'!$A117,'Coverage Indicators - Section D'!$A$10:$A$38,0))&lt;&gt;0,INDEX('Coverage Indicators - Section D'!G$10:G$38,MATCH('Print View'!$A117,'Coverage Indicators - Section D'!$A$10:$A$38,0)),""),"")</f>
        <v>86.842105263157904</v>
      </c>
      <c r="H117" s="283" t="str">
        <f>IFERROR(IF(INDEX('Coverage Indicators - Section D'!H$10:H$38,MATCH('Print View'!$A117,'Coverage Indicators - Section D'!$A$10:$A$38,0))&lt;&gt;0,INDEX('Coverage Indicators - Section D'!H$10:H$38,MATCH('Print View'!$A117,'Coverage Indicators - Section D'!$A$10:$A$38,0)),""),"")</f>
        <v>2016</v>
      </c>
      <c r="I117" s="283" t="str">
        <f>IFERROR(IF(INDEX('Coverage Indicators - Section D'!P$10:P$38,MATCH('Print View'!$A117,'Coverage Indicators - Section D'!$A$10:$A$38,0))&lt;&gt;0,INDEX('Coverage Indicators - Section D'!P$10:P$38,MATCH('Print View'!$A117,'Coverage Indicators - Section D'!$A$10:$A$38,0)),""),"")</f>
        <v>NTC data 2016</v>
      </c>
      <c r="J117" s="283" t="str">
        <f>IFERROR(IF(INDEX('Coverage Indicators - Section D'!Q$10:Q$38,MATCH('Print View'!$A117,'Coverage Indicators - Section D'!$A$10:$A$38,0))&lt;&gt;0,INDEX('Coverage Indicators - Section D'!Q$10:Q$38,MATCH('Print View'!$A117,'Coverage Indicators - Section D'!$A$10:$A$38,0)),""),"")</f>
        <v>TB regimen,Age,Gender</v>
      </c>
      <c r="K117" s="283" t="str">
        <f>IFERROR(IF(INDEX('Coverage Indicators - Section D'!R$10:R$38,MATCH('Print View'!$A117,'Coverage Indicators - Section D'!$A$10:$A$38,0))&lt;&gt;0,INDEX('Coverage Indicators - Section D'!R$10:R$38,MATCH('Print View'!$A117,'Coverage Indicators - Section D'!$A$10:$A$38,0)),""),"")</f>
        <v/>
      </c>
      <c r="L117" s="283" t="str">
        <f>IFERROR(IF(INDEX('Coverage Indicators - Section D'!S$10:S$38,MATCH('Print View'!$A117,'Coverage Indicators - Section D'!$A$10:$A$38,0))&lt;&gt;0,INDEX('Coverage Indicators - Section D'!S$10:S$38,MATCH('Print View'!$A117,'Coverage Indicators - Section D'!$A$10:$A$38,0)),""),"")</f>
        <v/>
      </c>
      <c r="M117" s="283" t="str">
        <f>IFERROR(IF(INDEX('Coverage Indicators - Section D'!#REF!,MATCH('Print View'!$A117,'Coverage Indicators - Section D'!$A$10:$A$38,0))&lt;&gt;0,INDEX('Coverage Indicators - Section D'!#REF!,MATCH('Print View'!$A117,'Coverage Indicators - Section D'!$A$10:$A$38,0)),""),"")</f>
        <v/>
      </c>
      <c r="N117" s="283" t="str">
        <f>IFERROR(IF(INDEX('Coverage Indicators - Section D'!U$10:U$38,MATCH('Print View'!$A117,'Coverage Indicators - Section D'!$A$10:$A$38,0))&lt;&gt;0,INDEX('Coverage Indicators - Section D'!U$10:U$38,MATCH('Print View'!$A117,'Coverage Indicators - Section D'!$A$10:$A$38,0)),""),"")</f>
        <v>National</v>
      </c>
      <c r="O117" s="283" t="str">
        <f>IFERROR(IF(INDEX('Coverage Indicators - Section D'!V$10:V$38,MATCH('Print View'!$A117,'Coverage Indicators - Section D'!$A$10:$A$38,0))&lt;&gt;0,INDEX('Coverage Indicators - Section D'!V$10:V$38,MATCH('Print View'!$A117,'Coverage Indicators - Section D'!$A$10:$A$38,0)),""),"")</f>
        <v>N-Non-cumulative</v>
      </c>
      <c r="P117" s="284">
        <f t="array" ref="P117">IFERROR(IF(INDEX('Coverage Indicators - Section D'!E$42:E$205,MATCH('Print View'!$A117&amp;'Print View'!$Q$101,'Coverage Indicators - Section D'!$B$42:$B$205&amp;'Coverage Indicators - Section D'!$I$42:$I$205,0))&lt;&gt;0,INDEX('Coverage Indicators - Section D'!E$42:E$205,MATCH('Print View'!$A117&amp;'Print View'!$Q$101,'Coverage Indicators - Section D'!$B$42:$B$205&amp;'Coverage Indicators - Section D'!$I$42:$I$205,0)),""),"")</f>
        <v>63</v>
      </c>
      <c r="Q117" s="285">
        <f t="array" ref="Q117">IFERROR(IF(INDEX('Coverage Indicators - Section D'!F$42:F$205,MATCH('Print View'!$A117&amp;'Print View'!$Q$101,'Coverage Indicators - Section D'!$B$42:$B$205&amp;'Coverage Indicators - Section D'!$I$42:$I$205,0))&lt;&gt;0,INDEX('Coverage Indicators - Section D'!F$42:F$205,MATCH('Print View'!$A117&amp;'Print View'!$Q$101,'Coverage Indicators - Section D'!$B$42:$B$205&amp;'Coverage Indicators - Section D'!$I$42:$I$205,0)),""),"")</f>
        <v>70</v>
      </c>
      <c r="R117" s="285">
        <f t="array" ref="R117">IFERROR(IF(INDEX('Coverage Indicators - Section D'!G$42:G$205,MATCH('Print View'!$A117&amp;'Print View'!$Q$101,'Coverage Indicators - Section D'!$B$42:$B$205&amp;'Coverage Indicators - Section D'!$I$42:$I$205,0))&lt;&gt;0,INDEX('Coverage Indicators - Section D'!G$42:G$205,MATCH('Print View'!$A117&amp;'Print View'!$Q$101,'Coverage Indicators - Section D'!$B$42:$B$205&amp;'Coverage Indicators - Section D'!$I$42:$I$205,0)),""),"")</f>
        <v>90</v>
      </c>
      <c r="S117" s="286" t="str">
        <f t="array" ref="S117">IFERROR(IF(INDEX('Coverage Indicators - Section D'!H$42:H$205,MATCH('Print View'!$A117&amp;'Print View'!$Q$101,'Coverage Indicators - Section D'!$B$42:$B$205&amp;'Coverage Indicators - Section D'!$I$42:$I$205,0))&lt;&gt;0,INDEX('Coverage Indicators - Section D'!H$42:H$205,MATCH('Print View'!$A117&amp;'Print View'!$Q$101,'Coverage Indicators - Section D'!$B$42:$B$205&amp;'Coverage Indicators - Section D'!$I$42:$I$205,0)),""),"")</f>
        <v/>
      </c>
      <c r="T117" s="287">
        <f t="array" ref="T117">IFERROR(IF(INDEX('Coverage Indicators - Section D'!E$42:E$205,MATCH('Print View'!$A117&amp;'Print View'!$U$101,'Coverage Indicators - Section D'!$B$42:$B$205&amp;'Coverage Indicators - Section D'!$I$42:$I$205,0))&lt;&gt;0,INDEX('Coverage Indicators - Section D'!E$42:E$205,MATCH('Print View'!$A117&amp;'Print View'!$U$101,'Coverage Indicators - Section D'!$B$42:$B$205&amp;'Coverage Indicators - Section D'!$I$42:$I$205,0)),""),"")</f>
        <v>63</v>
      </c>
      <c r="U117" s="285">
        <f t="array" ref="U117">IFERROR(IF(INDEX('Coverage Indicators - Section D'!F$42:F$205,MATCH('Print View'!$A117&amp;'Print View'!$U$101,'Coverage Indicators - Section D'!$B$42:$B$205&amp;'Coverage Indicators - Section D'!$I$42:$I$205,0))&lt;&gt;0,INDEX('Coverage Indicators - Section D'!F$42:F$205,MATCH('Print View'!$A117&amp;'Print View'!$U$101,'Coverage Indicators - Section D'!$B$42:$B$205&amp;'Coverage Indicators - Section D'!$I$42:$I$205,0)),""),"")</f>
        <v>70</v>
      </c>
      <c r="V117" s="285">
        <f t="array" ref="V117">IFERROR(IF(INDEX('Coverage Indicators - Section D'!G$42:G$205,MATCH('Print View'!$A117&amp;'Print View'!$U$101,'Coverage Indicators - Section D'!$B$42:$B$205&amp;'Coverage Indicators - Section D'!$I$42:$I$205,0))&lt;&gt;0,INDEX('Coverage Indicators - Section D'!G$42:G$205,MATCH('Print View'!$A117&amp;'Print View'!$U$101,'Coverage Indicators - Section D'!$B$42:$B$205&amp;'Coverage Indicators - Section D'!$I$42:$I$205,0)),""),"")</f>
        <v>90</v>
      </c>
      <c r="W117" s="286" t="str">
        <f t="array" ref="W117">IFERROR(IF(INDEX('Coverage Indicators - Section D'!H$42:H$205,MATCH('Print View'!$A117&amp;'Print View'!$U$101,'Coverage Indicators - Section D'!$B$42:$B$205&amp;'Coverage Indicators - Section D'!$I$42:$I$205,0))&lt;&gt;0,INDEX('Coverage Indicators - Section D'!H$42:H$205,MATCH('Print View'!$A117&amp;'Print View'!$U$101,'Coverage Indicators - Section D'!$B$42:$B$205&amp;'Coverage Indicators - Section D'!$I$42:$I$205,0)),""),"")</f>
        <v/>
      </c>
      <c r="X117" s="288"/>
      <c r="Y117" s="289"/>
      <c r="Z117" s="289"/>
      <c r="AA117" s="290"/>
      <c r="AB117" s="288"/>
      <c r="AC117" s="289"/>
      <c r="AD117" s="289"/>
      <c r="AE117" s="290"/>
      <c r="AF117" s="288"/>
      <c r="AG117" s="289"/>
      <c r="AH117" s="291"/>
      <c r="AI117" s="290"/>
      <c r="AJ117" s="292" t="str">
        <f>IFERROR(IF(INDEX('Coverage Indicators - Section D'!W$10:W$38,MATCH('Print View'!$A117,'Coverage Indicators - Section D'!$A$10:$A$38,0))&lt;&gt;0,INDEX('Coverage Indicators - Section D'!W$10:W$38,MATCH('Print View'!$A117,'Coverage Indicators - Section D'!$A$10:$A$38,0)),""),"")</f>
        <v>Target: 90% among notified RR/MDR-TB cases are enrolled on SLD</v>
      </c>
    </row>
    <row r="118" spans="1:36" s="281" customFormat="1" ht="116.25">
      <c r="A118" s="282">
        <v>15</v>
      </c>
      <c r="B118" s="274" t="str">
        <f>IFERROR(IF(INDEX('Coverage Indicators - Section D'!B$10:B$38,MATCH('Print View'!$A118,'Coverage Indicators - Section D'!$A$10:$A$38,0))&lt;&gt;0,INDEX('Coverage Indicators - Section D'!B$10:B$38,MATCH('Print View'!$A118,'Coverage Indicators - Section D'!$A$10:$A$38,0)),""),"")</f>
        <v>MDR-TB</v>
      </c>
      <c r="C118" s="274" t="str">
        <f>IFERROR(IF(INDEX('Coverage Indicators - Section D'!C$10:C$38,MATCH('Print View'!$A118,'Coverage Indicators - Section D'!$A$10:$A$38,0))&lt;&gt;0,INDEX('Coverage Indicators - Section D'!C$10:C$38,MATCH('Print View'!$A118,'Coverage Indicators - Section D'!$A$10:$A$38,0)),""),"")</f>
        <v>MDR TB-4: Percentage of cases with RR-TB and/or MDR-TB started on treatment for MDR-TB who were lost to follow up during the first six months of treatment</v>
      </c>
      <c r="D118" s="274" t="str">
        <f>IFERROR(IF(INDEX('Coverage Indicators - Section D'!D$10:D$38,MATCH('Print View'!$A118,'Coverage Indicators - Section D'!$A$10:$A$38,0))&lt;&gt;0,INDEX('Coverage Indicators - Section D'!D$10:D$38,MATCH('Print View'!$A118,'Coverage Indicators - Section D'!$A$10:$A$38,0)),""),"")</f>
        <v/>
      </c>
      <c r="E118" s="274">
        <f>IFERROR(IF(INDEX('Coverage Indicators - Section D'!E$10:E$38,MATCH('Print View'!$A118,'Coverage Indicators - Section D'!$A$10:$A$38,0))&lt;&gt;0,INDEX('Coverage Indicators - Section D'!E$10:E$38,MATCH('Print View'!$A118,'Coverage Indicators - Section D'!$A$10:$A$38,0)),""),"")</f>
        <v>3</v>
      </c>
      <c r="F118" s="274">
        <f>IFERROR(IF(INDEX('Coverage Indicators - Section D'!F$10:F$38,MATCH('Print View'!$A118,'Coverage Indicators - Section D'!$A$10:$A$38,0))&lt;&gt;0,INDEX('Coverage Indicators - Section D'!F$10:F$38,MATCH('Print View'!$A118,'Coverage Indicators - Section D'!$A$10:$A$38,0)),""),"")</f>
        <v>33</v>
      </c>
      <c r="G118" s="274">
        <f>IFERROR(IF(INDEX('Coverage Indicators - Section D'!G$10:G$38,MATCH('Print View'!$A118,'Coverage Indicators - Section D'!$A$10:$A$38,0))&lt;&gt;0,INDEX('Coverage Indicators - Section D'!G$10:G$38,MATCH('Print View'!$A118,'Coverage Indicators - Section D'!$A$10:$A$38,0)),""),"")</f>
        <v>9.0909090909090917</v>
      </c>
      <c r="H118" s="274" t="str">
        <f>IFERROR(IF(INDEX('Coverage Indicators - Section D'!H$10:H$38,MATCH('Print View'!$A118,'Coverage Indicators - Section D'!$A$10:$A$38,0))&lt;&gt;0,INDEX('Coverage Indicators - Section D'!H$10:H$38,MATCH('Print View'!$A118,'Coverage Indicators - Section D'!$A$10:$A$38,0)),""),"")</f>
        <v>2016</v>
      </c>
      <c r="I118" s="274" t="str">
        <f>IFERROR(IF(INDEX('Coverage Indicators - Section D'!P$10:P$38,MATCH('Print View'!$A118,'Coverage Indicators - Section D'!$A$10:$A$38,0))&lt;&gt;0,INDEX('Coverage Indicators - Section D'!P$10:P$38,MATCH('Print View'!$A118,'Coverage Indicators - Section D'!$A$10:$A$38,0)),""),"")</f>
        <v>NTC data 2016</v>
      </c>
      <c r="J118" s="274" t="str">
        <f>IFERROR(IF(INDEX('Coverage Indicators - Section D'!Q$10:Q$38,MATCH('Print View'!$A118,'Coverage Indicators - Section D'!$A$10:$A$38,0))&lt;&gt;0,INDEX('Coverage Indicators - Section D'!Q$10:Q$38,MATCH('Print View'!$A118,'Coverage Indicators - Section D'!$A$10:$A$38,0)),""),"")</f>
        <v/>
      </c>
      <c r="K118" s="274" t="str">
        <f>IFERROR(IF(INDEX('Coverage Indicators - Section D'!R$10:R$38,MATCH('Print View'!$A118,'Coverage Indicators - Section D'!$A$10:$A$38,0))&lt;&gt;0,INDEX('Coverage Indicators - Section D'!R$10:R$38,MATCH('Print View'!$A118,'Coverage Indicators - Section D'!$A$10:$A$38,0)),""),"")</f>
        <v/>
      </c>
      <c r="L118" s="274" t="str">
        <f>IFERROR(IF(INDEX('Coverage Indicators - Section D'!S$10:S$38,MATCH('Print View'!$A118,'Coverage Indicators - Section D'!$A$10:$A$38,0))&lt;&gt;0,INDEX('Coverage Indicators - Section D'!S$10:S$38,MATCH('Print View'!$A118,'Coverage Indicators - Section D'!$A$10:$A$38,0)),""),"")</f>
        <v/>
      </c>
      <c r="M118" s="274" t="str">
        <f>IFERROR(IF(INDEX('Coverage Indicators - Section D'!#REF!,MATCH('Print View'!$A118,'Coverage Indicators - Section D'!$A$10:$A$38,0))&lt;&gt;0,INDEX('Coverage Indicators - Section D'!#REF!,MATCH('Print View'!$A118,'Coverage Indicators - Section D'!$A$10:$A$38,0)),""),"")</f>
        <v/>
      </c>
      <c r="N118" s="274" t="str">
        <f>IFERROR(IF(INDEX('Coverage Indicators - Section D'!U$10:U$38,MATCH('Print View'!$A118,'Coverage Indicators - Section D'!$A$10:$A$38,0))&lt;&gt;0,INDEX('Coverage Indicators - Section D'!U$10:U$38,MATCH('Print View'!$A118,'Coverage Indicators - Section D'!$A$10:$A$38,0)),""),"")</f>
        <v>National</v>
      </c>
      <c r="O118" s="274" t="str">
        <f>IFERROR(IF(INDEX('Coverage Indicators - Section D'!V$10:V$38,MATCH('Print View'!$A118,'Coverage Indicators - Section D'!$A$10:$A$38,0))&lt;&gt;0,INDEX('Coverage Indicators - Section D'!V$10:V$38,MATCH('Print View'!$A118,'Coverage Indicators - Section D'!$A$10:$A$38,0)),""),"")</f>
        <v>N-Non-cumulative</v>
      </c>
      <c r="P118" s="275">
        <f t="array" ref="P118">IFERROR(IF(INDEX('Coverage Indicators - Section D'!E$42:E$205,MATCH('Print View'!$A118&amp;'Print View'!$Q$101,'Coverage Indicators - Section D'!$B$42:$B$205&amp;'Coverage Indicators - Section D'!$I$42:$I$205,0))&lt;&gt;0,INDEX('Coverage Indicators - Section D'!E$42:E$205,MATCH('Print View'!$A118&amp;'Print View'!$Q$101,'Coverage Indicators - Section D'!$B$42:$B$205&amp;'Coverage Indicators - Section D'!$I$42:$I$205,0)),""),"")</f>
        <v>5</v>
      </c>
      <c r="Q118" s="276">
        <f t="array" ref="Q118">IFERROR(IF(INDEX('Coverage Indicators - Section D'!F$42:F$205,MATCH('Print View'!$A118&amp;'Print View'!$Q$101,'Coverage Indicators - Section D'!$B$42:$B$205&amp;'Coverage Indicators - Section D'!$I$42:$I$205,0))&lt;&gt;0,INDEX('Coverage Indicators - Section D'!F$42:F$205,MATCH('Print View'!$A118&amp;'Print View'!$Q$101,'Coverage Indicators - Section D'!$B$42:$B$205&amp;'Coverage Indicators - Section D'!$I$42:$I$205,0)),""),"")</f>
        <v>63</v>
      </c>
      <c r="R118" s="276">
        <f t="array" ref="R118">IFERROR(IF(INDEX('Coverage Indicators - Section D'!G$42:G$205,MATCH('Print View'!$A118&amp;'Print View'!$Q$101,'Coverage Indicators - Section D'!$B$42:$B$205&amp;'Coverage Indicators - Section D'!$I$42:$I$205,0))&lt;&gt;0,INDEX('Coverage Indicators - Section D'!G$42:G$205,MATCH('Print View'!$A118&amp;'Print View'!$Q$101,'Coverage Indicators - Section D'!$B$42:$B$205&amp;'Coverage Indicators - Section D'!$I$42:$I$205,0)),""),"")</f>
        <v>7.9365079365079358</v>
      </c>
      <c r="S118" s="277" t="str">
        <f t="array" ref="S118">IFERROR(IF(INDEX('Coverage Indicators - Section D'!H$42:H$205,MATCH('Print View'!$A118&amp;'Print View'!$Q$101,'Coverage Indicators - Section D'!$B$42:$B$205&amp;'Coverage Indicators - Section D'!$I$42:$I$205,0))&lt;&gt;0,INDEX('Coverage Indicators - Section D'!H$42:H$205,MATCH('Print View'!$A118&amp;'Print View'!$Q$101,'Coverage Indicators - Section D'!$B$42:$B$205&amp;'Coverage Indicators - Section D'!$I$42:$I$205,0)),""),"")</f>
        <v/>
      </c>
      <c r="T118" s="278">
        <f t="array" ref="T118">IFERROR(IF(INDEX('Coverage Indicators - Section D'!E$42:E$205,MATCH('Print View'!$A118&amp;'Print View'!$U$101,'Coverage Indicators - Section D'!$B$42:$B$205&amp;'Coverage Indicators - Section D'!$I$42:$I$205,0))&lt;&gt;0,INDEX('Coverage Indicators - Section D'!E$42:E$205,MATCH('Print View'!$A118&amp;'Print View'!$U$101,'Coverage Indicators - Section D'!$B$42:$B$205&amp;'Coverage Indicators - Section D'!$I$42:$I$205,0)),""),"")</f>
        <v>5</v>
      </c>
      <c r="U118" s="276">
        <f t="array" ref="U118">IFERROR(IF(INDEX('Coverage Indicators - Section D'!F$42:F$205,MATCH('Print View'!$A118&amp;'Print View'!$U$101,'Coverage Indicators - Section D'!$B$42:$B$205&amp;'Coverage Indicators - Section D'!$I$42:$I$205,0))&lt;&gt;0,INDEX('Coverage Indicators - Section D'!F$42:F$205,MATCH('Print View'!$A118&amp;'Print View'!$U$101,'Coverage Indicators - Section D'!$B$42:$B$205&amp;'Coverage Indicators - Section D'!$I$42:$I$205,0)),""),"")</f>
        <v>63</v>
      </c>
      <c r="V118" s="276">
        <f t="array" ref="V118">IFERROR(IF(INDEX('Coverage Indicators - Section D'!G$42:G$205,MATCH('Print View'!$A118&amp;'Print View'!$U$101,'Coverage Indicators - Section D'!$B$42:$B$205&amp;'Coverage Indicators - Section D'!$I$42:$I$205,0))&lt;&gt;0,INDEX('Coverage Indicators - Section D'!G$42:G$205,MATCH('Print View'!$A118&amp;'Print View'!$U$101,'Coverage Indicators - Section D'!$B$42:$B$205&amp;'Coverage Indicators - Section D'!$I$42:$I$205,0)),""),"")</f>
        <v>7.9365079365079358</v>
      </c>
      <c r="W118" s="277" t="str">
        <f t="array" ref="W118">IFERROR(IF(INDEX('Coverage Indicators - Section D'!H$42:H$205,MATCH('Print View'!$A118&amp;'Print View'!$U$101,'Coverage Indicators - Section D'!$B$42:$B$205&amp;'Coverage Indicators - Section D'!$I$42:$I$205,0))&lt;&gt;0,INDEX('Coverage Indicators - Section D'!H$42:H$205,MATCH('Print View'!$A118&amp;'Print View'!$U$101,'Coverage Indicators - Section D'!$B$42:$B$205&amp;'Coverage Indicators - Section D'!$I$42:$I$205,0)),""),"")</f>
        <v/>
      </c>
      <c r="X118" s="293"/>
      <c r="Y118" s="294"/>
      <c r="Z118" s="294"/>
      <c r="AA118" s="295"/>
      <c r="AB118" s="293"/>
      <c r="AC118" s="294"/>
      <c r="AD118" s="294"/>
      <c r="AE118" s="295"/>
      <c r="AF118" s="293"/>
      <c r="AG118" s="294"/>
      <c r="AH118" s="296"/>
      <c r="AI118" s="295"/>
      <c r="AJ118" s="280" t="str">
        <f>IFERROR(IF(INDEX('Coverage Indicators - Section D'!W$10:W$38,MATCH('Print View'!$A118,'Coverage Indicators - Section D'!$A$10:$A$38,0))&lt;&gt;0,INDEX('Coverage Indicators - Section D'!W$10:W$38,MATCH('Print View'!$A118,'Coverage Indicators - Section D'!$A$10:$A$38,0)),""),"")</f>
        <v>MDR treatment units report treatment outcomes for the year before (if 9Mo treatment) to NTC quarterly. Database for follow-up of all MDR-TB is maintained by MDR treatment centre and cross checked by NTC MDR focal person. Targets: ≤5%</v>
      </c>
    </row>
    <row r="119" spans="1:36" s="281" customFormat="1" ht="93">
      <c r="A119" s="282">
        <v>16</v>
      </c>
      <c r="B119" s="283" t="str">
        <f>IFERROR(IF(INDEX('Coverage Indicators - Section D'!B$10:B$38,MATCH('Print View'!$A119,'Coverage Indicators - Section D'!$A$10:$A$38,0))&lt;&gt;0,INDEX('Coverage Indicators - Section D'!B$10:B$38,MATCH('Print View'!$A119,'Coverage Indicators - Section D'!$A$10:$A$38,0)),""),"")</f>
        <v>MDR-TB</v>
      </c>
      <c r="C119" s="283" t="str">
        <f>IFERROR(IF(INDEX('Coverage Indicators - Section D'!C$10:C$38,MATCH('Print View'!$A119,'Coverage Indicators - Section D'!$A$10:$A$38,0))&lt;&gt;0,INDEX('Coverage Indicators - Section D'!C$10:C$38,MATCH('Print View'!$A119,'Coverage Indicators - Section D'!$A$10:$A$38,0)),""),"")</f>
        <v>MDR TB-5: Percentage of DST laboratories showing adequate performance on External Quality Assurance</v>
      </c>
      <c r="D119" s="283" t="str">
        <f>IFERROR(IF(INDEX('Coverage Indicators - Section D'!D$10:D$38,MATCH('Print View'!$A119,'Coverage Indicators - Section D'!$A$10:$A$38,0))&lt;&gt;0,INDEX('Coverage Indicators - Section D'!D$10:D$38,MATCH('Print View'!$A119,'Coverage Indicators - Section D'!$A$10:$A$38,0)),""),"")</f>
        <v/>
      </c>
      <c r="E119" s="283">
        <f>IFERROR(IF(INDEX('Coverage Indicators - Section D'!E$10:E$38,MATCH('Print View'!$A119,'Coverage Indicators - Section D'!$A$10:$A$38,0))&lt;&gt;0,INDEX('Coverage Indicators - Section D'!E$10:E$38,MATCH('Print View'!$A119,'Coverage Indicators - Section D'!$A$10:$A$38,0)),""),"")</f>
        <v>1</v>
      </c>
      <c r="F119" s="283">
        <f>IFERROR(IF(INDEX('Coverage Indicators - Section D'!F$10:F$38,MATCH('Print View'!$A119,'Coverage Indicators - Section D'!$A$10:$A$38,0))&lt;&gt;0,INDEX('Coverage Indicators - Section D'!F$10:F$38,MATCH('Print View'!$A119,'Coverage Indicators - Section D'!$A$10:$A$38,0)),""),"")</f>
        <v>1</v>
      </c>
      <c r="G119" s="283">
        <f>IFERROR(IF(INDEX('Coverage Indicators - Section D'!G$10:G$38,MATCH('Print View'!$A119,'Coverage Indicators - Section D'!$A$10:$A$38,0))&lt;&gt;0,INDEX('Coverage Indicators - Section D'!G$10:G$38,MATCH('Print View'!$A119,'Coverage Indicators - Section D'!$A$10:$A$38,0)),""),"")</f>
        <v>100</v>
      </c>
      <c r="H119" s="283" t="str">
        <f>IFERROR(IF(INDEX('Coverage Indicators - Section D'!H$10:H$38,MATCH('Print View'!$A119,'Coverage Indicators - Section D'!$A$10:$A$38,0))&lt;&gt;0,INDEX('Coverage Indicators - Section D'!H$10:H$38,MATCH('Print View'!$A119,'Coverage Indicators - Section D'!$A$10:$A$38,0)),""),"")</f>
        <v>2016</v>
      </c>
      <c r="I119" s="283" t="str">
        <f>IFERROR(IF(INDEX('Coverage Indicators - Section D'!P$10:P$38,MATCH('Print View'!$A119,'Coverage Indicators - Section D'!$A$10:$A$38,0))&lt;&gt;0,INDEX('Coverage Indicators - Section D'!P$10:P$38,MATCH('Print View'!$A119,'Coverage Indicators - Section D'!$A$10:$A$38,0)),""),"")</f>
        <v>NTC data 2016</v>
      </c>
      <c r="J119" s="283" t="str">
        <f>IFERROR(IF(INDEX('Coverage Indicators - Section D'!Q$10:Q$38,MATCH('Print View'!$A119,'Coverage Indicators - Section D'!$A$10:$A$38,0))&lt;&gt;0,INDEX('Coverage Indicators - Section D'!Q$10:Q$38,MATCH('Print View'!$A119,'Coverage Indicators - Section D'!$A$10:$A$38,0)),""),"")</f>
        <v/>
      </c>
      <c r="K119" s="283" t="str">
        <f>IFERROR(IF(INDEX('Coverage Indicators - Section D'!R$10:R$38,MATCH('Print View'!$A119,'Coverage Indicators - Section D'!$A$10:$A$38,0))&lt;&gt;0,INDEX('Coverage Indicators - Section D'!R$10:R$38,MATCH('Print View'!$A119,'Coverage Indicators - Section D'!$A$10:$A$38,0)),""),"")</f>
        <v/>
      </c>
      <c r="L119" s="283" t="str">
        <f>IFERROR(IF(INDEX('Coverage Indicators - Section D'!S$10:S$38,MATCH('Print View'!$A119,'Coverage Indicators - Section D'!$A$10:$A$38,0))&lt;&gt;0,INDEX('Coverage Indicators - Section D'!S$10:S$38,MATCH('Print View'!$A119,'Coverage Indicators - Section D'!$A$10:$A$38,0)),""),"")</f>
        <v/>
      </c>
      <c r="M119" s="283" t="str">
        <f>IFERROR(IF(INDEX('Coverage Indicators - Section D'!#REF!,MATCH('Print View'!$A119,'Coverage Indicators - Section D'!$A$10:$A$38,0))&lt;&gt;0,INDEX('Coverage Indicators - Section D'!#REF!,MATCH('Print View'!$A119,'Coverage Indicators - Section D'!$A$10:$A$38,0)),""),"")</f>
        <v/>
      </c>
      <c r="N119" s="283" t="str">
        <f>IFERROR(IF(INDEX('Coverage Indicators - Section D'!U$10:U$38,MATCH('Print View'!$A119,'Coverage Indicators - Section D'!$A$10:$A$38,0))&lt;&gt;0,INDEX('Coverage Indicators - Section D'!U$10:U$38,MATCH('Print View'!$A119,'Coverage Indicators - Section D'!$A$10:$A$38,0)),""),"")</f>
        <v>National</v>
      </c>
      <c r="O119" s="283" t="str">
        <f>IFERROR(IF(INDEX('Coverage Indicators - Section D'!V$10:V$38,MATCH('Print View'!$A119,'Coverage Indicators - Section D'!$A$10:$A$38,0))&lt;&gt;0,INDEX('Coverage Indicators - Section D'!V$10:V$38,MATCH('Print View'!$A119,'Coverage Indicators - Section D'!$A$10:$A$38,0)),""),"")</f>
        <v>N-Non-cumulative</v>
      </c>
      <c r="P119" s="284">
        <f t="array" ref="P119">IFERROR(IF(INDEX('Coverage Indicators - Section D'!E$42:E$205,MATCH('Print View'!$A119&amp;'Print View'!$Q$101,'Coverage Indicators - Section D'!$B$42:$B$205&amp;'Coverage Indicators - Section D'!$I$42:$I$205,0))&lt;&gt;0,INDEX('Coverage Indicators - Section D'!E$42:E$205,MATCH('Print View'!$A119&amp;'Print View'!$Q$101,'Coverage Indicators - Section D'!$B$42:$B$205&amp;'Coverage Indicators - Section D'!$I$42:$I$205,0)),""),"")</f>
        <v>1</v>
      </c>
      <c r="Q119" s="285">
        <f t="array" ref="Q119">IFERROR(IF(INDEX('Coverage Indicators - Section D'!F$42:F$205,MATCH('Print View'!$A119&amp;'Print View'!$Q$101,'Coverage Indicators - Section D'!$B$42:$B$205&amp;'Coverage Indicators - Section D'!$I$42:$I$205,0))&lt;&gt;0,INDEX('Coverage Indicators - Section D'!F$42:F$205,MATCH('Print View'!$A119&amp;'Print View'!$Q$101,'Coverage Indicators - Section D'!$B$42:$B$205&amp;'Coverage Indicators - Section D'!$I$42:$I$205,0)),""),"")</f>
        <v>1</v>
      </c>
      <c r="R119" s="285">
        <f t="array" ref="R119">IFERROR(IF(INDEX('Coverage Indicators - Section D'!G$42:G$205,MATCH('Print View'!$A119&amp;'Print View'!$Q$101,'Coverage Indicators - Section D'!$B$42:$B$205&amp;'Coverage Indicators - Section D'!$I$42:$I$205,0))&lt;&gt;0,INDEX('Coverage Indicators - Section D'!G$42:G$205,MATCH('Print View'!$A119&amp;'Print View'!$Q$101,'Coverage Indicators - Section D'!$B$42:$B$205&amp;'Coverage Indicators - Section D'!$I$42:$I$205,0)),""),"")</f>
        <v>100</v>
      </c>
      <c r="S119" s="286" t="str">
        <f t="array" ref="S119">IFERROR(IF(INDEX('Coverage Indicators - Section D'!H$42:H$205,MATCH('Print View'!$A119&amp;'Print View'!$Q$101,'Coverage Indicators - Section D'!$B$42:$B$205&amp;'Coverage Indicators - Section D'!$I$42:$I$205,0))&lt;&gt;0,INDEX('Coverage Indicators - Section D'!H$42:H$205,MATCH('Print View'!$A119&amp;'Print View'!$Q$101,'Coverage Indicators - Section D'!$B$42:$B$205&amp;'Coverage Indicators - Section D'!$I$42:$I$205,0)),""),"")</f>
        <v/>
      </c>
      <c r="T119" s="287">
        <f t="array" ref="T119">IFERROR(IF(INDEX('Coverage Indicators - Section D'!E$42:E$205,MATCH('Print View'!$A119&amp;'Print View'!$U$101,'Coverage Indicators - Section D'!$B$42:$B$205&amp;'Coverage Indicators - Section D'!$I$42:$I$205,0))&lt;&gt;0,INDEX('Coverage Indicators - Section D'!E$42:E$205,MATCH('Print View'!$A119&amp;'Print View'!$U$101,'Coverage Indicators - Section D'!$B$42:$B$205&amp;'Coverage Indicators - Section D'!$I$42:$I$205,0)),""),"")</f>
        <v>1</v>
      </c>
      <c r="U119" s="285">
        <f t="array" ref="U119">IFERROR(IF(INDEX('Coverage Indicators - Section D'!F$42:F$205,MATCH('Print View'!$A119&amp;'Print View'!$U$101,'Coverage Indicators - Section D'!$B$42:$B$205&amp;'Coverage Indicators - Section D'!$I$42:$I$205,0))&lt;&gt;0,INDEX('Coverage Indicators - Section D'!F$42:F$205,MATCH('Print View'!$A119&amp;'Print View'!$U$101,'Coverage Indicators - Section D'!$B$42:$B$205&amp;'Coverage Indicators - Section D'!$I$42:$I$205,0)),""),"")</f>
        <v>1</v>
      </c>
      <c r="V119" s="285">
        <f t="array" ref="V119">IFERROR(IF(INDEX('Coverage Indicators - Section D'!G$42:G$205,MATCH('Print View'!$A119&amp;'Print View'!$U$101,'Coverage Indicators - Section D'!$B$42:$B$205&amp;'Coverage Indicators - Section D'!$I$42:$I$205,0))&lt;&gt;0,INDEX('Coverage Indicators - Section D'!G$42:G$205,MATCH('Print View'!$A119&amp;'Print View'!$U$101,'Coverage Indicators - Section D'!$B$42:$B$205&amp;'Coverage Indicators - Section D'!$I$42:$I$205,0)),""),"")</f>
        <v>100</v>
      </c>
      <c r="W119" s="286" t="str">
        <f t="array" ref="W119">IFERROR(IF(INDEX('Coverage Indicators - Section D'!H$42:H$205,MATCH('Print View'!$A119&amp;'Print View'!$U$101,'Coverage Indicators - Section D'!$B$42:$B$205&amp;'Coverage Indicators - Section D'!$I$42:$I$205,0))&lt;&gt;0,INDEX('Coverage Indicators - Section D'!H$42:H$205,MATCH('Print View'!$A119&amp;'Print View'!$U$101,'Coverage Indicators - Section D'!$B$42:$B$205&amp;'Coverage Indicators - Section D'!$I$42:$I$205,0)),""),"")</f>
        <v/>
      </c>
      <c r="X119" s="288"/>
      <c r="Y119" s="289"/>
      <c r="Z119" s="289"/>
      <c r="AA119" s="290"/>
      <c r="AB119" s="288"/>
      <c r="AC119" s="289"/>
      <c r="AD119" s="289"/>
      <c r="AE119" s="290"/>
      <c r="AF119" s="288"/>
      <c r="AG119" s="289"/>
      <c r="AH119" s="291"/>
      <c r="AI119" s="290"/>
      <c r="AJ119" s="292" t="str">
        <f>IFERROR(IF(INDEX('Coverage Indicators - Section D'!W$10:W$38,MATCH('Print View'!$A119,'Coverage Indicators - Section D'!$A$10:$A$38,0))&lt;&gt;0,INDEX('Coverage Indicators - Section D'!W$10:W$38,MATCH('Print View'!$A119,'Coverage Indicators - Section D'!$A$10:$A$38,0)),""),"")</f>
        <v/>
      </c>
    </row>
    <row r="120" spans="1:36" s="281" customFormat="1" ht="116.25">
      <c r="A120" s="235">
        <v>17</v>
      </c>
      <c r="B120" s="274" t="str">
        <f>IFERROR(IF(INDEX('Coverage Indicators - Section D'!B$10:B$38,MATCH('Print View'!$A120,'Coverage Indicators - Section D'!$A$10:$A$38,0))&lt;&gt;0,INDEX('Coverage Indicators - Section D'!B$10:B$38,MATCH('Print View'!$A120,'Coverage Indicators - Section D'!$A$10:$A$38,0)),""),"")</f>
        <v>MDR-TB</v>
      </c>
      <c r="C120" s="274" t="str">
        <f>IFERROR(IF(INDEX('Coverage Indicators - Section D'!C$10:C$38,MATCH('Print View'!$A120,'Coverage Indicators - Section D'!$A$10:$A$38,0))&lt;&gt;0,INDEX('Coverage Indicators - Section D'!C$10:C$38,MATCH('Print View'!$A120,'Coverage Indicators - Section D'!$A$10:$A$38,0)),""),"")</f>
        <v>MDR TB-6: Percentage of TB patients with DST result for at least Rifampicin among the total number of notified (new and retreatment) cases in the same year</v>
      </c>
      <c r="D120" s="274" t="str">
        <f>IFERROR(IF(INDEX('Coverage Indicators - Section D'!D$10:D$38,MATCH('Print View'!$A120,'Coverage Indicators - Section D'!$A$10:$A$38,0))&lt;&gt;0,INDEX('Coverage Indicators - Section D'!D$10:D$38,MATCH('Print View'!$A120,'Coverage Indicators - Section D'!$A$10:$A$38,0)),""),"")</f>
        <v/>
      </c>
      <c r="E120" s="274">
        <f>IFERROR(IF(INDEX('Coverage Indicators - Section D'!E$10:E$38,MATCH('Print View'!$A120,'Coverage Indicators - Section D'!$A$10:$A$38,0))&lt;&gt;0,INDEX('Coverage Indicators - Section D'!E$10:E$38,MATCH('Print View'!$A120,'Coverage Indicators - Section D'!$A$10:$A$38,0)),""),"")</f>
        <v>1618</v>
      </c>
      <c r="F120" s="274">
        <f>IFERROR(IF(INDEX('Coverage Indicators - Section D'!F$10:F$38,MATCH('Print View'!$A120,'Coverage Indicators - Section D'!$A$10:$A$38,0))&lt;&gt;0,INDEX('Coverage Indicators - Section D'!F$10:F$38,MATCH('Print View'!$A120,'Coverage Indicators - Section D'!$A$10:$A$38,0)),""),"")</f>
        <v>3871</v>
      </c>
      <c r="G120" s="274">
        <f>IFERROR(IF(INDEX('Coverage Indicators - Section D'!G$10:G$38,MATCH('Print View'!$A120,'Coverage Indicators - Section D'!$A$10:$A$38,0))&lt;&gt;0,INDEX('Coverage Indicators - Section D'!G$10:G$38,MATCH('Print View'!$A120,'Coverage Indicators - Section D'!$A$10:$A$38,0)),""),"")</f>
        <v>41.797985016791529</v>
      </c>
      <c r="H120" s="274" t="str">
        <f>IFERROR(IF(INDEX('Coverage Indicators - Section D'!H$10:H$38,MATCH('Print View'!$A120,'Coverage Indicators - Section D'!$A$10:$A$38,0))&lt;&gt;0,INDEX('Coverage Indicators - Section D'!H$10:H$38,MATCH('Print View'!$A120,'Coverage Indicators - Section D'!$A$10:$A$38,0)),""),"")</f>
        <v>2016</v>
      </c>
      <c r="I120" s="274" t="str">
        <f>IFERROR(IF(INDEX('Coverage Indicators - Section D'!P$10:P$38,MATCH('Print View'!$A120,'Coverage Indicators - Section D'!$A$10:$A$38,0))&lt;&gt;0,INDEX('Coverage Indicators - Section D'!P$10:P$38,MATCH('Print View'!$A120,'Coverage Indicators - Section D'!$A$10:$A$38,0)),""),"")</f>
        <v>NTC data 2016</v>
      </c>
      <c r="J120" s="274" t="str">
        <f>IFERROR(IF(INDEX('Coverage Indicators - Section D'!Q$10:Q$38,MATCH('Print View'!$A120,'Coverage Indicators - Section D'!$A$10:$A$38,0))&lt;&gt;0,INDEX('Coverage Indicators - Section D'!Q$10:Q$38,MATCH('Print View'!$A120,'Coverage Indicators - Section D'!$A$10:$A$38,0)),""),"")</f>
        <v/>
      </c>
      <c r="K120" s="274" t="str">
        <f>IFERROR(IF(INDEX('Coverage Indicators - Section D'!R$10:R$38,MATCH('Print View'!$A120,'Coverage Indicators - Section D'!$A$10:$A$38,0))&lt;&gt;0,INDEX('Coverage Indicators - Section D'!R$10:R$38,MATCH('Print View'!$A120,'Coverage Indicators - Section D'!$A$10:$A$38,0)),""),"")</f>
        <v/>
      </c>
      <c r="L120" s="274" t="str">
        <f>IFERROR(IF(INDEX('Coverage Indicators - Section D'!S$10:S$38,MATCH('Print View'!$A120,'Coverage Indicators - Section D'!$A$10:$A$38,0))&lt;&gt;0,INDEX('Coverage Indicators - Section D'!S$10:S$38,MATCH('Print View'!$A120,'Coverage Indicators - Section D'!$A$10:$A$38,0)),""),"")</f>
        <v/>
      </c>
      <c r="M120" s="274" t="str">
        <f>IFERROR(IF(INDEX('Coverage Indicators - Section D'!#REF!,MATCH('Print View'!$A120,'Coverage Indicators - Section D'!$A$10:$A$38,0))&lt;&gt;0,INDEX('Coverage Indicators - Section D'!#REF!,MATCH('Print View'!$A120,'Coverage Indicators - Section D'!$A$10:$A$38,0)),""),"")</f>
        <v/>
      </c>
      <c r="N120" s="274" t="str">
        <f>IFERROR(IF(INDEX('Coverage Indicators - Section D'!U$10:U$38,MATCH('Print View'!$A120,'Coverage Indicators - Section D'!$A$10:$A$38,0))&lt;&gt;0,INDEX('Coverage Indicators - Section D'!U$10:U$38,MATCH('Print View'!$A120,'Coverage Indicators - Section D'!$A$10:$A$38,0)),""),"")</f>
        <v>National</v>
      </c>
      <c r="O120" s="274" t="str">
        <f>IFERROR(IF(INDEX('Coverage Indicators - Section D'!V$10:V$38,MATCH('Print View'!$A120,'Coverage Indicators - Section D'!$A$10:$A$38,0))&lt;&gt;0,INDEX('Coverage Indicators - Section D'!V$10:V$38,MATCH('Print View'!$A120,'Coverage Indicators - Section D'!$A$10:$A$38,0)),""),"")</f>
        <v>N-Non-cumulative</v>
      </c>
      <c r="P120" s="275">
        <f t="array" ref="P120">IFERROR(IF(INDEX('Coverage Indicators - Section D'!E$42:E$205,MATCH('Print View'!$A120&amp;'Print View'!$Q$101,'Coverage Indicators - Section D'!$B$42:$B$205&amp;'Coverage Indicators - Section D'!$I$42:$I$205,0))&lt;&gt;0,INDEX('Coverage Indicators - Section D'!E$42:E$205,MATCH('Print View'!$A120&amp;'Print View'!$Q$101,'Coverage Indicators - Section D'!$B$42:$B$205&amp;'Coverage Indicators - Section D'!$I$42:$I$205,0)),""),"")</f>
        <v>3295.6</v>
      </c>
      <c r="Q120" s="276">
        <f t="array" ref="Q120">IFERROR(IF(INDEX('Coverage Indicators - Section D'!F$42:F$205,MATCH('Print View'!$A120&amp;'Print View'!$Q$101,'Coverage Indicators - Section D'!$B$42:$B$205&amp;'Coverage Indicators - Section D'!$I$42:$I$205,0))&lt;&gt;0,INDEX('Coverage Indicators - Section D'!F$42:F$205,MATCH('Print View'!$A120&amp;'Print View'!$Q$101,'Coverage Indicators - Section D'!$B$42:$B$205&amp;'Coverage Indicators - Section D'!$I$42:$I$205,0)),""),"")</f>
        <v>4708</v>
      </c>
      <c r="R120" s="276">
        <f t="array" ref="R120">IFERROR(IF(INDEX('Coverage Indicators - Section D'!G$42:G$205,MATCH('Print View'!$A120&amp;'Print View'!$Q$101,'Coverage Indicators - Section D'!$B$42:$B$205&amp;'Coverage Indicators - Section D'!$I$42:$I$205,0))&lt;&gt;0,INDEX('Coverage Indicators - Section D'!G$42:G$205,MATCH('Print View'!$A120&amp;'Print View'!$Q$101,'Coverage Indicators - Section D'!$B$42:$B$205&amp;'Coverage Indicators - Section D'!$I$42:$I$205,0)),""),"")</f>
        <v>70</v>
      </c>
      <c r="S120" s="277" t="str">
        <f t="array" ref="S120">IFERROR(IF(INDEX('Coverage Indicators - Section D'!H$42:H$205,MATCH('Print View'!$A120&amp;'Print View'!$Q$101,'Coverage Indicators - Section D'!$B$42:$B$205&amp;'Coverage Indicators - Section D'!$I$42:$I$205,0))&lt;&gt;0,INDEX('Coverage Indicators - Section D'!H$42:H$205,MATCH('Print View'!$A120&amp;'Print View'!$Q$101,'Coverage Indicators - Section D'!$B$42:$B$205&amp;'Coverage Indicators - Section D'!$I$42:$I$205,0)),""),"")</f>
        <v/>
      </c>
      <c r="T120" s="278">
        <f t="array" ref="T120">IFERROR(IF(INDEX('Coverage Indicators - Section D'!E$42:E$205,MATCH('Print View'!$A120&amp;'Print View'!$U$101,'Coverage Indicators - Section D'!$B$42:$B$205&amp;'Coverage Indicators - Section D'!$I$42:$I$205,0))&lt;&gt;0,INDEX('Coverage Indicators - Section D'!E$42:E$205,MATCH('Print View'!$A120&amp;'Print View'!$U$101,'Coverage Indicators - Section D'!$B$42:$B$205&amp;'Coverage Indicators - Section D'!$I$42:$I$205,0)),""),"")</f>
        <v>3295.6</v>
      </c>
      <c r="U120" s="276">
        <f t="array" ref="U120">IFERROR(IF(INDEX('Coverage Indicators - Section D'!F$42:F$205,MATCH('Print View'!$A120&amp;'Print View'!$U$101,'Coverage Indicators - Section D'!$B$42:$B$205&amp;'Coverage Indicators - Section D'!$I$42:$I$205,0))&lt;&gt;0,INDEX('Coverage Indicators - Section D'!F$42:F$205,MATCH('Print View'!$A120&amp;'Print View'!$U$101,'Coverage Indicators - Section D'!$B$42:$B$205&amp;'Coverage Indicators - Section D'!$I$42:$I$205,0)),""),"")</f>
        <v>4708</v>
      </c>
      <c r="V120" s="276">
        <f t="array" ref="V120">IFERROR(IF(INDEX('Coverage Indicators - Section D'!G$42:G$205,MATCH('Print View'!$A120&amp;'Print View'!$U$101,'Coverage Indicators - Section D'!$B$42:$B$205&amp;'Coverage Indicators - Section D'!$I$42:$I$205,0))&lt;&gt;0,INDEX('Coverage Indicators - Section D'!G$42:G$205,MATCH('Print View'!$A120&amp;'Print View'!$U$101,'Coverage Indicators - Section D'!$B$42:$B$205&amp;'Coverage Indicators - Section D'!$I$42:$I$205,0)),""),"")</f>
        <v>70</v>
      </c>
      <c r="W120" s="277" t="str">
        <f t="array" ref="W120">IFERROR(IF(INDEX('Coverage Indicators - Section D'!H$42:H$205,MATCH('Print View'!$A120&amp;'Print View'!$U$101,'Coverage Indicators - Section D'!$B$42:$B$205&amp;'Coverage Indicators - Section D'!$I$42:$I$205,0))&lt;&gt;0,INDEX('Coverage Indicators - Section D'!H$42:H$205,MATCH('Print View'!$A120&amp;'Print View'!$U$101,'Coverage Indicators - Section D'!$B$42:$B$205&amp;'Coverage Indicators - Section D'!$I$42:$I$205,0)),""),"")</f>
        <v/>
      </c>
      <c r="X120" s="293"/>
      <c r="Y120" s="294"/>
      <c r="Z120" s="294"/>
      <c r="AA120" s="295"/>
      <c r="AB120" s="293"/>
      <c r="AC120" s="294"/>
      <c r="AD120" s="294"/>
      <c r="AE120" s="295"/>
      <c r="AF120" s="293"/>
      <c r="AG120" s="294"/>
      <c r="AH120" s="296"/>
      <c r="AI120" s="295"/>
      <c r="AJ120" s="280" t="str">
        <f>IFERROR(IF(INDEX('Coverage Indicators - Section D'!W$10:W$38,MATCH('Print View'!$A120,'Coverage Indicators - Section D'!$A$10:$A$38,0))&lt;&gt;0,INDEX('Coverage Indicators - Section D'!W$10:W$38,MATCH('Print View'!$A120,'Coverage Indicators - Section D'!$A$10:$A$38,0)),""),"")</f>
        <v>Informing on the use of Xpert MTB/RIF assay as an initial diagnostic test (similar to TCP8 except including other retreatment)_x000D_Numerator is the number of new and retreatment TB cases tested by Xpert at the time of diagnosis_x000D_Denominator is the number of TB cases all forms registered during the same reporting period.</v>
      </c>
    </row>
    <row r="121" spans="1:36" s="281" customFormat="1" ht="116.25">
      <c r="A121" s="282">
        <v>18</v>
      </c>
      <c r="B121" s="283" t="str">
        <f>IFERROR(IF(INDEX('Coverage Indicators - Section D'!B$10:B$38,MATCH('Print View'!$A121,'Coverage Indicators - Section D'!$A$10:$A$38,0))&lt;&gt;0,INDEX('Coverage Indicators - Section D'!B$10:B$38,MATCH('Print View'!$A121,'Coverage Indicators - Section D'!$A$10:$A$38,0)),""),"")</f>
        <v>MDR-TB</v>
      </c>
      <c r="C121" s="283" t="str">
        <f>IFERROR(IF(INDEX('Coverage Indicators - Section D'!C$10:C$38,MATCH('Print View'!$A121,'Coverage Indicators - Section D'!$A$10:$A$38,0))&lt;&gt;0,INDEX('Coverage Indicators - Section D'!C$10:C$38,MATCH('Print View'!$A121,'Coverage Indicators - Section D'!$A$10:$A$38,0)),""),"")</f>
        <v>MDR TB-7: Percentage of confirmed MDR-TB cases tested for susceptibility to any fluoroquinolone and any second-line injectable drug</v>
      </c>
      <c r="D121" s="283" t="str">
        <f>IFERROR(IF(INDEX('Coverage Indicators - Section D'!D$10:D$38,MATCH('Print View'!$A121,'Coverage Indicators - Section D'!$A$10:$A$38,0))&lt;&gt;0,INDEX('Coverage Indicators - Section D'!D$10:D$38,MATCH('Print View'!$A121,'Coverage Indicators - Section D'!$A$10:$A$38,0)),""),"")</f>
        <v/>
      </c>
      <c r="E121" s="283">
        <f>IFERROR(IF(INDEX('Coverage Indicators - Section D'!E$10:E$38,MATCH('Print View'!$A121,'Coverage Indicators - Section D'!$A$10:$A$38,0))&lt;&gt;0,INDEX('Coverage Indicators - Section D'!E$10:E$38,MATCH('Print View'!$A121,'Coverage Indicators - Section D'!$A$10:$A$38,0)),""),"")</f>
        <v>33</v>
      </c>
      <c r="F121" s="283">
        <f>IFERROR(IF(INDEX('Coverage Indicators - Section D'!F$10:F$38,MATCH('Print View'!$A121,'Coverage Indicators - Section D'!$A$10:$A$38,0))&lt;&gt;0,INDEX('Coverage Indicators - Section D'!F$10:F$38,MATCH('Print View'!$A121,'Coverage Indicators - Section D'!$A$10:$A$38,0)),""),"")</f>
        <v>33</v>
      </c>
      <c r="G121" s="283">
        <f>IFERROR(IF(INDEX('Coverage Indicators - Section D'!G$10:G$38,MATCH('Print View'!$A121,'Coverage Indicators - Section D'!$A$10:$A$38,0))&lt;&gt;0,INDEX('Coverage Indicators - Section D'!G$10:G$38,MATCH('Print View'!$A121,'Coverage Indicators - Section D'!$A$10:$A$38,0)),""),"")</f>
        <v>100</v>
      </c>
      <c r="H121" s="283" t="str">
        <f>IFERROR(IF(INDEX('Coverage Indicators - Section D'!H$10:H$38,MATCH('Print View'!$A121,'Coverage Indicators - Section D'!$A$10:$A$38,0))&lt;&gt;0,INDEX('Coverage Indicators - Section D'!H$10:H$38,MATCH('Print View'!$A121,'Coverage Indicators - Section D'!$A$10:$A$38,0)),""),"")</f>
        <v>2016</v>
      </c>
      <c r="I121" s="283" t="str">
        <f>IFERROR(IF(INDEX('Coverage Indicators - Section D'!P$10:P$38,MATCH('Print View'!$A121,'Coverage Indicators - Section D'!$A$10:$A$38,0))&lt;&gt;0,INDEX('Coverage Indicators - Section D'!P$10:P$38,MATCH('Print View'!$A121,'Coverage Indicators - Section D'!$A$10:$A$38,0)),""),"")</f>
        <v>NTC data 2016</v>
      </c>
      <c r="J121" s="283" t="str">
        <f>IFERROR(IF(INDEX('Coverage Indicators - Section D'!Q$10:Q$38,MATCH('Print View'!$A121,'Coverage Indicators - Section D'!$A$10:$A$38,0))&lt;&gt;0,INDEX('Coverage Indicators - Section D'!Q$10:Q$38,MATCH('Print View'!$A121,'Coverage Indicators - Section D'!$A$10:$A$38,0)),""),"")</f>
        <v/>
      </c>
      <c r="K121" s="283" t="str">
        <f>IFERROR(IF(INDEX('Coverage Indicators - Section D'!R$10:R$38,MATCH('Print View'!$A121,'Coverage Indicators - Section D'!$A$10:$A$38,0))&lt;&gt;0,INDEX('Coverage Indicators - Section D'!R$10:R$38,MATCH('Print View'!$A121,'Coverage Indicators - Section D'!$A$10:$A$38,0)),""),"")</f>
        <v/>
      </c>
      <c r="L121" s="283" t="str">
        <f>IFERROR(IF(INDEX('Coverage Indicators - Section D'!S$10:S$38,MATCH('Print View'!$A121,'Coverage Indicators - Section D'!$A$10:$A$38,0))&lt;&gt;0,INDEX('Coverage Indicators - Section D'!S$10:S$38,MATCH('Print View'!$A121,'Coverage Indicators - Section D'!$A$10:$A$38,0)),""),"")</f>
        <v/>
      </c>
      <c r="M121" s="283" t="str">
        <f>IFERROR(IF(INDEX('Coverage Indicators - Section D'!#REF!,MATCH('Print View'!$A121,'Coverage Indicators - Section D'!$A$10:$A$38,0))&lt;&gt;0,INDEX('Coverage Indicators - Section D'!#REF!,MATCH('Print View'!$A121,'Coverage Indicators - Section D'!$A$10:$A$38,0)),""),"")</f>
        <v/>
      </c>
      <c r="N121" s="283" t="str">
        <f>IFERROR(IF(INDEX('Coverage Indicators - Section D'!U$10:U$38,MATCH('Print View'!$A121,'Coverage Indicators - Section D'!$A$10:$A$38,0))&lt;&gt;0,INDEX('Coverage Indicators - Section D'!U$10:U$38,MATCH('Print View'!$A121,'Coverage Indicators - Section D'!$A$10:$A$38,0)),""),"")</f>
        <v>National</v>
      </c>
      <c r="O121" s="283" t="str">
        <f>IFERROR(IF(INDEX('Coverage Indicators - Section D'!V$10:V$38,MATCH('Print View'!$A121,'Coverage Indicators - Section D'!$A$10:$A$38,0))&lt;&gt;0,INDEX('Coverage Indicators - Section D'!V$10:V$38,MATCH('Print View'!$A121,'Coverage Indicators - Section D'!$A$10:$A$38,0)),""),"")</f>
        <v>N-Non-cumulative</v>
      </c>
      <c r="P121" s="284">
        <f t="array" ref="P121">IFERROR(IF(INDEX('Coverage Indicators - Section D'!E$42:E$205,MATCH('Print View'!$A121&amp;'Print View'!$Q$101,'Coverage Indicators - Section D'!$B$42:$B$205&amp;'Coverage Indicators - Section D'!$I$42:$I$205,0))&lt;&gt;0,INDEX('Coverage Indicators - Section D'!E$42:E$205,MATCH('Print View'!$A121&amp;'Print View'!$Q$101,'Coverage Indicators - Section D'!$B$42:$B$205&amp;'Coverage Indicators - Section D'!$I$42:$I$205,0)),""),"")</f>
        <v>70</v>
      </c>
      <c r="Q121" s="285">
        <f t="array" ref="Q121">IFERROR(IF(INDEX('Coverage Indicators - Section D'!F$42:F$205,MATCH('Print View'!$A121&amp;'Print View'!$Q$101,'Coverage Indicators - Section D'!$B$42:$B$205&amp;'Coverage Indicators - Section D'!$I$42:$I$205,0))&lt;&gt;0,INDEX('Coverage Indicators - Section D'!F$42:F$205,MATCH('Print View'!$A121&amp;'Print View'!$Q$101,'Coverage Indicators - Section D'!$B$42:$B$205&amp;'Coverage Indicators - Section D'!$I$42:$I$205,0)),""),"")</f>
        <v>70</v>
      </c>
      <c r="R121" s="285">
        <f t="array" ref="R121">IFERROR(IF(INDEX('Coverage Indicators - Section D'!G$42:G$205,MATCH('Print View'!$A121&amp;'Print View'!$Q$101,'Coverage Indicators - Section D'!$B$42:$B$205&amp;'Coverage Indicators - Section D'!$I$42:$I$205,0))&lt;&gt;0,INDEX('Coverage Indicators - Section D'!G$42:G$205,MATCH('Print View'!$A121&amp;'Print View'!$Q$101,'Coverage Indicators - Section D'!$B$42:$B$205&amp;'Coverage Indicators - Section D'!$I$42:$I$205,0)),""),"")</f>
        <v>100</v>
      </c>
      <c r="S121" s="286" t="str">
        <f t="array" ref="S121">IFERROR(IF(INDEX('Coverage Indicators - Section D'!H$42:H$205,MATCH('Print View'!$A121&amp;'Print View'!$Q$101,'Coverage Indicators - Section D'!$B$42:$B$205&amp;'Coverage Indicators - Section D'!$I$42:$I$205,0))&lt;&gt;0,INDEX('Coverage Indicators - Section D'!H$42:H$205,MATCH('Print View'!$A121&amp;'Print View'!$Q$101,'Coverage Indicators - Section D'!$B$42:$B$205&amp;'Coverage Indicators - Section D'!$I$42:$I$205,0)),""),"")</f>
        <v/>
      </c>
      <c r="T121" s="287">
        <f t="array" ref="T121">IFERROR(IF(INDEX('Coverage Indicators - Section D'!E$42:E$205,MATCH('Print View'!$A121&amp;'Print View'!$U$101,'Coverage Indicators - Section D'!$B$42:$B$205&amp;'Coverage Indicators - Section D'!$I$42:$I$205,0))&lt;&gt;0,INDEX('Coverage Indicators - Section D'!E$42:E$205,MATCH('Print View'!$A121&amp;'Print View'!$U$101,'Coverage Indicators - Section D'!$B$42:$B$205&amp;'Coverage Indicators - Section D'!$I$42:$I$205,0)),""),"")</f>
        <v>70</v>
      </c>
      <c r="U121" s="285">
        <f t="array" ref="U121">IFERROR(IF(INDEX('Coverage Indicators - Section D'!F$42:F$205,MATCH('Print View'!$A121&amp;'Print View'!$U$101,'Coverage Indicators - Section D'!$B$42:$B$205&amp;'Coverage Indicators - Section D'!$I$42:$I$205,0))&lt;&gt;0,INDEX('Coverage Indicators - Section D'!F$42:F$205,MATCH('Print View'!$A121&amp;'Print View'!$U$101,'Coverage Indicators - Section D'!$B$42:$B$205&amp;'Coverage Indicators - Section D'!$I$42:$I$205,0)),""),"")</f>
        <v>70</v>
      </c>
      <c r="V121" s="285">
        <f t="array" ref="V121">IFERROR(IF(INDEX('Coverage Indicators - Section D'!G$42:G$205,MATCH('Print View'!$A121&amp;'Print View'!$U$101,'Coverage Indicators - Section D'!$B$42:$B$205&amp;'Coverage Indicators - Section D'!$I$42:$I$205,0))&lt;&gt;0,INDEX('Coverage Indicators - Section D'!G$42:G$205,MATCH('Print View'!$A121&amp;'Print View'!$U$101,'Coverage Indicators - Section D'!$B$42:$B$205&amp;'Coverage Indicators - Section D'!$I$42:$I$205,0)),""),"")</f>
        <v>100</v>
      </c>
      <c r="W121" s="286" t="str">
        <f t="array" ref="W121">IFERROR(IF(INDEX('Coverage Indicators - Section D'!H$42:H$205,MATCH('Print View'!$A121&amp;'Print View'!$U$101,'Coverage Indicators - Section D'!$B$42:$B$205&amp;'Coverage Indicators - Section D'!$I$42:$I$205,0))&lt;&gt;0,INDEX('Coverage Indicators - Section D'!H$42:H$205,MATCH('Print View'!$A121&amp;'Print View'!$U$101,'Coverage Indicators - Section D'!$B$42:$B$205&amp;'Coverage Indicators - Section D'!$I$42:$I$205,0)),""),"")</f>
        <v/>
      </c>
      <c r="X121" s="288"/>
      <c r="Y121" s="289"/>
      <c r="Z121" s="289"/>
      <c r="AA121" s="290"/>
      <c r="AB121" s="288"/>
      <c r="AC121" s="289"/>
      <c r="AD121" s="289"/>
      <c r="AE121" s="290"/>
      <c r="AF121" s="288"/>
      <c r="AG121" s="289"/>
      <c r="AH121" s="291"/>
      <c r="AI121" s="290"/>
      <c r="AJ121" s="292" t="str">
        <f>IFERROR(IF(INDEX('Coverage Indicators - Section D'!W$10:W$38,MATCH('Print View'!$A121,'Coverage Indicators - Section D'!$A$10:$A$38,0))&lt;&gt;0,INDEX('Coverage Indicators - Section D'!W$10:W$38,MATCH('Print View'!$A121,'Coverage Indicators - Section D'!$A$10:$A$38,0)),""),"")</f>
        <v>All culture positive RR/MDR-TB patients have a full DST performed by SRL until 2016. DST will be performed in National TB Reference laboratory starting in 2017.</v>
      </c>
    </row>
    <row r="122" spans="1:36" s="281" customFormat="1" ht="93">
      <c r="A122" s="282">
        <v>19</v>
      </c>
      <c r="B122" s="274" t="str">
        <f>IFERROR(IF(INDEX('Coverage Indicators - Section D'!B$10:B$38,MATCH('Print View'!$A122,'Coverage Indicators - Section D'!$A$10:$A$38,0))&lt;&gt;0,INDEX('Coverage Indicators - Section D'!B$10:B$38,MATCH('Print View'!$A122,'Coverage Indicators - Section D'!$A$10:$A$38,0)),""),"")</f>
        <v>TB/HIV</v>
      </c>
      <c r="C122" s="274" t="str">
        <f>IFERROR(IF(INDEX('Coverage Indicators - Section D'!C$10:C$38,MATCH('Print View'!$A122,'Coverage Indicators - Section D'!$A$10:$A$38,0))&lt;&gt;0,INDEX('Coverage Indicators - Section D'!C$10:C$38,MATCH('Print View'!$A122,'Coverage Indicators - Section D'!$A$10:$A$38,0)),""),"")</f>
        <v>TB/HIV-3.1: Percentage of people living with HIV in care (including PMTCT) who are screened for TB in HIV care or treatment settings</v>
      </c>
      <c r="D122" s="274" t="str">
        <f>IFERROR(IF(INDEX('Coverage Indicators - Section D'!D$10:D$38,MATCH('Print View'!$A122,'Coverage Indicators - Section D'!$A$10:$A$38,0))&lt;&gt;0,INDEX('Coverage Indicators - Section D'!D$10:D$38,MATCH('Print View'!$A122,'Coverage Indicators - Section D'!$A$10:$A$38,0)),""),"")</f>
        <v/>
      </c>
      <c r="E122" s="274">
        <f>IFERROR(IF(INDEX('Coverage Indicators - Section D'!E$10:E$38,MATCH('Print View'!$A122,'Coverage Indicators - Section D'!$A$10:$A$38,0))&lt;&gt;0,INDEX('Coverage Indicators - Section D'!E$10:E$38,MATCH('Print View'!$A122,'Coverage Indicators - Section D'!$A$10:$A$38,0)),""),"")</f>
        <v>4878</v>
      </c>
      <c r="F122" s="274">
        <f>IFERROR(IF(INDEX('Coverage Indicators - Section D'!F$10:F$38,MATCH('Print View'!$A122,'Coverage Indicators - Section D'!$A$10:$A$38,0))&lt;&gt;0,INDEX('Coverage Indicators - Section D'!F$10:F$38,MATCH('Print View'!$A122,'Coverage Indicators - Section D'!$A$10:$A$38,0)),""),"")</f>
        <v>4878</v>
      </c>
      <c r="G122" s="274">
        <f>IFERROR(IF(INDEX('Coverage Indicators - Section D'!G$10:G$38,MATCH('Print View'!$A122,'Coverage Indicators - Section D'!$A$10:$A$38,0))&lt;&gt;0,INDEX('Coverage Indicators - Section D'!G$10:G$38,MATCH('Print View'!$A122,'Coverage Indicators - Section D'!$A$10:$A$38,0)),""),"")</f>
        <v>100</v>
      </c>
      <c r="H122" s="274" t="str">
        <f>IFERROR(IF(INDEX('Coverage Indicators - Section D'!H$10:H$38,MATCH('Print View'!$A122,'Coverage Indicators - Section D'!$A$10:$A$38,0))&lt;&gt;0,INDEX('Coverage Indicators - Section D'!H$10:H$38,MATCH('Print View'!$A122,'Coverage Indicators - Section D'!$A$10:$A$38,0)),""),"")</f>
        <v>2016</v>
      </c>
      <c r="I122" s="274" t="str">
        <f>IFERROR(IF(INDEX('Coverage Indicators - Section D'!P$10:P$38,MATCH('Print View'!$A122,'Coverage Indicators - Section D'!$A$10:$A$38,0))&lt;&gt;0,INDEX('Coverage Indicators - Section D'!P$10:P$38,MATCH('Print View'!$A122,'Coverage Indicators - Section D'!$A$10:$A$38,0)),""),"")</f>
        <v>NTC data 2016</v>
      </c>
      <c r="J122" s="274" t="str">
        <f>IFERROR(IF(INDEX('Coverage Indicators - Section D'!Q$10:Q$38,MATCH('Print View'!$A122,'Coverage Indicators - Section D'!$A$10:$A$38,0))&lt;&gt;0,INDEX('Coverage Indicators - Section D'!Q$10:Q$38,MATCH('Print View'!$A122,'Coverage Indicators - Section D'!$A$10:$A$38,0)),""),"")</f>
        <v/>
      </c>
      <c r="K122" s="274" t="str">
        <f>IFERROR(IF(INDEX('Coverage Indicators - Section D'!R$10:R$38,MATCH('Print View'!$A122,'Coverage Indicators - Section D'!$A$10:$A$38,0))&lt;&gt;0,INDEX('Coverage Indicators - Section D'!R$10:R$38,MATCH('Print View'!$A122,'Coverage Indicators - Section D'!$A$10:$A$38,0)),""),"")</f>
        <v/>
      </c>
      <c r="L122" s="274" t="str">
        <f>IFERROR(IF(INDEX('Coverage Indicators - Section D'!S$10:S$38,MATCH('Print View'!$A122,'Coverage Indicators - Section D'!$A$10:$A$38,0))&lt;&gt;0,INDEX('Coverage Indicators - Section D'!S$10:S$38,MATCH('Print View'!$A122,'Coverage Indicators - Section D'!$A$10:$A$38,0)),""),"")</f>
        <v/>
      </c>
      <c r="M122" s="274" t="str">
        <f>IFERROR(IF(INDEX('Coverage Indicators - Section D'!#REF!,MATCH('Print View'!$A122,'Coverage Indicators - Section D'!$A$10:$A$38,0))&lt;&gt;0,INDEX('Coverage Indicators - Section D'!#REF!,MATCH('Print View'!$A122,'Coverage Indicators - Section D'!$A$10:$A$38,0)),""),"")</f>
        <v/>
      </c>
      <c r="N122" s="274" t="str">
        <f>IFERROR(IF(INDEX('Coverage Indicators - Section D'!U$10:U$38,MATCH('Print View'!$A122,'Coverage Indicators - Section D'!$A$10:$A$38,0))&lt;&gt;0,INDEX('Coverage Indicators - Section D'!U$10:U$38,MATCH('Print View'!$A122,'Coverage Indicators - Section D'!$A$10:$A$38,0)),""),"")</f>
        <v>National</v>
      </c>
      <c r="O122" s="274" t="str">
        <f>IFERROR(IF(INDEX('Coverage Indicators - Section D'!V$10:V$38,MATCH('Print View'!$A122,'Coverage Indicators - Section D'!$A$10:$A$38,0))&lt;&gt;0,INDEX('Coverage Indicators - Section D'!V$10:V$38,MATCH('Print View'!$A122,'Coverage Indicators - Section D'!$A$10:$A$38,0)),""),"")</f>
        <v>N-Non-cumulative</v>
      </c>
      <c r="P122" s="275">
        <f t="array" ref="P122">IFERROR(IF(INDEX('Coverage Indicators - Section D'!E$42:E$205,MATCH('Print View'!$A122&amp;'Print View'!$Q$101,'Coverage Indicators - Section D'!$B$42:$B$205&amp;'Coverage Indicators - Section D'!$I$42:$I$205,0))&lt;&gt;0,INDEX('Coverage Indicators - Section D'!E$42:E$205,MATCH('Print View'!$A122&amp;'Print View'!$Q$101,'Coverage Indicators - Section D'!$B$42:$B$205&amp;'Coverage Indicators - Section D'!$I$42:$I$205,0)),""),"")</f>
        <v>6176</v>
      </c>
      <c r="Q122" s="276">
        <f t="array" ref="Q122">IFERROR(IF(INDEX('Coverage Indicators - Section D'!F$42:F$205,MATCH('Print View'!$A122&amp;'Print View'!$Q$101,'Coverage Indicators - Section D'!$B$42:$B$205&amp;'Coverage Indicators - Section D'!$I$42:$I$205,0))&lt;&gt;0,INDEX('Coverage Indicators - Section D'!F$42:F$205,MATCH('Print View'!$A122&amp;'Print View'!$Q$101,'Coverage Indicators - Section D'!$B$42:$B$205&amp;'Coverage Indicators - Section D'!$I$42:$I$205,0)),""),"")</f>
        <v>6176</v>
      </c>
      <c r="R122" s="276">
        <f t="array" ref="R122">IFERROR(IF(INDEX('Coverage Indicators - Section D'!G$42:G$205,MATCH('Print View'!$A122&amp;'Print View'!$Q$101,'Coverage Indicators - Section D'!$B$42:$B$205&amp;'Coverage Indicators - Section D'!$I$42:$I$205,0))&lt;&gt;0,INDEX('Coverage Indicators - Section D'!G$42:G$205,MATCH('Print View'!$A122&amp;'Print View'!$Q$101,'Coverage Indicators - Section D'!$B$42:$B$205&amp;'Coverage Indicators - Section D'!$I$42:$I$205,0)),""),"")</f>
        <v>100</v>
      </c>
      <c r="S122" s="277" t="str">
        <f t="array" ref="S122">IFERROR(IF(INDEX('Coverage Indicators - Section D'!H$42:H$205,MATCH('Print View'!$A122&amp;'Print View'!$Q$101,'Coverage Indicators - Section D'!$B$42:$B$205&amp;'Coverage Indicators - Section D'!$I$42:$I$205,0))&lt;&gt;0,INDEX('Coverage Indicators - Section D'!H$42:H$205,MATCH('Print View'!$A122&amp;'Print View'!$Q$101,'Coverage Indicators - Section D'!$B$42:$B$205&amp;'Coverage Indicators - Section D'!$I$42:$I$205,0)),""),"")</f>
        <v/>
      </c>
      <c r="T122" s="278">
        <f t="array" ref="T122">IFERROR(IF(INDEX('Coverage Indicators - Section D'!E$42:E$205,MATCH('Print View'!$A122&amp;'Print View'!$U$101,'Coverage Indicators - Section D'!$B$42:$B$205&amp;'Coverage Indicators - Section D'!$I$42:$I$205,0))&lt;&gt;0,INDEX('Coverage Indicators - Section D'!E$42:E$205,MATCH('Print View'!$A122&amp;'Print View'!$U$101,'Coverage Indicators - Section D'!$B$42:$B$205&amp;'Coverage Indicators - Section D'!$I$42:$I$205,0)),""),"")</f>
        <v>6176</v>
      </c>
      <c r="U122" s="276">
        <f t="array" ref="U122">IFERROR(IF(INDEX('Coverage Indicators - Section D'!F$42:F$205,MATCH('Print View'!$A122&amp;'Print View'!$U$101,'Coverage Indicators - Section D'!$B$42:$B$205&amp;'Coverage Indicators - Section D'!$I$42:$I$205,0))&lt;&gt;0,INDEX('Coverage Indicators - Section D'!F$42:F$205,MATCH('Print View'!$A122&amp;'Print View'!$U$101,'Coverage Indicators - Section D'!$B$42:$B$205&amp;'Coverage Indicators - Section D'!$I$42:$I$205,0)),""),"")</f>
        <v>6176</v>
      </c>
      <c r="V122" s="276">
        <f t="array" ref="V122">IFERROR(IF(INDEX('Coverage Indicators - Section D'!G$42:G$205,MATCH('Print View'!$A122&amp;'Print View'!$U$101,'Coverage Indicators - Section D'!$B$42:$B$205&amp;'Coverage Indicators - Section D'!$I$42:$I$205,0))&lt;&gt;0,INDEX('Coverage Indicators - Section D'!G$42:G$205,MATCH('Print View'!$A122&amp;'Print View'!$U$101,'Coverage Indicators - Section D'!$B$42:$B$205&amp;'Coverage Indicators - Section D'!$I$42:$I$205,0)),""),"")</f>
        <v>100</v>
      </c>
      <c r="W122" s="277" t="str">
        <f t="array" ref="W122">IFERROR(IF(INDEX('Coverage Indicators - Section D'!H$42:H$205,MATCH('Print View'!$A122&amp;'Print View'!$U$101,'Coverage Indicators - Section D'!$B$42:$B$205&amp;'Coverage Indicators - Section D'!$I$42:$I$205,0))&lt;&gt;0,INDEX('Coverage Indicators - Section D'!H$42:H$205,MATCH('Print View'!$A122&amp;'Print View'!$U$101,'Coverage Indicators - Section D'!$B$42:$B$205&amp;'Coverage Indicators - Section D'!$I$42:$I$205,0)),""),"")</f>
        <v/>
      </c>
      <c r="X122" s="293"/>
      <c r="Y122" s="294"/>
      <c r="Z122" s="294"/>
      <c r="AA122" s="295"/>
      <c r="AB122" s="293"/>
      <c r="AC122" s="294"/>
      <c r="AD122" s="294"/>
      <c r="AE122" s="295"/>
      <c r="AF122" s="293"/>
      <c r="AG122" s="294"/>
      <c r="AH122" s="296"/>
      <c r="AI122" s="295"/>
      <c r="AJ122" s="280" t="str">
        <f>IFERROR(IF(INDEX('Coverage Indicators - Section D'!W$10:W$38,MATCH('Print View'!$A122,'Coverage Indicators - Section D'!$A$10:$A$38,0))&lt;&gt;0,INDEX('Coverage Indicators - Section D'!W$10:W$38,MATCH('Print View'!$A122,'Coverage Indicators - Section D'!$A$10:$A$38,0)),""),"")</f>
        <v>Implemented in collaboration with NTP/NAP_x000D_Targets for 2018-20 to be aligned with CHAS strategic plan</v>
      </c>
    </row>
    <row r="123" spans="1:36" s="281" customFormat="1" ht="93">
      <c r="A123" s="282">
        <v>20</v>
      </c>
      <c r="B123" s="283" t="str">
        <f>IFERROR(IF(INDEX('Coverage Indicators - Section D'!B$10:B$38,MATCH('Print View'!$A123,'Coverage Indicators - Section D'!$A$10:$A$38,0))&lt;&gt;0,INDEX('Coverage Indicators - Section D'!B$10:B$38,MATCH('Print View'!$A123,'Coverage Indicators - Section D'!$A$10:$A$38,0)),""),"")</f>
        <v>TB/HIV</v>
      </c>
      <c r="C123" s="283" t="str">
        <f>IFERROR(IF(INDEX('Coverage Indicators - Section D'!C$10:C$38,MATCH('Print View'!$A123,'Coverage Indicators - Section D'!$A$10:$A$38,0))&lt;&gt;0,INDEX('Coverage Indicators - Section D'!C$10:C$38,MATCH('Print View'!$A123,'Coverage Indicators - Section D'!$A$10:$A$38,0)),""),"")</f>
        <v>TB/HIV-4.1: Percentage of people living with HIV newly enrolled in HIV care started on TB preventive therapy</v>
      </c>
      <c r="D123" s="283" t="str">
        <f>IFERROR(IF(INDEX('Coverage Indicators - Section D'!D$10:D$38,MATCH('Print View'!$A123,'Coverage Indicators - Section D'!$A$10:$A$38,0))&lt;&gt;0,INDEX('Coverage Indicators - Section D'!D$10:D$38,MATCH('Print View'!$A123,'Coverage Indicators - Section D'!$A$10:$A$38,0)),""),"")</f>
        <v/>
      </c>
      <c r="E123" s="283" t="str">
        <f>IFERROR(IF(INDEX('Coverage Indicators - Section D'!E$10:E$38,MATCH('Print View'!$A123,'Coverage Indicators - Section D'!$A$10:$A$38,0))&lt;&gt;0,INDEX('Coverage Indicators - Section D'!E$10:E$38,MATCH('Print View'!$A123,'Coverage Indicators - Section D'!$A$10:$A$38,0)),""),"")</f>
        <v/>
      </c>
      <c r="F123" s="283" t="str">
        <f>IFERROR(IF(INDEX('Coverage Indicators - Section D'!F$10:F$38,MATCH('Print View'!$A123,'Coverage Indicators - Section D'!$A$10:$A$38,0))&lt;&gt;0,INDEX('Coverage Indicators - Section D'!F$10:F$38,MATCH('Print View'!$A123,'Coverage Indicators - Section D'!$A$10:$A$38,0)),""),"")</f>
        <v/>
      </c>
      <c r="G123" s="283" t="str">
        <f>IFERROR(IF(INDEX('Coverage Indicators - Section D'!G$10:G$38,MATCH('Print View'!$A123,'Coverage Indicators - Section D'!$A$10:$A$38,0))&lt;&gt;0,INDEX('Coverage Indicators - Section D'!G$10:G$38,MATCH('Print View'!$A123,'Coverage Indicators - Section D'!$A$10:$A$38,0)),""),"")</f>
        <v/>
      </c>
      <c r="H123" s="283" t="str">
        <f>IFERROR(IF(INDEX('Coverage Indicators - Section D'!H$10:H$38,MATCH('Print View'!$A123,'Coverage Indicators - Section D'!$A$10:$A$38,0))&lt;&gt;0,INDEX('Coverage Indicators - Section D'!H$10:H$38,MATCH('Print View'!$A123,'Coverage Indicators - Section D'!$A$10:$A$38,0)),""),"")</f>
        <v>2016</v>
      </c>
      <c r="I123" s="283" t="str">
        <f>IFERROR(IF(INDEX('Coverage Indicators - Section D'!P$10:P$38,MATCH('Print View'!$A123,'Coverage Indicators - Section D'!$A$10:$A$38,0))&lt;&gt;0,INDEX('Coverage Indicators - Section D'!P$10:P$38,MATCH('Print View'!$A123,'Coverage Indicators - Section D'!$A$10:$A$38,0)),""),"")</f>
        <v>NTC data 2016</v>
      </c>
      <c r="J123" s="283" t="str">
        <f>IFERROR(IF(INDEX('Coverage Indicators - Section D'!Q$10:Q$38,MATCH('Print View'!$A123,'Coverage Indicators - Section D'!$A$10:$A$38,0))&lt;&gt;0,INDEX('Coverage Indicators - Section D'!Q$10:Q$38,MATCH('Print View'!$A123,'Coverage Indicators - Section D'!$A$10:$A$38,0)),""),"")</f>
        <v/>
      </c>
      <c r="K123" s="283" t="str">
        <f>IFERROR(IF(INDEX('Coverage Indicators - Section D'!R$10:R$38,MATCH('Print View'!$A123,'Coverage Indicators - Section D'!$A$10:$A$38,0))&lt;&gt;0,INDEX('Coverage Indicators - Section D'!R$10:R$38,MATCH('Print View'!$A123,'Coverage Indicators - Section D'!$A$10:$A$38,0)),""),"")</f>
        <v/>
      </c>
      <c r="L123" s="283" t="str">
        <f>IFERROR(IF(INDEX('Coverage Indicators - Section D'!S$10:S$38,MATCH('Print View'!$A123,'Coverage Indicators - Section D'!$A$10:$A$38,0))&lt;&gt;0,INDEX('Coverage Indicators - Section D'!S$10:S$38,MATCH('Print View'!$A123,'Coverage Indicators - Section D'!$A$10:$A$38,0)),""),"")</f>
        <v/>
      </c>
      <c r="M123" s="283" t="str">
        <f>IFERROR(IF(INDEX('Coverage Indicators - Section D'!#REF!,MATCH('Print View'!$A123,'Coverage Indicators - Section D'!$A$10:$A$38,0))&lt;&gt;0,INDEX('Coverage Indicators - Section D'!#REF!,MATCH('Print View'!$A123,'Coverage Indicators - Section D'!$A$10:$A$38,0)),""),"")</f>
        <v/>
      </c>
      <c r="N123" s="283" t="str">
        <f>IFERROR(IF(INDEX('Coverage Indicators - Section D'!U$10:U$38,MATCH('Print View'!$A123,'Coverage Indicators - Section D'!$A$10:$A$38,0))&lt;&gt;0,INDEX('Coverage Indicators - Section D'!U$10:U$38,MATCH('Print View'!$A123,'Coverage Indicators - Section D'!$A$10:$A$38,0)),""),"")</f>
        <v>National</v>
      </c>
      <c r="O123" s="283" t="str">
        <f>IFERROR(IF(INDEX('Coverage Indicators - Section D'!V$10:V$38,MATCH('Print View'!$A123,'Coverage Indicators - Section D'!$A$10:$A$38,0))&lt;&gt;0,INDEX('Coverage Indicators - Section D'!V$10:V$38,MATCH('Print View'!$A123,'Coverage Indicators - Section D'!$A$10:$A$38,0)),""),"")</f>
        <v>N-Non-cumulative</v>
      </c>
      <c r="P123" s="284">
        <f t="array" ref="P123">IFERROR(IF(INDEX('Coverage Indicators - Section D'!E$42:E$205,MATCH('Print View'!$A123&amp;'Print View'!$Q$101,'Coverage Indicators - Section D'!$B$42:$B$205&amp;'Coverage Indicators - Section D'!$I$42:$I$205,0))&lt;&gt;0,INDEX('Coverage Indicators - Section D'!E$42:E$205,MATCH('Print View'!$A123&amp;'Print View'!$Q$101,'Coverage Indicators - Section D'!$B$42:$B$205&amp;'Coverage Indicators - Section D'!$I$42:$I$205,0)),""),"")</f>
        <v>800</v>
      </c>
      <c r="Q123" s="285">
        <f t="array" ref="Q123">IFERROR(IF(INDEX('Coverage Indicators - Section D'!F$42:F$205,MATCH('Print View'!$A123&amp;'Print View'!$Q$101,'Coverage Indicators - Section D'!$B$42:$B$205&amp;'Coverage Indicators - Section D'!$I$42:$I$205,0))&lt;&gt;0,INDEX('Coverage Indicators - Section D'!F$42:F$205,MATCH('Print View'!$A123&amp;'Print View'!$Q$101,'Coverage Indicators - Section D'!$B$42:$B$205&amp;'Coverage Indicators - Section D'!$I$42:$I$205,0)),""),"")</f>
        <v>6176</v>
      </c>
      <c r="R123" s="285">
        <f t="array" ref="R123">IFERROR(IF(INDEX('Coverage Indicators - Section D'!G$42:G$205,MATCH('Print View'!$A123&amp;'Print View'!$Q$101,'Coverage Indicators - Section D'!$B$42:$B$205&amp;'Coverage Indicators - Section D'!$I$42:$I$205,0))&lt;&gt;0,INDEX('Coverage Indicators - Section D'!G$42:G$205,MATCH('Print View'!$A123&amp;'Print View'!$Q$101,'Coverage Indicators - Section D'!$B$42:$B$205&amp;'Coverage Indicators - Section D'!$I$42:$I$205,0)),""),"")</f>
        <v>12.953367875647666</v>
      </c>
      <c r="S123" s="286" t="str">
        <f t="array" ref="S123">IFERROR(IF(INDEX('Coverage Indicators - Section D'!H$42:H$205,MATCH('Print View'!$A123&amp;'Print View'!$Q$101,'Coverage Indicators - Section D'!$B$42:$B$205&amp;'Coverage Indicators - Section D'!$I$42:$I$205,0))&lt;&gt;0,INDEX('Coverage Indicators - Section D'!H$42:H$205,MATCH('Print View'!$A123&amp;'Print View'!$Q$101,'Coverage Indicators - Section D'!$B$42:$B$205&amp;'Coverage Indicators - Section D'!$I$42:$I$205,0)),""),"")</f>
        <v/>
      </c>
      <c r="T123" s="287">
        <f t="array" ref="T123">IFERROR(IF(INDEX('Coverage Indicators - Section D'!E$42:E$205,MATCH('Print View'!$A123&amp;'Print View'!$U$101,'Coverage Indicators - Section D'!$B$42:$B$205&amp;'Coverage Indicators - Section D'!$I$42:$I$205,0))&lt;&gt;0,INDEX('Coverage Indicators - Section D'!E$42:E$205,MATCH('Print View'!$A123&amp;'Print View'!$U$101,'Coverage Indicators - Section D'!$B$42:$B$205&amp;'Coverage Indicators - Section D'!$I$42:$I$205,0)),""),"")</f>
        <v>800</v>
      </c>
      <c r="U123" s="285">
        <f t="array" ref="U123">IFERROR(IF(INDEX('Coverage Indicators - Section D'!F$42:F$205,MATCH('Print View'!$A123&amp;'Print View'!$U$101,'Coverage Indicators - Section D'!$B$42:$B$205&amp;'Coverage Indicators - Section D'!$I$42:$I$205,0))&lt;&gt;0,INDEX('Coverage Indicators - Section D'!F$42:F$205,MATCH('Print View'!$A123&amp;'Print View'!$U$101,'Coverage Indicators - Section D'!$B$42:$B$205&amp;'Coverage Indicators - Section D'!$I$42:$I$205,0)),""),"")</f>
        <v>6176</v>
      </c>
      <c r="V123" s="285">
        <f t="array" ref="V123">IFERROR(IF(INDEX('Coverage Indicators - Section D'!G$42:G$205,MATCH('Print View'!$A123&amp;'Print View'!$U$101,'Coverage Indicators - Section D'!$B$42:$B$205&amp;'Coverage Indicators - Section D'!$I$42:$I$205,0))&lt;&gt;0,INDEX('Coverage Indicators - Section D'!G$42:G$205,MATCH('Print View'!$A123&amp;'Print View'!$U$101,'Coverage Indicators - Section D'!$B$42:$B$205&amp;'Coverage Indicators - Section D'!$I$42:$I$205,0)),""),"")</f>
        <v>12.953367875647666</v>
      </c>
      <c r="W123" s="286" t="str">
        <f t="array" ref="W123">IFERROR(IF(INDEX('Coverage Indicators - Section D'!H$42:H$205,MATCH('Print View'!$A123&amp;'Print View'!$U$101,'Coverage Indicators - Section D'!$B$42:$B$205&amp;'Coverage Indicators - Section D'!$I$42:$I$205,0))&lt;&gt;0,INDEX('Coverage Indicators - Section D'!H$42:H$205,MATCH('Print View'!$A123&amp;'Print View'!$U$101,'Coverage Indicators - Section D'!$B$42:$B$205&amp;'Coverage Indicators - Section D'!$I$42:$I$205,0)),""),"")</f>
        <v/>
      </c>
      <c r="X123" s="288"/>
      <c r="Y123" s="289"/>
      <c r="Z123" s="289"/>
      <c r="AA123" s="290"/>
      <c r="AB123" s="288"/>
      <c r="AC123" s="289"/>
      <c r="AD123" s="289"/>
      <c r="AE123" s="290"/>
      <c r="AF123" s="288"/>
      <c r="AG123" s="289"/>
      <c r="AH123" s="291"/>
      <c r="AI123" s="290"/>
      <c r="AJ123" s="292" t="str">
        <f>IFERROR(IF(INDEX('Coverage Indicators - Section D'!W$10:W$38,MATCH('Print View'!$A123,'Coverage Indicators - Section D'!$A$10:$A$38,0))&lt;&gt;0,INDEX('Coverage Indicators - Section D'!W$10:W$38,MATCH('Print View'!$A123,'Coverage Indicators - Section D'!$A$10:$A$38,0)),""),"")</f>
        <v>Implemented in collaboration with NTP/NAP_x000D_Targets for 2018-20 to be aligned with CHAS strategic plan_x000D_</v>
      </c>
    </row>
    <row r="124" spans="1:36" s="281" customFormat="1" ht="69.75">
      <c r="A124" s="235">
        <v>21</v>
      </c>
      <c r="B124" s="274" t="str">
        <f>IFERROR(IF(INDEX('Coverage Indicators - Section D'!B$10:B$38,MATCH('Print View'!$A124,'Coverage Indicators - Section D'!$A$10:$A$38,0))&lt;&gt;0,INDEX('Coverage Indicators - Section D'!B$10:B$38,MATCH('Print View'!$A124,'Coverage Indicators - Section D'!$A$10:$A$38,0)),""),"")</f>
        <v>TB/HIV</v>
      </c>
      <c r="C124" s="274" t="str">
        <f>IFERROR(IF(INDEX('Coverage Indicators - Section D'!C$10:C$38,MATCH('Print View'!$A124,'Coverage Indicators - Section D'!$A$10:$A$38,0))&lt;&gt;0,INDEX('Coverage Indicators - Section D'!C$10:C$38,MATCH('Print View'!$A124,'Coverage Indicators - Section D'!$A$10:$A$38,0)),""),"")</f>
        <v>TB/HIV-5: Percentage of registered new and relapse TB patients with documented HIV status</v>
      </c>
      <c r="D124" s="274" t="str">
        <f>IFERROR(IF(INDEX('Coverage Indicators - Section D'!D$10:D$38,MATCH('Print View'!$A124,'Coverage Indicators - Section D'!$A$10:$A$38,0))&lt;&gt;0,INDEX('Coverage Indicators - Section D'!D$10:D$38,MATCH('Print View'!$A124,'Coverage Indicators - Section D'!$A$10:$A$38,0)),""),"")</f>
        <v/>
      </c>
      <c r="E124" s="274">
        <f>IFERROR(IF(INDEX('Coverage Indicators - Section D'!E$10:E$38,MATCH('Print View'!$A124,'Coverage Indicators - Section D'!$A$10:$A$38,0))&lt;&gt;0,INDEX('Coverage Indicators - Section D'!E$10:E$38,MATCH('Print View'!$A124,'Coverage Indicators - Section D'!$A$10:$A$38,0)),""),"")</f>
        <v>4570</v>
      </c>
      <c r="F124" s="274">
        <f>IFERROR(IF(INDEX('Coverage Indicators - Section D'!F$10:F$38,MATCH('Print View'!$A124,'Coverage Indicators - Section D'!$A$10:$A$38,0))&lt;&gt;0,INDEX('Coverage Indicators - Section D'!F$10:F$38,MATCH('Print View'!$A124,'Coverage Indicators - Section D'!$A$10:$A$38,0)),""),"")</f>
        <v>4967</v>
      </c>
      <c r="G124" s="274">
        <f>IFERROR(IF(INDEX('Coverage Indicators - Section D'!G$10:G$38,MATCH('Print View'!$A124,'Coverage Indicators - Section D'!$A$10:$A$38,0))&lt;&gt;0,INDEX('Coverage Indicators - Section D'!G$10:G$38,MATCH('Print View'!$A124,'Coverage Indicators - Section D'!$A$10:$A$38,0)),""),"")</f>
        <v>92.007247835715717</v>
      </c>
      <c r="H124" s="274" t="str">
        <f>IFERROR(IF(INDEX('Coverage Indicators - Section D'!H$10:H$38,MATCH('Print View'!$A124,'Coverage Indicators - Section D'!$A$10:$A$38,0))&lt;&gt;0,INDEX('Coverage Indicators - Section D'!H$10:H$38,MATCH('Print View'!$A124,'Coverage Indicators - Section D'!$A$10:$A$38,0)),""),"")</f>
        <v>2016</v>
      </c>
      <c r="I124" s="274" t="str">
        <f>IFERROR(IF(INDEX('Coverage Indicators - Section D'!P$10:P$38,MATCH('Print View'!$A124,'Coverage Indicators - Section D'!$A$10:$A$38,0))&lt;&gt;0,INDEX('Coverage Indicators - Section D'!P$10:P$38,MATCH('Print View'!$A124,'Coverage Indicators - Section D'!$A$10:$A$38,0)),""),"")</f>
        <v>NTC data 2016</v>
      </c>
      <c r="J124" s="274" t="str">
        <f>IFERROR(IF(INDEX('Coverage Indicators - Section D'!Q$10:Q$38,MATCH('Print View'!$A124,'Coverage Indicators - Section D'!$A$10:$A$38,0))&lt;&gt;0,INDEX('Coverage Indicators - Section D'!Q$10:Q$38,MATCH('Print View'!$A124,'Coverage Indicators - Section D'!$A$10:$A$38,0)),""),"")</f>
        <v/>
      </c>
      <c r="K124" s="274" t="str">
        <f>IFERROR(IF(INDEX('Coverage Indicators - Section D'!R$10:R$38,MATCH('Print View'!$A124,'Coverage Indicators - Section D'!$A$10:$A$38,0))&lt;&gt;0,INDEX('Coverage Indicators - Section D'!R$10:R$38,MATCH('Print View'!$A124,'Coverage Indicators - Section D'!$A$10:$A$38,0)),""),"")</f>
        <v/>
      </c>
      <c r="L124" s="274" t="str">
        <f>IFERROR(IF(INDEX('Coverage Indicators - Section D'!S$10:S$38,MATCH('Print View'!$A124,'Coverage Indicators - Section D'!$A$10:$A$38,0))&lt;&gt;0,INDEX('Coverage Indicators - Section D'!S$10:S$38,MATCH('Print View'!$A124,'Coverage Indicators - Section D'!$A$10:$A$38,0)),""),"")</f>
        <v/>
      </c>
      <c r="M124" s="274" t="str">
        <f>IFERROR(IF(INDEX('Coverage Indicators - Section D'!#REF!,MATCH('Print View'!$A124,'Coverage Indicators - Section D'!$A$10:$A$38,0))&lt;&gt;0,INDEX('Coverage Indicators - Section D'!#REF!,MATCH('Print View'!$A124,'Coverage Indicators - Section D'!$A$10:$A$38,0)),""),"")</f>
        <v/>
      </c>
      <c r="N124" s="274" t="str">
        <f>IFERROR(IF(INDEX('Coverage Indicators - Section D'!U$10:U$38,MATCH('Print View'!$A124,'Coverage Indicators - Section D'!$A$10:$A$38,0))&lt;&gt;0,INDEX('Coverage Indicators - Section D'!U$10:U$38,MATCH('Print View'!$A124,'Coverage Indicators - Section D'!$A$10:$A$38,0)),""),"")</f>
        <v>National</v>
      </c>
      <c r="O124" s="274" t="str">
        <f>IFERROR(IF(INDEX('Coverage Indicators - Section D'!V$10:V$38,MATCH('Print View'!$A124,'Coverage Indicators - Section D'!$A$10:$A$38,0))&lt;&gt;0,INDEX('Coverage Indicators - Section D'!V$10:V$38,MATCH('Print View'!$A124,'Coverage Indicators - Section D'!$A$10:$A$38,0)),""),"")</f>
        <v>N-Non-cumulative</v>
      </c>
      <c r="P124" s="275">
        <f t="array" ref="P124">IFERROR(IF(INDEX('Coverage Indicators - Section D'!E$42:E$205,MATCH('Print View'!$A124&amp;'Print View'!$Q$101,'Coverage Indicators - Section D'!$B$42:$B$205&amp;'Coverage Indicators - Section D'!$I$42:$I$205,0))&lt;&gt;0,INDEX('Coverage Indicators - Section D'!E$42:E$205,MATCH('Print View'!$A124&amp;'Print View'!$Q$101,'Coverage Indicators - Section D'!$B$42:$B$205&amp;'Coverage Indicators - Section D'!$I$42:$I$205,0)),""),"")</f>
        <v>6408</v>
      </c>
      <c r="Q124" s="276">
        <f t="array" ref="Q124">IFERROR(IF(INDEX('Coverage Indicators - Section D'!F$42:F$205,MATCH('Print View'!$A124&amp;'Print View'!$Q$101,'Coverage Indicators - Section D'!$B$42:$B$205&amp;'Coverage Indicators - Section D'!$I$42:$I$205,0))&lt;&gt;0,INDEX('Coverage Indicators - Section D'!F$42:F$205,MATCH('Print View'!$A124&amp;'Print View'!$Q$101,'Coverage Indicators - Section D'!$B$42:$B$205&amp;'Coverage Indicators - Section D'!$I$42:$I$205,0)),""),"")</f>
        <v>6408</v>
      </c>
      <c r="R124" s="276">
        <f t="array" ref="R124">IFERROR(IF(INDEX('Coverage Indicators - Section D'!G$42:G$205,MATCH('Print View'!$A124&amp;'Print View'!$Q$101,'Coverage Indicators - Section D'!$B$42:$B$205&amp;'Coverage Indicators - Section D'!$I$42:$I$205,0))&lt;&gt;0,INDEX('Coverage Indicators - Section D'!G$42:G$205,MATCH('Print View'!$A124&amp;'Print View'!$Q$101,'Coverage Indicators - Section D'!$B$42:$B$205&amp;'Coverage Indicators - Section D'!$I$42:$I$205,0)),""),"")</f>
        <v>100</v>
      </c>
      <c r="S124" s="277" t="str">
        <f t="array" ref="S124">IFERROR(IF(INDEX('Coverage Indicators - Section D'!H$42:H$205,MATCH('Print View'!$A124&amp;'Print View'!$Q$101,'Coverage Indicators - Section D'!$B$42:$B$205&amp;'Coverage Indicators - Section D'!$I$42:$I$205,0))&lt;&gt;0,INDEX('Coverage Indicators - Section D'!H$42:H$205,MATCH('Print View'!$A124&amp;'Print View'!$Q$101,'Coverage Indicators - Section D'!$B$42:$B$205&amp;'Coverage Indicators - Section D'!$I$42:$I$205,0)),""),"")</f>
        <v/>
      </c>
      <c r="T124" s="278">
        <f t="array" ref="T124">IFERROR(IF(INDEX('Coverage Indicators - Section D'!E$42:E$205,MATCH('Print View'!$A124&amp;'Print View'!$U$101,'Coverage Indicators - Section D'!$B$42:$B$205&amp;'Coverage Indicators - Section D'!$I$42:$I$205,0))&lt;&gt;0,INDEX('Coverage Indicators - Section D'!E$42:E$205,MATCH('Print View'!$A124&amp;'Print View'!$U$101,'Coverage Indicators - Section D'!$B$42:$B$205&amp;'Coverage Indicators - Section D'!$I$42:$I$205,0)),""),"")</f>
        <v>6408</v>
      </c>
      <c r="U124" s="276">
        <f t="array" ref="U124">IFERROR(IF(INDEX('Coverage Indicators - Section D'!F$42:F$205,MATCH('Print View'!$A124&amp;'Print View'!$U$101,'Coverage Indicators - Section D'!$B$42:$B$205&amp;'Coverage Indicators - Section D'!$I$42:$I$205,0))&lt;&gt;0,INDEX('Coverage Indicators - Section D'!F$42:F$205,MATCH('Print View'!$A124&amp;'Print View'!$U$101,'Coverage Indicators - Section D'!$B$42:$B$205&amp;'Coverage Indicators - Section D'!$I$42:$I$205,0)),""),"")</f>
        <v>6408</v>
      </c>
      <c r="V124" s="276">
        <f t="array" ref="V124">IFERROR(IF(INDEX('Coverage Indicators - Section D'!G$42:G$205,MATCH('Print View'!$A124&amp;'Print View'!$U$101,'Coverage Indicators - Section D'!$B$42:$B$205&amp;'Coverage Indicators - Section D'!$I$42:$I$205,0))&lt;&gt;0,INDEX('Coverage Indicators - Section D'!G$42:G$205,MATCH('Print View'!$A124&amp;'Print View'!$U$101,'Coverage Indicators - Section D'!$B$42:$B$205&amp;'Coverage Indicators - Section D'!$I$42:$I$205,0)),""),"")</f>
        <v>100</v>
      </c>
      <c r="W124" s="277" t="str">
        <f t="array" ref="W124">IFERROR(IF(INDEX('Coverage Indicators - Section D'!H$42:H$205,MATCH('Print View'!$A124&amp;'Print View'!$U$101,'Coverage Indicators - Section D'!$B$42:$B$205&amp;'Coverage Indicators - Section D'!$I$42:$I$205,0))&lt;&gt;0,INDEX('Coverage Indicators - Section D'!H$42:H$205,MATCH('Print View'!$A124&amp;'Print View'!$U$101,'Coverage Indicators - Section D'!$B$42:$B$205&amp;'Coverage Indicators - Section D'!$I$42:$I$205,0)),""),"")</f>
        <v/>
      </c>
      <c r="X124" s="293"/>
      <c r="Y124" s="294"/>
      <c r="Z124" s="294"/>
      <c r="AA124" s="295"/>
      <c r="AB124" s="293"/>
      <c r="AC124" s="294"/>
      <c r="AD124" s="294"/>
      <c r="AE124" s="295"/>
      <c r="AF124" s="293"/>
      <c r="AG124" s="294"/>
      <c r="AH124" s="296"/>
      <c r="AI124" s="295"/>
      <c r="AJ124" s="280" t="str">
        <f>IFERROR(IF(INDEX('Coverage Indicators - Section D'!W$10:W$38,MATCH('Print View'!$A124,'Coverage Indicators - Section D'!$A$10:$A$38,0))&lt;&gt;0,INDEX('Coverage Indicators - Section D'!W$10:W$38,MATCH('Print View'!$A124,'Coverage Indicators - Section D'!$A$10:$A$38,0)),""),"")</f>
        <v>Implemented in collaboration with NTP/NAP_x000D_Baseline cumulative all year was 92% in 2016. Targets are set at 100% from Y1 to Y3._x000D_</v>
      </c>
    </row>
    <row r="125" spans="1:36" s="281" customFormat="1" ht="69.75">
      <c r="A125" s="282">
        <v>22</v>
      </c>
      <c r="B125" s="283" t="str">
        <f>IFERROR(IF(INDEX('Coverage Indicators - Section D'!B$10:B$38,MATCH('Print View'!$A125,'Coverage Indicators - Section D'!$A$10:$A$38,0))&lt;&gt;0,INDEX('Coverage Indicators - Section D'!B$10:B$38,MATCH('Print View'!$A125,'Coverage Indicators - Section D'!$A$10:$A$38,0)),""),"")</f>
        <v>TB/HIV</v>
      </c>
      <c r="C125" s="283" t="str">
        <f>IFERROR(IF(INDEX('Coverage Indicators - Section D'!C$10:C$38,MATCH('Print View'!$A125,'Coverage Indicators - Section D'!$A$10:$A$38,0))&lt;&gt;0,INDEX('Coverage Indicators - Section D'!C$10:C$38,MATCH('Print View'!$A125,'Coverage Indicators - Section D'!$A$10:$A$38,0)),""),"")</f>
        <v>TB/HIV-6(M): Percentage of HIV-positive new and relapse TB patients on ART during TB treatment</v>
      </c>
      <c r="D125" s="283" t="str">
        <f>IFERROR(IF(INDEX('Coverage Indicators - Section D'!D$10:D$38,MATCH('Print View'!$A125,'Coverage Indicators - Section D'!$A$10:$A$38,0))&lt;&gt;0,INDEX('Coverage Indicators - Section D'!D$10:D$38,MATCH('Print View'!$A125,'Coverage Indicators - Section D'!$A$10:$A$38,0)),""),"")</f>
        <v/>
      </c>
      <c r="E125" s="283">
        <f>IFERROR(IF(INDEX('Coverage Indicators - Section D'!E$10:E$38,MATCH('Print View'!$A125,'Coverage Indicators - Section D'!$A$10:$A$38,0))&lt;&gt;0,INDEX('Coverage Indicators - Section D'!E$10:E$38,MATCH('Print View'!$A125,'Coverage Indicators - Section D'!$A$10:$A$38,0)),""),"")</f>
        <v>221</v>
      </c>
      <c r="F125" s="283">
        <f>IFERROR(IF(INDEX('Coverage Indicators - Section D'!F$10:F$38,MATCH('Print View'!$A125,'Coverage Indicators - Section D'!$A$10:$A$38,0))&lt;&gt;0,INDEX('Coverage Indicators - Section D'!F$10:F$38,MATCH('Print View'!$A125,'Coverage Indicators - Section D'!$A$10:$A$38,0)),""),"")</f>
        <v>275</v>
      </c>
      <c r="G125" s="283">
        <f>IFERROR(IF(INDEX('Coverage Indicators - Section D'!G$10:G$38,MATCH('Print View'!$A125,'Coverage Indicators - Section D'!$A$10:$A$38,0))&lt;&gt;0,INDEX('Coverage Indicators - Section D'!G$10:G$38,MATCH('Print View'!$A125,'Coverage Indicators - Section D'!$A$10:$A$38,0)),""),"")</f>
        <v>80.36363636363636</v>
      </c>
      <c r="H125" s="283" t="str">
        <f>IFERROR(IF(INDEX('Coverage Indicators - Section D'!H$10:H$38,MATCH('Print View'!$A125,'Coverage Indicators - Section D'!$A$10:$A$38,0))&lt;&gt;0,INDEX('Coverage Indicators - Section D'!H$10:H$38,MATCH('Print View'!$A125,'Coverage Indicators - Section D'!$A$10:$A$38,0)),""),"")</f>
        <v>2016</v>
      </c>
      <c r="I125" s="283" t="str">
        <f>IFERROR(IF(INDEX('Coverage Indicators - Section D'!P$10:P$38,MATCH('Print View'!$A125,'Coverage Indicators - Section D'!$A$10:$A$38,0))&lt;&gt;0,INDEX('Coverage Indicators - Section D'!P$10:P$38,MATCH('Print View'!$A125,'Coverage Indicators - Section D'!$A$10:$A$38,0)),""),"")</f>
        <v>NTC data 2016</v>
      </c>
      <c r="J125" s="283" t="str">
        <f>IFERROR(IF(INDEX('Coverage Indicators - Section D'!Q$10:Q$38,MATCH('Print View'!$A125,'Coverage Indicators - Section D'!$A$10:$A$38,0))&lt;&gt;0,INDEX('Coverage Indicators - Section D'!Q$10:Q$38,MATCH('Print View'!$A125,'Coverage Indicators - Section D'!$A$10:$A$38,0)),""),"")</f>
        <v/>
      </c>
      <c r="K125" s="283" t="str">
        <f>IFERROR(IF(INDEX('Coverage Indicators - Section D'!R$10:R$38,MATCH('Print View'!$A125,'Coverage Indicators - Section D'!$A$10:$A$38,0))&lt;&gt;0,INDEX('Coverage Indicators - Section D'!R$10:R$38,MATCH('Print View'!$A125,'Coverage Indicators - Section D'!$A$10:$A$38,0)),""),"")</f>
        <v/>
      </c>
      <c r="L125" s="283" t="str">
        <f>IFERROR(IF(INDEX('Coverage Indicators - Section D'!S$10:S$38,MATCH('Print View'!$A125,'Coverage Indicators - Section D'!$A$10:$A$38,0))&lt;&gt;0,INDEX('Coverage Indicators - Section D'!S$10:S$38,MATCH('Print View'!$A125,'Coverage Indicators - Section D'!$A$10:$A$38,0)),""),"")</f>
        <v/>
      </c>
      <c r="M125" s="283" t="str">
        <f>IFERROR(IF(INDEX('Coverage Indicators - Section D'!#REF!,MATCH('Print View'!$A125,'Coverage Indicators - Section D'!$A$10:$A$38,0))&lt;&gt;0,INDEX('Coverage Indicators - Section D'!#REF!,MATCH('Print View'!$A125,'Coverage Indicators - Section D'!$A$10:$A$38,0)),""),"")</f>
        <v/>
      </c>
      <c r="N125" s="283" t="str">
        <f>IFERROR(IF(INDEX('Coverage Indicators - Section D'!U$10:U$38,MATCH('Print View'!$A125,'Coverage Indicators - Section D'!$A$10:$A$38,0))&lt;&gt;0,INDEX('Coverage Indicators - Section D'!U$10:U$38,MATCH('Print View'!$A125,'Coverage Indicators - Section D'!$A$10:$A$38,0)),""),"")</f>
        <v>National</v>
      </c>
      <c r="O125" s="283" t="str">
        <f>IFERROR(IF(INDEX('Coverage Indicators - Section D'!V$10:V$38,MATCH('Print View'!$A125,'Coverage Indicators - Section D'!$A$10:$A$38,0))&lt;&gt;0,INDEX('Coverage Indicators - Section D'!V$10:V$38,MATCH('Print View'!$A125,'Coverage Indicators - Section D'!$A$10:$A$38,0)),""),"")</f>
        <v>N-Non-cumulative</v>
      </c>
      <c r="P125" s="284">
        <f t="array" ref="P125">IFERROR(IF(INDEX('Coverage Indicators - Section D'!E$42:E$205,MATCH('Print View'!$A125&amp;'Print View'!$Q$101,'Coverage Indicators - Section D'!$B$42:$B$205&amp;'Coverage Indicators - Section D'!$I$42:$I$205,0))&lt;&gt;0,INDEX('Coverage Indicators - Section D'!E$42:E$205,MATCH('Print View'!$A125&amp;'Print View'!$Q$101,'Coverage Indicators - Section D'!$B$42:$B$205&amp;'Coverage Indicators - Section D'!$I$42:$I$205,0)),""),"")</f>
        <v>288</v>
      </c>
      <c r="Q125" s="285">
        <f t="array" ref="Q125">IFERROR(IF(INDEX('Coverage Indicators - Section D'!F$42:F$205,MATCH('Print View'!$A125&amp;'Print View'!$Q$101,'Coverage Indicators - Section D'!$B$42:$B$205&amp;'Coverage Indicators - Section D'!$I$42:$I$205,0))&lt;&gt;0,INDEX('Coverage Indicators - Section D'!F$42:F$205,MATCH('Print View'!$A125&amp;'Print View'!$Q$101,'Coverage Indicators - Section D'!$B$42:$B$205&amp;'Coverage Indicators - Section D'!$I$42:$I$205,0)),""),"")</f>
        <v>320</v>
      </c>
      <c r="R125" s="285">
        <f t="array" ref="R125">IFERROR(IF(INDEX('Coverage Indicators - Section D'!G$42:G$205,MATCH('Print View'!$A125&amp;'Print View'!$Q$101,'Coverage Indicators - Section D'!$B$42:$B$205&amp;'Coverage Indicators - Section D'!$I$42:$I$205,0))&lt;&gt;0,INDEX('Coverage Indicators - Section D'!G$42:G$205,MATCH('Print View'!$A125&amp;'Print View'!$Q$101,'Coverage Indicators - Section D'!$B$42:$B$205&amp;'Coverage Indicators - Section D'!$I$42:$I$205,0)),""),"")</f>
        <v>90</v>
      </c>
      <c r="S125" s="286" t="str">
        <f t="array" ref="S125">IFERROR(IF(INDEX('Coverage Indicators - Section D'!H$42:H$205,MATCH('Print View'!$A125&amp;'Print View'!$Q$101,'Coverage Indicators - Section D'!$B$42:$B$205&amp;'Coverage Indicators - Section D'!$I$42:$I$205,0))&lt;&gt;0,INDEX('Coverage Indicators - Section D'!H$42:H$205,MATCH('Print View'!$A125&amp;'Print View'!$Q$101,'Coverage Indicators - Section D'!$B$42:$B$205&amp;'Coverage Indicators - Section D'!$I$42:$I$205,0)),""),"")</f>
        <v/>
      </c>
      <c r="T125" s="287">
        <f t="array" ref="T125">IFERROR(IF(INDEX('Coverage Indicators - Section D'!E$42:E$205,MATCH('Print View'!$A125&amp;'Print View'!$U$101,'Coverage Indicators - Section D'!$B$42:$B$205&amp;'Coverage Indicators - Section D'!$I$42:$I$205,0))&lt;&gt;0,INDEX('Coverage Indicators - Section D'!E$42:E$205,MATCH('Print View'!$A125&amp;'Print View'!$U$101,'Coverage Indicators - Section D'!$B$42:$B$205&amp;'Coverage Indicators - Section D'!$I$42:$I$205,0)),""),"")</f>
        <v>288</v>
      </c>
      <c r="U125" s="285">
        <f t="array" ref="U125">IFERROR(IF(INDEX('Coverage Indicators - Section D'!F$42:F$205,MATCH('Print View'!$A125&amp;'Print View'!$U$101,'Coverage Indicators - Section D'!$B$42:$B$205&amp;'Coverage Indicators - Section D'!$I$42:$I$205,0))&lt;&gt;0,INDEX('Coverage Indicators - Section D'!F$42:F$205,MATCH('Print View'!$A125&amp;'Print View'!$U$101,'Coverage Indicators - Section D'!$B$42:$B$205&amp;'Coverage Indicators - Section D'!$I$42:$I$205,0)),""),"")</f>
        <v>320</v>
      </c>
      <c r="V125" s="285">
        <f t="array" ref="V125">IFERROR(IF(INDEX('Coverage Indicators - Section D'!G$42:G$205,MATCH('Print View'!$A125&amp;'Print View'!$U$101,'Coverage Indicators - Section D'!$B$42:$B$205&amp;'Coverage Indicators - Section D'!$I$42:$I$205,0))&lt;&gt;0,INDEX('Coverage Indicators - Section D'!G$42:G$205,MATCH('Print View'!$A125&amp;'Print View'!$U$101,'Coverage Indicators - Section D'!$B$42:$B$205&amp;'Coverage Indicators - Section D'!$I$42:$I$205,0)),""),"")</f>
        <v>90</v>
      </c>
      <c r="W125" s="286" t="str">
        <f t="array" ref="W125">IFERROR(IF(INDEX('Coverage Indicators - Section D'!H$42:H$205,MATCH('Print View'!$A125&amp;'Print View'!$U$101,'Coverage Indicators - Section D'!$B$42:$B$205&amp;'Coverage Indicators - Section D'!$I$42:$I$205,0))&lt;&gt;0,INDEX('Coverage Indicators - Section D'!H$42:H$205,MATCH('Print View'!$A125&amp;'Print View'!$U$101,'Coverage Indicators - Section D'!$B$42:$B$205&amp;'Coverage Indicators - Section D'!$I$42:$I$205,0)),""),"")</f>
        <v/>
      </c>
      <c r="X125" s="288"/>
      <c r="Y125" s="289"/>
      <c r="Z125" s="289"/>
      <c r="AA125" s="290"/>
      <c r="AB125" s="288"/>
      <c r="AC125" s="289"/>
      <c r="AD125" s="289"/>
      <c r="AE125" s="290"/>
      <c r="AF125" s="288"/>
      <c r="AG125" s="289"/>
      <c r="AH125" s="291"/>
      <c r="AI125" s="290"/>
      <c r="AJ125" s="292" t="str">
        <f>IFERROR(IF(INDEX('Coverage Indicators - Section D'!W$10:W$38,MATCH('Print View'!$A125,'Coverage Indicators - Section D'!$A$10:$A$38,0))&lt;&gt;0,INDEX('Coverage Indicators - Section D'!W$10:W$38,MATCH('Print View'!$A125,'Coverage Indicators - Section D'!$A$10:$A$38,0)),""),"")</f>
        <v>Implemented in collaboration with NTP/NAP_x000D_100% of TB-HIV patients enrolled on TB treatment will receive ART during their TB treatment following TB-HIV guidelines</v>
      </c>
    </row>
    <row r="126" spans="1:36" s="281" customFormat="1" ht="93">
      <c r="A126" s="282">
        <v>23</v>
      </c>
      <c r="B126" s="274" t="str">
        <f>IFERROR(IF(INDEX('Coverage Indicators - Section D'!B$10:B$38,MATCH('Print View'!$A126,'Coverage Indicators - Section D'!$A$10:$A$38,0))&lt;&gt;0,INDEX('Coverage Indicators - Section D'!B$10:B$38,MATCH('Print View'!$A126,'Coverage Indicators - Section D'!$A$10:$A$38,0)),""),"")</f>
        <v>RSSH: Health management information systems and M&amp;E</v>
      </c>
      <c r="C126" s="274" t="str">
        <f>IFERROR(IF(INDEX('Coverage Indicators - Section D'!C$10:C$38,MATCH('Print View'!$A126,'Coverage Indicators - Section D'!$A$10:$A$38,0))&lt;&gt;0,INDEX('Coverage Indicators - Section D'!C$10:C$38,MATCH('Print View'!$A126,'Coverage Indicators - Section D'!$A$10:$A$38,0)),""),"")</f>
        <v>M&amp;E-1: Percentage of HMIS or other routine reporting units submitting timely reports according to national guidelines</v>
      </c>
      <c r="D126" s="274" t="str">
        <f>IFERROR(IF(INDEX('Coverage Indicators - Section D'!D$10:D$38,MATCH('Print View'!$A126,'Coverage Indicators - Section D'!$A$10:$A$38,0))&lt;&gt;0,INDEX('Coverage Indicators - Section D'!D$10:D$38,MATCH('Print View'!$A126,'Coverage Indicators - Section D'!$A$10:$A$38,0)),""),"")</f>
        <v/>
      </c>
      <c r="E126" s="274">
        <f>IFERROR(IF(INDEX('Coverage Indicators - Section D'!E$10:E$38,MATCH('Print View'!$A126,'Coverage Indicators - Section D'!$A$10:$A$38,0))&lt;&gt;0,INDEX('Coverage Indicators - Section D'!E$10:E$38,MATCH('Print View'!$A126,'Coverage Indicators - Section D'!$A$10:$A$38,0)),""),"")</f>
        <v>162</v>
      </c>
      <c r="F126" s="274">
        <f>IFERROR(IF(INDEX('Coverage Indicators - Section D'!F$10:F$38,MATCH('Print View'!$A126,'Coverage Indicators - Section D'!$A$10:$A$38,0))&lt;&gt;0,INDEX('Coverage Indicators - Section D'!F$10:F$38,MATCH('Print View'!$A126,'Coverage Indicators - Section D'!$A$10:$A$38,0)),""),"")</f>
        <v>162</v>
      </c>
      <c r="G126" s="274">
        <f>IFERROR(IF(INDEX('Coverage Indicators - Section D'!G$10:G$38,MATCH('Print View'!$A126,'Coverage Indicators - Section D'!$A$10:$A$38,0))&lt;&gt;0,INDEX('Coverage Indicators - Section D'!G$10:G$38,MATCH('Print View'!$A126,'Coverage Indicators - Section D'!$A$10:$A$38,0)),""),"")</f>
        <v>100</v>
      </c>
      <c r="H126" s="274" t="str">
        <f>IFERROR(IF(INDEX('Coverage Indicators - Section D'!H$10:H$38,MATCH('Print View'!$A126,'Coverage Indicators - Section D'!$A$10:$A$38,0))&lt;&gt;0,INDEX('Coverage Indicators - Section D'!H$10:H$38,MATCH('Print View'!$A126,'Coverage Indicators - Section D'!$A$10:$A$38,0)),""),"")</f>
        <v>2016</v>
      </c>
      <c r="I126" s="274" t="str">
        <f>IFERROR(IF(INDEX('Coverage Indicators - Section D'!P$10:P$38,MATCH('Print View'!$A126,'Coverage Indicators - Section D'!$A$10:$A$38,0))&lt;&gt;0,INDEX('Coverage Indicators - Section D'!P$10:P$38,MATCH('Print View'!$A126,'Coverage Indicators - Section D'!$A$10:$A$38,0)),""),"")</f>
        <v>NTC data 2016</v>
      </c>
      <c r="J126" s="274" t="str">
        <f>IFERROR(IF(INDEX('Coverage Indicators - Section D'!Q$10:Q$38,MATCH('Print View'!$A126,'Coverage Indicators - Section D'!$A$10:$A$38,0))&lt;&gt;0,INDEX('Coverage Indicators - Section D'!Q$10:Q$38,MATCH('Print View'!$A126,'Coverage Indicators - Section D'!$A$10:$A$38,0)),""),"")</f>
        <v/>
      </c>
      <c r="K126" s="274" t="str">
        <f>IFERROR(IF(INDEX('Coverage Indicators - Section D'!R$10:R$38,MATCH('Print View'!$A126,'Coverage Indicators - Section D'!$A$10:$A$38,0))&lt;&gt;0,INDEX('Coverage Indicators - Section D'!R$10:R$38,MATCH('Print View'!$A126,'Coverage Indicators - Section D'!$A$10:$A$38,0)),""),"")</f>
        <v/>
      </c>
      <c r="L126" s="274" t="str">
        <f>IFERROR(IF(INDEX('Coverage Indicators - Section D'!S$10:S$38,MATCH('Print View'!$A126,'Coverage Indicators - Section D'!$A$10:$A$38,0))&lt;&gt;0,INDEX('Coverage Indicators - Section D'!S$10:S$38,MATCH('Print View'!$A126,'Coverage Indicators - Section D'!$A$10:$A$38,0)),""),"")</f>
        <v/>
      </c>
      <c r="M126" s="274" t="str">
        <f>IFERROR(IF(INDEX('Coverage Indicators - Section D'!#REF!,MATCH('Print View'!$A126,'Coverage Indicators - Section D'!$A$10:$A$38,0))&lt;&gt;0,INDEX('Coverage Indicators - Section D'!#REF!,MATCH('Print View'!$A126,'Coverage Indicators - Section D'!$A$10:$A$38,0)),""),"")</f>
        <v/>
      </c>
      <c r="N126" s="274" t="str">
        <f>IFERROR(IF(INDEX('Coverage Indicators - Section D'!U$10:U$38,MATCH('Print View'!$A126,'Coverage Indicators - Section D'!$A$10:$A$38,0))&lt;&gt;0,INDEX('Coverage Indicators - Section D'!U$10:U$38,MATCH('Print View'!$A126,'Coverage Indicators - Section D'!$A$10:$A$38,0)),""),"")</f>
        <v>National</v>
      </c>
      <c r="O126" s="274" t="str">
        <f>IFERROR(IF(INDEX('Coverage Indicators - Section D'!V$10:V$38,MATCH('Print View'!$A126,'Coverage Indicators - Section D'!$A$10:$A$38,0))&lt;&gt;0,INDEX('Coverage Indicators - Section D'!V$10:V$38,MATCH('Print View'!$A126,'Coverage Indicators - Section D'!$A$10:$A$38,0)),""),"")</f>
        <v>N-Non-cumulative</v>
      </c>
      <c r="P126" s="275">
        <f t="array" ref="P126">IFERROR(IF(INDEX('Coverage Indicators - Section D'!E$42:E$205,MATCH('Print View'!$A126&amp;'Print View'!$Q$101,'Coverage Indicators - Section D'!$B$42:$B$205&amp;'Coverage Indicators - Section D'!$I$42:$I$205,0))&lt;&gt;0,INDEX('Coverage Indicators - Section D'!E$42:E$205,MATCH('Print View'!$A126&amp;'Print View'!$Q$101,'Coverage Indicators - Section D'!$B$42:$B$205&amp;'Coverage Indicators - Section D'!$I$42:$I$205,0)),""),"")</f>
        <v>162</v>
      </c>
      <c r="Q126" s="276">
        <f t="array" ref="Q126">IFERROR(IF(INDEX('Coverage Indicators - Section D'!F$42:F$205,MATCH('Print View'!$A126&amp;'Print View'!$Q$101,'Coverage Indicators - Section D'!$B$42:$B$205&amp;'Coverage Indicators - Section D'!$I$42:$I$205,0))&lt;&gt;0,INDEX('Coverage Indicators - Section D'!F$42:F$205,MATCH('Print View'!$A126&amp;'Print View'!$Q$101,'Coverage Indicators - Section D'!$B$42:$B$205&amp;'Coverage Indicators - Section D'!$I$42:$I$205,0)),""),"")</f>
        <v>162</v>
      </c>
      <c r="R126" s="276">
        <f t="array" ref="R126">IFERROR(IF(INDEX('Coverage Indicators - Section D'!G$42:G$205,MATCH('Print View'!$A126&amp;'Print View'!$Q$101,'Coverage Indicators - Section D'!$B$42:$B$205&amp;'Coverage Indicators - Section D'!$I$42:$I$205,0))&lt;&gt;0,INDEX('Coverage Indicators - Section D'!G$42:G$205,MATCH('Print View'!$A126&amp;'Print View'!$Q$101,'Coverage Indicators - Section D'!$B$42:$B$205&amp;'Coverage Indicators - Section D'!$I$42:$I$205,0)),""),"")</f>
        <v>100</v>
      </c>
      <c r="S126" s="277" t="str">
        <f t="array" ref="S126">IFERROR(IF(INDEX('Coverage Indicators - Section D'!H$42:H$205,MATCH('Print View'!$A126&amp;'Print View'!$Q$101,'Coverage Indicators - Section D'!$B$42:$B$205&amp;'Coverage Indicators - Section D'!$I$42:$I$205,0))&lt;&gt;0,INDEX('Coverage Indicators - Section D'!H$42:H$205,MATCH('Print View'!$A126&amp;'Print View'!$Q$101,'Coverage Indicators - Section D'!$B$42:$B$205&amp;'Coverage Indicators - Section D'!$I$42:$I$205,0)),""),"")</f>
        <v/>
      </c>
      <c r="T126" s="278">
        <f t="array" ref="T126">IFERROR(IF(INDEX('Coverage Indicators - Section D'!E$42:E$205,MATCH('Print View'!$A126&amp;'Print View'!$U$101,'Coverage Indicators - Section D'!$B$42:$B$205&amp;'Coverage Indicators - Section D'!$I$42:$I$205,0))&lt;&gt;0,INDEX('Coverage Indicators - Section D'!E$42:E$205,MATCH('Print View'!$A126&amp;'Print View'!$U$101,'Coverage Indicators - Section D'!$B$42:$B$205&amp;'Coverage Indicators - Section D'!$I$42:$I$205,0)),""),"")</f>
        <v>162</v>
      </c>
      <c r="U126" s="276">
        <f t="array" ref="U126">IFERROR(IF(INDEX('Coverage Indicators - Section D'!F$42:F$205,MATCH('Print View'!$A126&amp;'Print View'!$U$101,'Coverage Indicators - Section D'!$B$42:$B$205&amp;'Coverage Indicators - Section D'!$I$42:$I$205,0))&lt;&gt;0,INDEX('Coverage Indicators - Section D'!F$42:F$205,MATCH('Print View'!$A126&amp;'Print View'!$U$101,'Coverage Indicators - Section D'!$B$42:$B$205&amp;'Coverage Indicators - Section D'!$I$42:$I$205,0)),""),"")</f>
        <v>162</v>
      </c>
      <c r="V126" s="276">
        <f t="array" ref="V126">IFERROR(IF(INDEX('Coverage Indicators - Section D'!G$42:G$205,MATCH('Print View'!$A126&amp;'Print View'!$U$101,'Coverage Indicators - Section D'!$B$42:$B$205&amp;'Coverage Indicators - Section D'!$I$42:$I$205,0))&lt;&gt;0,INDEX('Coverage Indicators - Section D'!G$42:G$205,MATCH('Print View'!$A126&amp;'Print View'!$U$101,'Coverage Indicators - Section D'!$B$42:$B$205&amp;'Coverage Indicators - Section D'!$I$42:$I$205,0)),""),"")</f>
        <v>100</v>
      </c>
      <c r="W126" s="277" t="str">
        <f t="array" ref="W126">IFERROR(IF(INDEX('Coverage Indicators - Section D'!H$42:H$205,MATCH('Print View'!$A126&amp;'Print View'!$U$101,'Coverage Indicators - Section D'!$B$42:$B$205&amp;'Coverage Indicators - Section D'!$I$42:$I$205,0))&lt;&gt;0,INDEX('Coverage Indicators - Section D'!H$42:H$205,MATCH('Print View'!$A126&amp;'Print View'!$U$101,'Coverage Indicators - Section D'!$B$42:$B$205&amp;'Coverage Indicators - Section D'!$I$42:$I$205,0)),""),"")</f>
        <v/>
      </c>
      <c r="X126" s="293"/>
      <c r="Y126" s="294"/>
      <c r="Z126" s="294"/>
      <c r="AA126" s="295"/>
      <c r="AB126" s="293"/>
      <c r="AC126" s="294"/>
      <c r="AD126" s="294"/>
      <c r="AE126" s="295"/>
      <c r="AF126" s="293"/>
      <c r="AG126" s="294"/>
      <c r="AH126" s="296"/>
      <c r="AI126" s="295"/>
      <c r="AJ126" s="280" t="str">
        <f>IFERROR(IF(INDEX('Coverage Indicators - Section D'!W$10:W$38,MATCH('Print View'!$A126,'Coverage Indicators - Section D'!$A$10:$A$38,0))&lt;&gt;0,INDEX('Coverage Indicators - Section D'!W$10:W$38,MATCH('Print View'!$A126,'Coverage Indicators - Section D'!$A$10:$A$38,0)),""),"")</f>
        <v/>
      </c>
    </row>
    <row r="127" spans="1:36" s="281" customFormat="1" ht="69.75">
      <c r="A127" s="282">
        <v>24</v>
      </c>
      <c r="B127" s="283" t="str">
        <f>IFERROR(IF(INDEX('Coverage Indicators - Section D'!B$10:B$38,MATCH('Print View'!$A127,'Coverage Indicators - Section D'!$A$10:$A$38,0))&lt;&gt;0,INDEX('Coverage Indicators - Section D'!B$10:B$38,MATCH('Print View'!$A127,'Coverage Indicators - Section D'!$A$10:$A$38,0)),""),"")</f>
        <v>RSSH: Procurement and supply chain management systems</v>
      </c>
      <c r="C127" s="283" t="str">
        <f>IFERROR(IF(INDEX('Coverage Indicators - Section D'!C$10:C$38,MATCH('Print View'!$A127,'Coverage Indicators - Section D'!$A$10:$A$38,0))&lt;&gt;0,INDEX('Coverage Indicators - Section D'!C$10:C$38,MATCH('Print View'!$A127,'Coverage Indicators - Section D'!$A$10:$A$38,0)),""),"")</f>
        <v>PSM-2: Percentage of health facilities with essential medicines and life-saving commodities in stock</v>
      </c>
      <c r="D127" s="283" t="str">
        <f>IFERROR(IF(INDEX('Coverage Indicators - Section D'!D$10:D$38,MATCH('Print View'!$A127,'Coverage Indicators - Section D'!$A$10:$A$38,0))&lt;&gt;0,INDEX('Coverage Indicators - Section D'!D$10:D$38,MATCH('Print View'!$A127,'Coverage Indicators - Section D'!$A$10:$A$38,0)),""),"")</f>
        <v/>
      </c>
      <c r="E127" s="283">
        <f>IFERROR(IF(INDEX('Coverage Indicators - Section D'!E$10:E$38,MATCH('Print View'!$A127,'Coverage Indicators - Section D'!$A$10:$A$38,0))&lt;&gt;0,INDEX('Coverage Indicators - Section D'!E$10:E$38,MATCH('Print View'!$A127,'Coverage Indicators - Section D'!$A$10:$A$38,0)),""),"")</f>
        <v>139</v>
      </c>
      <c r="F127" s="283">
        <f>IFERROR(IF(INDEX('Coverage Indicators - Section D'!F$10:F$38,MATCH('Print View'!$A127,'Coverage Indicators - Section D'!$A$10:$A$38,0))&lt;&gt;0,INDEX('Coverage Indicators - Section D'!F$10:F$38,MATCH('Print View'!$A127,'Coverage Indicators - Section D'!$A$10:$A$38,0)),""),"")</f>
        <v>162</v>
      </c>
      <c r="G127" s="283">
        <f>IFERROR(IF(INDEX('Coverage Indicators - Section D'!G$10:G$38,MATCH('Print View'!$A127,'Coverage Indicators - Section D'!$A$10:$A$38,0))&lt;&gt;0,INDEX('Coverage Indicators - Section D'!G$10:G$38,MATCH('Print View'!$A127,'Coverage Indicators - Section D'!$A$10:$A$38,0)),""),"")</f>
        <v>85.802469135802468</v>
      </c>
      <c r="H127" s="283" t="str">
        <f>IFERROR(IF(INDEX('Coverage Indicators - Section D'!H$10:H$38,MATCH('Print View'!$A127,'Coverage Indicators - Section D'!$A$10:$A$38,0))&lt;&gt;0,INDEX('Coverage Indicators - Section D'!H$10:H$38,MATCH('Print View'!$A127,'Coverage Indicators - Section D'!$A$10:$A$38,0)),""),"")</f>
        <v>2016</v>
      </c>
      <c r="I127" s="283" t="str">
        <f>IFERROR(IF(INDEX('Coverage Indicators - Section D'!P$10:P$38,MATCH('Print View'!$A127,'Coverage Indicators - Section D'!$A$10:$A$38,0))&lt;&gt;0,INDEX('Coverage Indicators - Section D'!P$10:P$38,MATCH('Print View'!$A127,'Coverage Indicators - Section D'!$A$10:$A$38,0)),""),"")</f>
        <v>NTC data 2016</v>
      </c>
      <c r="J127" s="283" t="str">
        <f>IFERROR(IF(INDEX('Coverage Indicators - Section D'!Q$10:Q$38,MATCH('Print View'!$A127,'Coverage Indicators - Section D'!$A$10:$A$38,0))&lt;&gt;0,INDEX('Coverage Indicators - Section D'!Q$10:Q$38,MATCH('Print View'!$A127,'Coverage Indicators - Section D'!$A$10:$A$38,0)),""),"")</f>
        <v/>
      </c>
      <c r="K127" s="283" t="str">
        <f>IFERROR(IF(INDEX('Coverage Indicators - Section D'!R$10:R$38,MATCH('Print View'!$A127,'Coverage Indicators - Section D'!$A$10:$A$38,0))&lt;&gt;0,INDEX('Coverage Indicators - Section D'!R$10:R$38,MATCH('Print View'!$A127,'Coverage Indicators - Section D'!$A$10:$A$38,0)),""),"")</f>
        <v/>
      </c>
      <c r="L127" s="283" t="str">
        <f>IFERROR(IF(INDEX('Coverage Indicators - Section D'!S$10:S$38,MATCH('Print View'!$A127,'Coverage Indicators - Section D'!$A$10:$A$38,0))&lt;&gt;0,INDEX('Coverage Indicators - Section D'!S$10:S$38,MATCH('Print View'!$A127,'Coverage Indicators - Section D'!$A$10:$A$38,0)),""),"")</f>
        <v/>
      </c>
      <c r="M127" s="283" t="str">
        <f>IFERROR(IF(INDEX('Coverage Indicators - Section D'!#REF!,MATCH('Print View'!$A127,'Coverage Indicators - Section D'!$A$10:$A$38,0))&lt;&gt;0,INDEX('Coverage Indicators - Section D'!#REF!,MATCH('Print View'!$A127,'Coverage Indicators - Section D'!$A$10:$A$38,0)),""),"")</f>
        <v/>
      </c>
      <c r="N127" s="283" t="str">
        <f>IFERROR(IF(INDEX('Coverage Indicators - Section D'!U$10:U$38,MATCH('Print View'!$A127,'Coverage Indicators - Section D'!$A$10:$A$38,0))&lt;&gt;0,INDEX('Coverage Indicators - Section D'!U$10:U$38,MATCH('Print View'!$A127,'Coverage Indicators - Section D'!$A$10:$A$38,0)),""),"")</f>
        <v>National</v>
      </c>
      <c r="O127" s="283" t="str">
        <f>IFERROR(IF(INDEX('Coverage Indicators - Section D'!V$10:V$38,MATCH('Print View'!$A127,'Coverage Indicators - Section D'!$A$10:$A$38,0))&lt;&gt;0,INDEX('Coverage Indicators - Section D'!V$10:V$38,MATCH('Print View'!$A127,'Coverage Indicators - Section D'!$A$10:$A$38,0)),""),"")</f>
        <v>N-Non-cumulative</v>
      </c>
      <c r="P127" s="284">
        <f t="array" ref="P127">IFERROR(IF(INDEX('Coverage Indicators - Section D'!E$42:E$205,MATCH('Print View'!$A127&amp;'Print View'!$Q$101,'Coverage Indicators - Section D'!$B$42:$B$205&amp;'Coverage Indicators - Section D'!$I$42:$I$205,0))&lt;&gt;0,INDEX('Coverage Indicators - Section D'!E$42:E$205,MATCH('Print View'!$A127&amp;'Print View'!$Q$101,'Coverage Indicators - Section D'!$B$42:$B$205&amp;'Coverage Indicators - Section D'!$I$42:$I$205,0)),""),"")</f>
        <v>162</v>
      </c>
      <c r="Q127" s="285">
        <f t="array" ref="Q127">IFERROR(IF(INDEX('Coverage Indicators - Section D'!F$42:F$205,MATCH('Print View'!$A127&amp;'Print View'!$Q$101,'Coverage Indicators - Section D'!$B$42:$B$205&amp;'Coverage Indicators - Section D'!$I$42:$I$205,0))&lt;&gt;0,INDEX('Coverage Indicators - Section D'!F$42:F$205,MATCH('Print View'!$A127&amp;'Print View'!$Q$101,'Coverage Indicators - Section D'!$B$42:$B$205&amp;'Coverage Indicators - Section D'!$I$42:$I$205,0)),""),"")</f>
        <v>162</v>
      </c>
      <c r="R127" s="285">
        <f t="array" ref="R127">IFERROR(IF(INDEX('Coverage Indicators - Section D'!G$42:G$205,MATCH('Print View'!$A127&amp;'Print View'!$Q$101,'Coverage Indicators - Section D'!$B$42:$B$205&amp;'Coverage Indicators - Section D'!$I$42:$I$205,0))&lt;&gt;0,INDEX('Coverage Indicators - Section D'!G$42:G$205,MATCH('Print View'!$A127&amp;'Print View'!$Q$101,'Coverage Indicators - Section D'!$B$42:$B$205&amp;'Coverage Indicators - Section D'!$I$42:$I$205,0)),""),"")</f>
        <v>100</v>
      </c>
      <c r="S127" s="286" t="str">
        <f t="array" ref="S127">IFERROR(IF(INDEX('Coverage Indicators - Section D'!H$42:H$205,MATCH('Print View'!$A127&amp;'Print View'!$Q$101,'Coverage Indicators - Section D'!$B$42:$B$205&amp;'Coverage Indicators - Section D'!$I$42:$I$205,0))&lt;&gt;0,INDEX('Coverage Indicators - Section D'!H$42:H$205,MATCH('Print View'!$A127&amp;'Print View'!$Q$101,'Coverage Indicators - Section D'!$B$42:$B$205&amp;'Coverage Indicators - Section D'!$I$42:$I$205,0)),""),"")</f>
        <v/>
      </c>
      <c r="T127" s="287">
        <f t="array" ref="T127">IFERROR(IF(INDEX('Coverage Indicators - Section D'!E$42:E$205,MATCH('Print View'!$A127&amp;'Print View'!$U$101,'Coverage Indicators - Section D'!$B$42:$B$205&amp;'Coverage Indicators - Section D'!$I$42:$I$205,0))&lt;&gt;0,INDEX('Coverage Indicators - Section D'!E$42:E$205,MATCH('Print View'!$A127&amp;'Print View'!$U$101,'Coverage Indicators - Section D'!$B$42:$B$205&amp;'Coverage Indicators - Section D'!$I$42:$I$205,0)),""),"")</f>
        <v>162</v>
      </c>
      <c r="U127" s="285">
        <f t="array" ref="U127">IFERROR(IF(INDEX('Coverage Indicators - Section D'!F$42:F$205,MATCH('Print View'!$A127&amp;'Print View'!$U$101,'Coverage Indicators - Section D'!$B$42:$B$205&amp;'Coverage Indicators - Section D'!$I$42:$I$205,0))&lt;&gt;0,INDEX('Coverage Indicators - Section D'!F$42:F$205,MATCH('Print View'!$A127&amp;'Print View'!$U$101,'Coverage Indicators - Section D'!$B$42:$B$205&amp;'Coverage Indicators - Section D'!$I$42:$I$205,0)),""),"")</f>
        <v>162</v>
      </c>
      <c r="V127" s="285">
        <f t="array" ref="V127">IFERROR(IF(INDEX('Coverage Indicators - Section D'!G$42:G$205,MATCH('Print View'!$A127&amp;'Print View'!$U$101,'Coverage Indicators - Section D'!$B$42:$B$205&amp;'Coverage Indicators - Section D'!$I$42:$I$205,0))&lt;&gt;0,INDEX('Coverage Indicators - Section D'!G$42:G$205,MATCH('Print View'!$A127&amp;'Print View'!$U$101,'Coverage Indicators - Section D'!$B$42:$B$205&amp;'Coverage Indicators - Section D'!$I$42:$I$205,0)),""),"")</f>
        <v>100</v>
      </c>
      <c r="W127" s="286" t="str">
        <f t="array" ref="W127">IFERROR(IF(INDEX('Coverage Indicators - Section D'!H$42:H$205,MATCH('Print View'!$A127&amp;'Print View'!$U$101,'Coverage Indicators - Section D'!$B$42:$B$205&amp;'Coverage Indicators - Section D'!$I$42:$I$205,0))&lt;&gt;0,INDEX('Coverage Indicators - Section D'!H$42:H$205,MATCH('Print View'!$A127&amp;'Print View'!$U$101,'Coverage Indicators - Section D'!$B$42:$B$205&amp;'Coverage Indicators - Section D'!$I$42:$I$205,0)),""),"")</f>
        <v/>
      </c>
      <c r="X127" s="288"/>
      <c r="Y127" s="289"/>
      <c r="Z127" s="289"/>
      <c r="AA127" s="290"/>
      <c r="AB127" s="288"/>
      <c r="AC127" s="289"/>
      <c r="AD127" s="289"/>
      <c r="AE127" s="290"/>
      <c r="AF127" s="288"/>
      <c r="AG127" s="289"/>
      <c r="AH127" s="291"/>
      <c r="AI127" s="290"/>
      <c r="AJ127" s="292" t="str">
        <f>IFERROR(IF(INDEX('Coverage Indicators - Section D'!W$10:W$38,MATCH('Print View'!$A127,'Coverage Indicators - Section D'!$A$10:$A$38,0))&lt;&gt;0,INDEX('Coverage Indicators - Section D'!W$10:W$38,MATCH('Print View'!$A127,'Coverage Indicators - Section D'!$A$10:$A$38,0)),""),"")</f>
        <v/>
      </c>
    </row>
    <row r="128" spans="1:36" s="281" customFormat="1" ht="23.25">
      <c r="A128" s="235">
        <v>25</v>
      </c>
      <c r="B128" s="274" t="str">
        <f>IFERROR(IF(INDEX('Coverage Indicators - Section D'!B$10:B$38,MATCH('Print View'!$A128,'Coverage Indicators - Section D'!$A$10:$A$38,0))&lt;&gt;0,INDEX('Coverage Indicators - Section D'!B$10:B$38,MATCH('Print View'!$A128,'Coverage Indicators - Section D'!$A$10:$A$38,0)),""),"")</f>
        <v/>
      </c>
      <c r="C128" s="274" t="str">
        <f>IFERROR(IF(INDEX('Coverage Indicators - Section D'!C$10:C$38,MATCH('Print View'!$A128,'Coverage Indicators - Section D'!$A$10:$A$38,0))&lt;&gt;0,INDEX('Coverage Indicators - Section D'!C$10:C$38,MATCH('Print View'!$A128,'Coverage Indicators - Section D'!$A$10:$A$38,0)),""),"")</f>
        <v/>
      </c>
      <c r="D128" s="274" t="str">
        <f>IFERROR(IF(INDEX('Coverage Indicators - Section D'!D$10:D$38,MATCH('Print View'!$A128,'Coverage Indicators - Section D'!$A$10:$A$38,0))&lt;&gt;0,INDEX('Coverage Indicators - Section D'!D$10:D$38,MATCH('Print View'!$A128,'Coverage Indicators - Section D'!$A$10:$A$38,0)),""),"")</f>
        <v/>
      </c>
      <c r="E128" s="274" t="str">
        <f>IFERROR(IF(INDEX('Coverage Indicators - Section D'!E$10:E$38,MATCH('Print View'!$A128,'Coverage Indicators - Section D'!$A$10:$A$38,0))&lt;&gt;0,INDEX('Coverage Indicators - Section D'!E$10:E$38,MATCH('Print View'!$A128,'Coverage Indicators - Section D'!$A$10:$A$38,0)),""),"")</f>
        <v/>
      </c>
      <c r="F128" s="274" t="str">
        <f>IFERROR(IF(INDEX('Coverage Indicators - Section D'!F$10:F$38,MATCH('Print View'!$A128,'Coverage Indicators - Section D'!$A$10:$A$38,0))&lt;&gt;0,INDEX('Coverage Indicators - Section D'!F$10:F$38,MATCH('Print View'!$A128,'Coverage Indicators - Section D'!$A$10:$A$38,0)),""),"")</f>
        <v/>
      </c>
      <c r="G128" s="274" t="str">
        <f>IFERROR(IF(INDEX('Coverage Indicators - Section D'!G$10:G$38,MATCH('Print View'!$A128,'Coverage Indicators - Section D'!$A$10:$A$38,0))&lt;&gt;0,INDEX('Coverage Indicators - Section D'!G$10:G$38,MATCH('Print View'!$A128,'Coverage Indicators - Section D'!$A$10:$A$38,0)),""),"")</f>
        <v/>
      </c>
      <c r="H128" s="274" t="str">
        <f>IFERROR(IF(INDEX('Coverage Indicators - Section D'!H$10:H$38,MATCH('Print View'!$A128,'Coverage Indicators - Section D'!$A$10:$A$38,0))&lt;&gt;0,INDEX('Coverage Indicators - Section D'!H$10:H$38,MATCH('Print View'!$A128,'Coverage Indicators - Section D'!$A$10:$A$38,0)),""),"")</f>
        <v/>
      </c>
      <c r="I128" s="274" t="str">
        <f>IFERROR(IF(INDEX('Coverage Indicators - Section D'!P$10:P$38,MATCH('Print View'!$A128,'Coverage Indicators - Section D'!$A$10:$A$38,0))&lt;&gt;0,INDEX('Coverage Indicators - Section D'!P$10:P$38,MATCH('Print View'!$A128,'Coverage Indicators - Section D'!$A$10:$A$38,0)),""),"")</f>
        <v/>
      </c>
      <c r="J128" s="274" t="str">
        <f>IFERROR(IF(INDEX('Coverage Indicators - Section D'!Q$10:Q$38,MATCH('Print View'!$A128,'Coverage Indicators - Section D'!$A$10:$A$38,0))&lt;&gt;0,INDEX('Coverage Indicators - Section D'!Q$10:Q$38,MATCH('Print View'!$A128,'Coverage Indicators - Section D'!$A$10:$A$38,0)),""),"")</f>
        <v/>
      </c>
      <c r="K128" s="274" t="str">
        <f>IFERROR(IF(INDEX('Coverage Indicators - Section D'!R$10:R$38,MATCH('Print View'!$A128,'Coverage Indicators - Section D'!$A$10:$A$38,0))&lt;&gt;0,INDEX('Coverage Indicators - Section D'!R$10:R$38,MATCH('Print View'!$A128,'Coverage Indicators - Section D'!$A$10:$A$38,0)),""),"")</f>
        <v/>
      </c>
      <c r="L128" s="274" t="str">
        <f>IFERROR(IF(INDEX('Coverage Indicators - Section D'!S$10:S$38,MATCH('Print View'!$A128,'Coverage Indicators - Section D'!$A$10:$A$38,0))&lt;&gt;0,INDEX('Coverage Indicators - Section D'!S$10:S$38,MATCH('Print View'!$A128,'Coverage Indicators - Section D'!$A$10:$A$38,0)),""),"")</f>
        <v/>
      </c>
      <c r="M128" s="274" t="str">
        <f>IFERROR(IF(INDEX('Coverage Indicators - Section D'!#REF!,MATCH('Print View'!$A128,'Coverage Indicators - Section D'!$A$10:$A$38,0))&lt;&gt;0,INDEX('Coverage Indicators - Section D'!#REF!,MATCH('Print View'!$A128,'Coverage Indicators - Section D'!$A$10:$A$38,0)),""),"")</f>
        <v/>
      </c>
      <c r="N128" s="274" t="str">
        <f>IFERROR(IF(INDEX('Coverage Indicators - Section D'!U$10:U$38,MATCH('Print View'!$A128,'Coverage Indicators - Section D'!$A$10:$A$38,0))&lt;&gt;0,INDEX('Coverage Indicators - Section D'!U$10:U$38,MATCH('Print View'!$A128,'Coverage Indicators - Section D'!$A$10:$A$38,0)),""),"")</f>
        <v/>
      </c>
      <c r="O128" s="274" t="str">
        <f>IFERROR(IF(INDEX('Coverage Indicators - Section D'!V$10:V$38,MATCH('Print View'!$A128,'Coverage Indicators - Section D'!$A$10:$A$38,0))&lt;&gt;0,INDEX('Coverage Indicators - Section D'!V$10:V$38,MATCH('Print View'!$A128,'Coverage Indicators - Section D'!$A$10:$A$38,0)),""),"")</f>
        <v/>
      </c>
      <c r="P128" s="275" t="str">
        <f t="array" ref="P128">IFERROR(IF(INDEX('Coverage Indicators - Section D'!E$42:E$205,MATCH('Print View'!$A128&amp;'Print View'!$Q$101,'Coverage Indicators - Section D'!$B$42:$B$205&amp;'Coverage Indicators - Section D'!$I$42:$I$205,0))&lt;&gt;0,INDEX('Coverage Indicators - Section D'!E$42:E$205,MATCH('Print View'!$A128&amp;'Print View'!$Q$101,'Coverage Indicators - Section D'!$B$42:$B$205&amp;'Coverage Indicators - Section D'!$I$42:$I$205,0)),""),"")</f>
        <v/>
      </c>
      <c r="Q128" s="276" t="str">
        <f t="array" ref="Q128">IFERROR(IF(INDEX('Coverage Indicators - Section D'!F$42:F$205,MATCH('Print View'!$A128&amp;'Print View'!$Q$101,'Coverage Indicators - Section D'!$B$42:$B$205&amp;'Coverage Indicators - Section D'!$I$42:$I$205,0))&lt;&gt;0,INDEX('Coverage Indicators - Section D'!F$42:F$205,MATCH('Print View'!$A128&amp;'Print View'!$Q$101,'Coverage Indicators - Section D'!$B$42:$B$205&amp;'Coverage Indicators - Section D'!$I$42:$I$205,0)),""),"")</f>
        <v/>
      </c>
      <c r="R128" s="276" t="str">
        <f t="array" ref="R128">IFERROR(IF(INDEX('Coverage Indicators - Section D'!G$42:G$205,MATCH('Print View'!$A128&amp;'Print View'!$Q$101,'Coverage Indicators - Section D'!$B$42:$B$205&amp;'Coverage Indicators - Section D'!$I$42:$I$205,0))&lt;&gt;0,INDEX('Coverage Indicators - Section D'!G$42:G$205,MATCH('Print View'!$A128&amp;'Print View'!$Q$101,'Coverage Indicators - Section D'!$B$42:$B$205&amp;'Coverage Indicators - Section D'!$I$42:$I$205,0)),""),"")</f>
        <v/>
      </c>
      <c r="S128" s="277" t="str">
        <f t="array" ref="S128">IFERROR(IF(INDEX('Coverage Indicators - Section D'!H$42:H$205,MATCH('Print View'!$A128&amp;'Print View'!$Q$101,'Coverage Indicators - Section D'!$B$42:$B$205&amp;'Coverage Indicators - Section D'!$I$42:$I$205,0))&lt;&gt;0,INDEX('Coverage Indicators - Section D'!H$42:H$205,MATCH('Print View'!$A128&amp;'Print View'!$Q$101,'Coverage Indicators - Section D'!$B$42:$B$205&amp;'Coverage Indicators - Section D'!$I$42:$I$205,0)),""),"")</f>
        <v/>
      </c>
      <c r="T128" s="278" t="str">
        <f t="array" ref="T128">IFERROR(IF(INDEX('Coverage Indicators - Section D'!E$42:E$205,MATCH('Print View'!$A128&amp;'Print View'!$U$101,'Coverage Indicators - Section D'!$B$42:$B$205&amp;'Coverage Indicators - Section D'!$I$42:$I$205,0))&lt;&gt;0,INDEX('Coverage Indicators - Section D'!E$42:E$205,MATCH('Print View'!$A128&amp;'Print View'!$U$101,'Coverage Indicators - Section D'!$B$42:$B$205&amp;'Coverage Indicators - Section D'!$I$42:$I$205,0)),""),"")</f>
        <v/>
      </c>
      <c r="U128" s="276" t="str">
        <f t="array" ref="U128">IFERROR(IF(INDEX('Coverage Indicators - Section D'!F$42:F$205,MATCH('Print View'!$A128&amp;'Print View'!$U$101,'Coverage Indicators - Section D'!$B$42:$B$205&amp;'Coverage Indicators - Section D'!$I$42:$I$205,0))&lt;&gt;0,INDEX('Coverage Indicators - Section D'!F$42:F$205,MATCH('Print View'!$A128&amp;'Print View'!$U$101,'Coverage Indicators - Section D'!$B$42:$B$205&amp;'Coverage Indicators - Section D'!$I$42:$I$205,0)),""),"")</f>
        <v/>
      </c>
      <c r="V128" s="276" t="str">
        <f t="array" ref="V128">IFERROR(IF(INDEX('Coverage Indicators - Section D'!G$42:G$205,MATCH('Print View'!$A128&amp;'Print View'!$U$101,'Coverage Indicators - Section D'!$B$42:$B$205&amp;'Coverage Indicators - Section D'!$I$42:$I$205,0))&lt;&gt;0,INDEX('Coverage Indicators - Section D'!G$42:G$205,MATCH('Print View'!$A128&amp;'Print View'!$U$101,'Coverage Indicators - Section D'!$B$42:$B$205&amp;'Coverage Indicators - Section D'!$I$42:$I$205,0)),""),"")</f>
        <v/>
      </c>
      <c r="W128" s="277" t="str">
        <f t="array" ref="W128">IFERROR(IF(INDEX('Coverage Indicators - Section D'!H$42:H$205,MATCH('Print View'!$A128&amp;'Print View'!$U$101,'Coverage Indicators - Section D'!$B$42:$B$205&amp;'Coverage Indicators - Section D'!$I$42:$I$205,0))&lt;&gt;0,INDEX('Coverage Indicators - Section D'!H$42:H$205,MATCH('Print View'!$A128&amp;'Print View'!$U$101,'Coverage Indicators - Section D'!$B$42:$B$205&amp;'Coverage Indicators - Section D'!$I$42:$I$205,0)),""),"")</f>
        <v/>
      </c>
      <c r="X128" s="293"/>
      <c r="Y128" s="294"/>
      <c r="Z128" s="294"/>
      <c r="AA128" s="295"/>
      <c r="AB128" s="293"/>
      <c r="AC128" s="294"/>
      <c r="AD128" s="294"/>
      <c r="AE128" s="295"/>
      <c r="AF128" s="293"/>
      <c r="AG128" s="294"/>
      <c r="AH128" s="296"/>
      <c r="AI128" s="295"/>
      <c r="AJ128" s="280" t="str">
        <f>IFERROR(IF(INDEX('Coverage Indicators - Section D'!W$10:W$38,MATCH('Print View'!$A128,'Coverage Indicators - Section D'!$A$10:$A$38,0))&lt;&gt;0,INDEX('Coverage Indicators - Section D'!W$10:W$38,MATCH('Print View'!$A128,'Coverage Indicators - Section D'!$A$10:$A$38,0)),""),"")</f>
        <v/>
      </c>
    </row>
    <row r="129" spans="1:36" s="281" customFormat="1" ht="23.25">
      <c r="A129" s="282">
        <v>26</v>
      </c>
      <c r="B129" s="283" t="str">
        <f>IFERROR(IF(INDEX('Coverage Indicators - Section D'!B$10:B$38,MATCH('Print View'!$A129,'Coverage Indicators - Section D'!$A$10:$A$38,0))&lt;&gt;0,INDEX('Coverage Indicators - Section D'!B$10:B$38,MATCH('Print View'!$A129,'Coverage Indicators - Section D'!$A$10:$A$38,0)),""),"")</f>
        <v/>
      </c>
      <c r="C129" s="283" t="str">
        <f>IFERROR(IF(INDEX('Coverage Indicators - Section D'!C$10:C$38,MATCH('Print View'!$A129,'Coverage Indicators - Section D'!$A$10:$A$38,0))&lt;&gt;0,INDEX('Coverage Indicators - Section D'!C$10:C$38,MATCH('Print View'!$A129,'Coverage Indicators - Section D'!$A$10:$A$38,0)),""),"")</f>
        <v/>
      </c>
      <c r="D129" s="283" t="str">
        <f>IFERROR(IF(INDEX('Coverage Indicators - Section D'!D$10:D$38,MATCH('Print View'!$A129,'Coverage Indicators - Section D'!$A$10:$A$38,0))&lt;&gt;0,INDEX('Coverage Indicators - Section D'!D$10:D$38,MATCH('Print View'!$A129,'Coverage Indicators - Section D'!$A$10:$A$38,0)),""),"")</f>
        <v/>
      </c>
      <c r="E129" s="283" t="str">
        <f>IFERROR(IF(INDEX('Coverage Indicators - Section D'!E$10:E$38,MATCH('Print View'!$A129,'Coverage Indicators - Section D'!$A$10:$A$38,0))&lt;&gt;0,INDEX('Coverage Indicators - Section D'!E$10:E$38,MATCH('Print View'!$A129,'Coverage Indicators - Section D'!$A$10:$A$38,0)),""),"")</f>
        <v/>
      </c>
      <c r="F129" s="283" t="str">
        <f>IFERROR(IF(INDEX('Coverage Indicators - Section D'!F$10:F$38,MATCH('Print View'!$A129,'Coverage Indicators - Section D'!$A$10:$A$38,0))&lt;&gt;0,INDEX('Coverage Indicators - Section D'!F$10:F$38,MATCH('Print View'!$A129,'Coverage Indicators - Section D'!$A$10:$A$38,0)),""),"")</f>
        <v/>
      </c>
      <c r="G129" s="283" t="str">
        <f>IFERROR(IF(INDEX('Coverage Indicators - Section D'!G$10:G$38,MATCH('Print View'!$A129,'Coverage Indicators - Section D'!$A$10:$A$38,0))&lt;&gt;0,INDEX('Coverage Indicators - Section D'!G$10:G$38,MATCH('Print View'!$A129,'Coverage Indicators - Section D'!$A$10:$A$38,0)),""),"")</f>
        <v/>
      </c>
      <c r="H129" s="283" t="str">
        <f>IFERROR(IF(INDEX('Coverage Indicators - Section D'!H$10:H$38,MATCH('Print View'!$A129,'Coverage Indicators - Section D'!$A$10:$A$38,0))&lt;&gt;0,INDEX('Coverage Indicators - Section D'!H$10:H$38,MATCH('Print View'!$A129,'Coverage Indicators - Section D'!$A$10:$A$38,0)),""),"")</f>
        <v/>
      </c>
      <c r="I129" s="283" t="str">
        <f>IFERROR(IF(INDEX('Coverage Indicators - Section D'!P$10:P$38,MATCH('Print View'!$A129,'Coverage Indicators - Section D'!$A$10:$A$38,0))&lt;&gt;0,INDEX('Coverage Indicators - Section D'!P$10:P$38,MATCH('Print View'!$A129,'Coverage Indicators - Section D'!$A$10:$A$38,0)),""),"")</f>
        <v/>
      </c>
      <c r="J129" s="283" t="str">
        <f>IFERROR(IF(INDEX('Coverage Indicators - Section D'!Q$10:Q$38,MATCH('Print View'!$A129,'Coverage Indicators - Section D'!$A$10:$A$38,0))&lt;&gt;0,INDEX('Coverage Indicators - Section D'!Q$10:Q$38,MATCH('Print View'!$A129,'Coverage Indicators - Section D'!$A$10:$A$38,0)),""),"")</f>
        <v/>
      </c>
      <c r="K129" s="283" t="str">
        <f>IFERROR(IF(INDEX('Coverage Indicators - Section D'!R$10:R$38,MATCH('Print View'!$A129,'Coverage Indicators - Section D'!$A$10:$A$38,0))&lt;&gt;0,INDEX('Coverage Indicators - Section D'!R$10:R$38,MATCH('Print View'!$A129,'Coverage Indicators - Section D'!$A$10:$A$38,0)),""),"")</f>
        <v/>
      </c>
      <c r="L129" s="283" t="str">
        <f>IFERROR(IF(INDEX('Coverage Indicators - Section D'!S$10:S$38,MATCH('Print View'!$A129,'Coverage Indicators - Section D'!$A$10:$A$38,0))&lt;&gt;0,INDEX('Coverage Indicators - Section D'!S$10:S$38,MATCH('Print View'!$A129,'Coverage Indicators - Section D'!$A$10:$A$38,0)),""),"")</f>
        <v/>
      </c>
      <c r="M129" s="283" t="str">
        <f>IFERROR(IF(INDEX('Coverage Indicators - Section D'!#REF!,MATCH('Print View'!$A129,'Coverage Indicators - Section D'!$A$10:$A$38,0))&lt;&gt;0,INDEX('Coverage Indicators - Section D'!#REF!,MATCH('Print View'!$A129,'Coverage Indicators - Section D'!$A$10:$A$38,0)),""),"")</f>
        <v/>
      </c>
      <c r="N129" s="283" t="str">
        <f>IFERROR(IF(INDEX('Coverage Indicators - Section D'!U$10:U$38,MATCH('Print View'!$A129,'Coverage Indicators - Section D'!$A$10:$A$38,0))&lt;&gt;0,INDEX('Coverage Indicators - Section D'!U$10:U$38,MATCH('Print View'!$A129,'Coverage Indicators - Section D'!$A$10:$A$38,0)),""),"")</f>
        <v/>
      </c>
      <c r="O129" s="283" t="str">
        <f>IFERROR(IF(INDEX('Coverage Indicators - Section D'!V$10:V$38,MATCH('Print View'!$A129,'Coverage Indicators - Section D'!$A$10:$A$38,0))&lt;&gt;0,INDEX('Coverage Indicators - Section D'!V$10:V$38,MATCH('Print View'!$A129,'Coverage Indicators - Section D'!$A$10:$A$38,0)),""),"")</f>
        <v/>
      </c>
      <c r="P129" s="284" t="str">
        <f t="array" ref="P129">IFERROR(IF(INDEX('Coverage Indicators - Section D'!E$42:E$205,MATCH('Print View'!$A129&amp;'Print View'!$Q$101,'Coverage Indicators - Section D'!$B$42:$B$205&amp;'Coverage Indicators - Section D'!$I$42:$I$205,0))&lt;&gt;0,INDEX('Coverage Indicators - Section D'!E$42:E$205,MATCH('Print View'!$A129&amp;'Print View'!$Q$101,'Coverage Indicators - Section D'!$B$42:$B$205&amp;'Coverage Indicators - Section D'!$I$42:$I$205,0)),""),"")</f>
        <v/>
      </c>
      <c r="Q129" s="285" t="str">
        <f t="array" ref="Q129">IFERROR(IF(INDEX('Coverage Indicators - Section D'!F$42:F$205,MATCH('Print View'!$A129&amp;'Print View'!$Q$101,'Coverage Indicators - Section D'!$B$42:$B$205&amp;'Coverage Indicators - Section D'!$I$42:$I$205,0))&lt;&gt;0,INDEX('Coverage Indicators - Section D'!F$42:F$205,MATCH('Print View'!$A129&amp;'Print View'!$Q$101,'Coverage Indicators - Section D'!$B$42:$B$205&amp;'Coverage Indicators - Section D'!$I$42:$I$205,0)),""),"")</f>
        <v/>
      </c>
      <c r="R129" s="285" t="str">
        <f t="array" ref="R129">IFERROR(IF(INDEX('Coverage Indicators - Section D'!G$42:G$205,MATCH('Print View'!$A129&amp;'Print View'!$Q$101,'Coverage Indicators - Section D'!$B$42:$B$205&amp;'Coverage Indicators - Section D'!$I$42:$I$205,0))&lt;&gt;0,INDEX('Coverage Indicators - Section D'!G$42:G$205,MATCH('Print View'!$A129&amp;'Print View'!$Q$101,'Coverage Indicators - Section D'!$B$42:$B$205&amp;'Coverage Indicators - Section D'!$I$42:$I$205,0)),""),"")</f>
        <v/>
      </c>
      <c r="S129" s="286" t="str">
        <f t="array" ref="S129">IFERROR(IF(INDEX('Coverage Indicators - Section D'!H$42:H$205,MATCH('Print View'!$A129&amp;'Print View'!$Q$101,'Coverage Indicators - Section D'!$B$42:$B$205&amp;'Coverage Indicators - Section D'!$I$42:$I$205,0))&lt;&gt;0,INDEX('Coverage Indicators - Section D'!H$42:H$205,MATCH('Print View'!$A129&amp;'Print View'!$Q$101,'Coverage Indicators - Section D'!$B$42:$B$205&amp;'Coverage Indicators - Section D'!$I$42:$I$205,0)),""),"")</f>
        <v/>
      </c>
      <c r="T129" s="287" t="str">
        <f t="array" ref="T129">IFERROR(IF(INDEX('Coverage Indicators - Section D'!E$42:E$205,MATCH('Print View'!$A129&amp;'Print View'!$U$101,'Coverage Indicators - Section D'!$B$42:$B$205&amp;'Coverage Indicators - Section D'!$I$42:$I$205,0))&lt;&gt;0,INDEX('Coverage Indicators - Section D'!E$42:E$205,MATCH('Print View'!$A129&amp;'Print View'!$U$101,'Coverage Indicators - Section D'!$B$42:$B$205&amp;'Coverage Indicators - Section D'!$I$42:$I$205,0)),""),"")</f>
        <v/>
      </c>
      <c r="U129" s="285" t="str">
        <f t="array" ref="U129">IFERROR(IF(INDEX('Coverage Indicators - Section D'!F$42:F$205,MATCH('Print View'!$A129&amp;'Print View'!$U$101,'Coverage Indicators - Section D'!$B$42:$B$205&amp;'Coverage Indicators - Section D'!$I$42:$I$205,0))&lt;&gt;0,INDEX('Coverage Indicators - Section D'!F$42:F$205,MATCH('Print View'!$A129&amp;'Print View'!$U$101,'Coverage Indicators - Section D'!$B$42:$B$205&amp;'Coverage Indicators - Section D'!$I$42:$I$205,0)),""),"")</f>
        <v/>
      </c>
      <c r="V129" s="285" t="str">
        <f t="array" ref="V129">IFERROR(IF(INDEX('Coverage Indicators - Section D'!G$42:G$205,MATCH('Print View'!$A129&amp;'Print View'!$U$101,'Coverage Indicators - Section D'!$B$42:$B$205&amp;'Coverage Indicators - Section D'!$I$42:$I$205,0))&lt;&gt;0,INDEX('Coverage Indicators - Section D'!G$42:G$205,MATCH('Print View'!$A129&amp;'Print View'!$U$101,'Coverage Indicators - Section D'!$B$42:$B$205&amp;'Coverage Indicators - Section D'!$I$42:$I$205,0)),""),"")</f>
        <v/>
      </c>
      <c r="W129" s="286" t="str">
        <f t="array" ref="W129">IFERROR(IF(INDEX('Coverage Indicators - Section D'!H$42:H$205,MATCH('Print View'!$A129&amp;'Print View'!$U$101,'Coverage Indicators - Section D'!$B$42:$B$205&amp;'Coverage Indicators - Section D'!$I$42:$I$205,0))&lt;&gt;0,INDEX('Coverage Indicators - Section D'!H$42:H$205,MATCH('Print View'!$A129&amp;'Print View'!$U$101,'Coverage Indicators - Section D'!$B$42:$B$205&amp;'Coverage Indicators - Section D'!$I$42:$I$205,0)),""),"")</f>
        <v/>
      </c>
      <c r="X129" s="288"/>
      <c r="Y129" s="289"/>
      <c r="Z129" s="289"/>
      <c r="AA129" s="290"/>
      <c r="AB129" s="288"/>
      <c r="AC129" s="289"/>
      <c r="AD129" s="289"/>
      <c r="AE129" s="290"/>
      <c r="AF129" s="288"/>
      <c r="AG129" s="289"/>
      <c r="AH129" s="291"/>
      <c r="AI129" s="290"/>
      <c r="AJ129" s="292" t="str">
        <f>IFERROR(IF(INDEX('Coverage Indicators - Section D'!W$10:W$38,MATCH('Print View'!$A129,'Coverage Indicators - Section D'!$A$10:$A$38,0))&lt;&gt;0,INDEX('Coverage Indicators - Section D'!W$10:W$38,MATCH('Print View'!$A129,'Coverage Indicators - Section D'!$A$10:$A$38,0)),""),"")</f>
        <v/>
      </c>
    </row>
    <row r="130" spans="1:36" s="281" customFormat="1" ht="23.25">
      <c r="A130" s="282">
        <v>27</v>
      </c>
      <c r="B130" s="274" t="str">
        <f>IFERROR(IF(INDEX('Coverage Indicators - Section D'!B$10:B$38,MATCH('Print View'!$A130,'Coverage Indicators - Section D'!$A$10:$A$38,0))&lt;&gt;0,INDEX('Coverage Indicators - Section D'!B$10:B$38,MATCH('Print View'!$A130,'Coverage Indicators - Section D'!$A$10:$A$38,0)),""),"")</f>
        <v/>
      </c>
      <c r="C130" s="274" t="str">
        <f>IFERROR(IF(INDEX('Coverage Indicators - Section D'!C$10:C$38,MATCH('Print View'!$A130,'Coverage Indicators - Section D'!$A$10:$A$38,0))&lt;&gt;0,INDEX('Coverage Indicators - Section D'!C$10:C$38,MATCH('Print View'!$A130,'Coverage Indicators - Section D'!$A$10:$A$38,0)),""),"")</f>
        <v/>
      </c>
      <c r="D130" s="274" t="str">
        <f>IFERROR(IF(INDEX('Coverage Indicators - Section D'!D$10:D$38,MATCH('Print View'!$A130,'Coverage Indicators - Section D'!$A$10:$A$38,0))&lt;&gt;0,INDEX('Coverage Indicators - Section D'!D$10:D$38,MATCH('Print View'!$A130,'Coverage Indicators - Section D'!$A$10:$A$38,0)),""),"")</f>
        <v/>
      </c>
      <c r="E130" s="274" t="str">
        <f>IFERROR(IF(INDEX('Coverage Indicators - Section D'!E$10:E$38,MATCH('Print View'!$A130,'Coverage Indicators - Section D'!$A$10:$A$38,0))&lt;&gt;0,INDEX('Coverage Indicators - Section D'!E$10:E$38,MATCH('Print View'!$A130,'Coverage Indicators - Section D'!$A$10:$A$38,0)),""),"")</f>
        <v/>
      </c>
      <c r="F130" s="274" t="str">
        <f>IFERROR(IF(INDEX('Coverage Indicators - Section D'!F$10:F$38,MATCH('Print View'!$A130,'Coverage Indicators - Section D'!$A$10:$A$38,0))&lt;&gt;0,INDEX('Coverage Indicators - Section D'!F$10:F$38,MATCH('Print View'!$A130,'Coverage Indicators - Section D'!$A$10:$A$38,0)),""),"")</f>
        <v/>
      </c>
      <c r="G130" s="274" t="str">
        <f>IFERROR(IF(INDEX('Coverage Indicators - Section D'!G$10:G$38,MATCH('Print View'!$A130,'Coverage Indicators - Section D'!$A$10:$A$38,0))&lt;&gt;0,INDEX('Coverage Indicators - Section D'!G$10:G$38,MATCH('Print View'!$A130,'Coverage Indicators - Section D'!$A$10:$A$38,0)),""),"")</f>
        <v/>
      </c>
      <c r="H130" s="274" t="str">
        <f>IFERROR(IF(INDEX('Coverage Indicators - Section D'!H$10:H$38,MATCH('Print View'!$A130,'Coverage Indicators - Section D'!$A$10:$A$38,0))&lt;&gt;0,INDEX('Coverage Indicators - Section D'!H$10:H$38,MATCH('Print View'!$A130,'Coverage Indicators - Section D'!$A$10:$A$38,0)),""),"")</f>
        <v/>
      </c>
      <c r="I130" s="274" t="str">
        <f>IFERROR(IF(INDEX('Coverage Indicators - Section D'!P$10:P$38,MATCH('Print View'!$A130,'Coverage Indicators - Section D'!$A$10:$A$38,0))&lt;&gt;0,INDEX('Coverage Indicators - Section D'!P$10:P$38,MATCH('Print View'!$A130,'Coverage Indicators - Section D'!$A$10:$A$38,0)),""),"")</f>
        <v/>
      </c>
      <c r="J130" s="274" t="str">
        <f>IFERROR(IF(INDEX('Coverage Indicators - Section D'!Q$10:Q$38,MATCH('Print View'!$A130,'Coverage Indicators - Section D'!$A$10:$A$38,0))&lt;&gt;0,INDEX('Coverage Indicators - Section D'!Q$10:Q$38,MATCH('Print View'!$A130,'Coverage Indicators - Section D'!$A$10:$A$38,0)),""),"")</f>
        <v/>
      </c>
      <c r="K130" s="274" t="str">
        <f>IFERROR(IF(INDEX('Coverage Indicators - Section D'!R$10:R$38,MATCH('Print View'!$A130,'Coverage Indicators - Section D'!$A$10:$A$38,0))&lt;&gt;0,INDEX('Coverage Indicators - Section D'!R$10:R$38,MATCH('Print View'!$A130,'Coverage Indicators - Section D'!$A$10:$A$38,0)),""),"")</f>
        <v/>
      </c>
      <c r="L130" s="274" t="str">
        <f>IFERROR(IF(INDEX('Coverage Indicators - Section D'!S$10:S$38,MATCH('Print View'!$A130,'Coverage Indicators - Section D'!$A$10:$A$38,0))&lt;&gt;0,INDEX('Coverage Indicators - Section D'!S$10:S$38,MATCH('Print View'!$A130,'Coverage Indicators - Section D'!$A$10:$A$38,0)),""),"")</f>
        <v/>
      </c>
      <c r="M130" s="274" t="str">
        <f>IFERROR(IF(INDEX('Coverage Indicators - Section D'!#REF!,MATCH('Print View'!$A130,'Coverage Indicators - Section D'!$A$10:$A$38,0))&lt;&gt;0,INDEX('Coverage Indicators - Section D'!#REF!,MATCH('Print View'!$A130,'Coverage Indicators - Section D'!$A$10:$A$38,0)),""),"")</f>
        <v/>
      </c>
      <c r="N130" s="274" t="str">
        <f>IFERROR(IF(INDEX('Coverage Indicators - Section D'!U$10:U$38,MATCH('Print View'!$A130,'Coverage Indicators - Section D'!$A$10:$A$38,0))&lt;&gt;0,INDEX('Coverage Indicators - Section D'!U$10:U$38,MATCH('Print View'!$A130,'Coverage Indicators - Section D'!$A$10:$A$38,0)),""),"")</f>
        <v/>
      </c>
      <c r="O130" s="274" t="str">
        <f>IFERROR(IF(INDEX('Coverage Indicators - Section D'!V$10:V$38,MATCH('Print View'!$A130,'Coverage Indicators - Section D'!$A$10:$A$38,0))&lt;&gt;0,INDEX('Coverage Indicators - Section D'!V$10:V$38,MATCH('Print View'!$A130,'Coverage Indicators - Section D'!$A$10:$A$38,0)),""),"")</f>
        <v/>
      </c>
      <c r="P130" s="275" t="str">
        <f t="array" ref="P130">IFERROR(IF(INDEX('Coverage Indicators - Section D'!E$42:E$205,MATCH('Print View'!$A130&amp;'Print View'!$Q$101,'Coverage Indicators - Section D'!$B$42:$B$205&amp;'Coverage Indicators - Section D'!$I$42:$I$205,0))&lt;&gt;0,INDEX('Coverage Indicators - Section D'!E$42:E$205,MATCH('Print View'!$A130&amp;'Print View'!$Q$101,'Coverage Indicators - Section D'!$B$42:$B$205&amp;'Coverage Indicators - Section D'!$I$42:$I$205,0)),""),"")</f>
        <v/>
      </c>
      <c r="Q130" s="276" t="str">
        <f t="array" ref="Q130">IFERROR(IF(INDEX('Coverage Indicators - Section D'!F$42:F$205,MATCH('Print View'!$A130&amp;'Print View'!$Q$101,'Coverage Indicators - Section D'!$B$42:$B$205&amp;'Coverage Indicators - Section D'!$I$42:$I$205,0))&lt;&gt;0,INDEX('Coverage Indicators - Section D'!F$42:F$205,MATCH('Print View'!$A130&amp;'Print View'!$Q$101,'Coverage Indicators - Section D'!$B$42:$B$205&amp;'Coverage Indicators - Section D'!$I$42:$I$205,0)),""),"")</f>
        <v/>
      </c>
      <c r="R130" s="276" t="str">
        <f t="array" ref="R130">IFERROR(IF(INDEX('Coverage Indicators - Section D'!G$42:G$205,MATCH('Print View'!$A130&amp;'Print View'!$Q$101,'Coverage Indicators - Section D'!$B$42:$B$205&amp;'Coverage Indicators - Section D'!$I$42:$I$205,0))&lt;&gt;0,INDEX('Coverage Indicators - Section D'!G$42:G$205,MATCH('Print View'!$A130&amp;'Print View'!$Q$101,'Coverage Indicators - Section D'!$B$42:$B$205&amp;'Coverage Indicators - Section D'!$I$42:$I$205,0)),""),"")</f>
        <v/>
      </c>
      <c r="S130" s="277" t="str">
        <f t="array" ref="S130">IFERROR(IF(INDEX('Coverage Indicators - Section D'!H$42:H$205,MATCH('Print View'!$A130&amp;'Print View'!$Q$101,'Coverage Indicators - Section D'!$B$42:$B$205&amp;'Coverage Indicators - Section D'!$I$42:$I$205,0))&lt;&gt;0,INDEX('Coverage Indicators - Section D'!H$42:H$205,MATCH('Print View'!$A130&amp;'Print View'!$Q$101,'Coverage Indicators - Section D'!$B$42:$B$205&amp;'Coverage Indicators - Section D'!$I$42:$I$205,0)),""),"")</f>
        <v/>
      </c>
      <c r="T130" s="278" t="str">
        <f t="array" ref="T130">IFERROR(IF(INDEX('Coverage Indicators - Section D'!E$42:E$205,MATCH('Print View'!$A130&amp;'Print View'!$U$101,'Coverage Indicators - Section D'!$B$42:$B$205&amp;'Coverage Indicators - Section D'!$I$42:$I$205,0))&lt;&gt;0,INDEX('Coverage Indicators - Section D'!E$42:E$205,MATCH('Print View'!$A130&amp;'Print View'!$U$101,'Coverage Indicators - Section D'!$B$42:$B$205&amp;'Coverage Indicators - Section D'!$I$42:$I$205,0)),""),"")</f>
        <v/>
      </c>
      <c r="U130" s="276" t="str">
        <f t="array" ref="U130">IFERROR(IF(INDEX('Coverage Indicators - Section D'!F$42:F$205,MATCH('Print View'!$A130&amp;'Print View'!$U$101,'Coverage Indicators - Section D'!$B$42:$B$205&amp;'Coverage Indicators - Section D'!$I$42:$I$205,0))&lt;&gt;0,INDEX('Coverage Indicators - Section D'!F$42:F$205,MATCH('Print View'!$A130&amp;'Print View'!$U$101,'Coverage Indicators - Section D'!$B$42:$B$205&amp;'Coverage Indicators - Section D'!$I$42:$I$205,0)),""),"")</f>
        <v/>
      </c>
      <c r="V130" s="276" t="str">
        <f t="array" ref="V130">IFERROR(IF(INDEX('Coverage Indicators - Section D'!G$42:G$205,MATCH('Print View'!$A130&amp;'Print View'!$U$101,'Coverage Indicators - Section D'!$B$42:$B$205&amp;'Coverage Indicators - Section D'!$I$42:$I$205,0))&lt;&gt;0,INDEX('Coverage Indicators - Section D'!G$42:G$205,MATCH('Print View'!$A130&amp;'Print View'!$U$101,'Coverage Indicators - Section D'!$B$42:$B$205&amp;'Coverage Indicators - Section D'!$I$42:$I$205,0)),""),"")</f>
        <v/>
      </c>
      <c r="W130" s="277" t="str">
        <f t="array" ref="W130">IFERROR(IF(INDEX('Coverage Indicators - Section D'!H$42:H$205,MATCH('Print View'!$A130&amp;'Print View'!$U$101,'Coverage Indicators - Section D'!$B$42:$B$205&amp;'Coverage Indicators - Section D'!$I$42:$I$205,0))&lt;&gt;0,INDEX('Coverage Indicators - Section D'!H$42:H$205,MATCH('Print View'!$A130&amp;'Print View'!$U$101,'Coverage Indicators - Section D'!$B$42:$B$205&amp;'Coverage Indicators - Section D'!$I$42:$I$205,0)),""),"")</f>
        <v/>
      </c>
      <c r="X130" s="293"/>
      <c r="Y130" s="294"/>
      <c r="Z130" s="294"/>
      <c r="AA130" s="295"/>
      <c r="AB130" s="293"/>
      <c r="AC130" s="294"/>
      <c r="AD130" s="294"/>
      <c r="AE130" s="295"/>
      <c r="AF130" s="293"/>
      <c r="AG130" s="294"/>
      <c r="AH130" s="296"/>
      <c r="AI130" s="295"/>
      <c r="AJ130" s="280" t="str">
        <f>IFERROR(IF(INDEX('Coverage Indicators - Section D'!W$10:W$38,MATCH('Print View'!$A130,'Coverage Indicators - Section D'!$A$10:$A$38,0))&lt;&gt;0,INDEX('Coverage Indicators - Section D'!W$10:W$38,MATCH('Print View'!$A130,'Coverage Indicators - Section D'!$A$10:$A$38,0)),""),"")</f>
        <v/>
      </c>
    </row>
    <row r="131" spans="1:36" s="281" customFormat="1" ht="23.25">
      <c r="A131" s="282">
        <v>28</v>
      </c>
      <c r="B131" s="283" t="str">
        <f>IFERROR(IF(INDEX('Coverage Indicators - Section D'!B$10:B$38,MATCH('Print View'!$A131,'Coverage Indicators - Section D'!$A$10:$A$38,0))&lt;&gt;0,INDEX('Coverage Indicators - Section D'!B$10:B$38,MATCH('Print View'!$A131,'Coverage Indicators - Section D'!$A$10:$A$38,0)),""),"")</f>
        <v/>
      </c>
      <c r="C131" s="283" t="str">
        <f>IFERROR(IF(INDEX('Coverage Indicators - Section D'!C$10:C$38,MATCH('Print View'!$A131,'Coverage Indicators - Section D'!$A$10:$A$38,0))&lt;&gt;0,INDEX('Coverage Indicators - Section D'!C$10:C$38,MATCH('Print View'!$A131,'Coverage Indicators - Section D'!$A$10:$A$38,0)),""),"")</f>
        <v/>
      </c>
      <c r="D131" s="283" t="str">
        <f>IFERROR(IF(INDEX('Coverage Indicators - Section D'!D$10:D$38,MATCH('Print View'!$A131,'Coverage Indicators - Section D'!$A$10:$A$38,0))&lt;&gt;0,INDEX('Coverage Indicators - Section D'!D$10:D$38,MATCH('Print View'!$A131,'Coverage Indicators - Section D'!$A$10:$A$38,0)),""),"")</f>
        <v/>
      </c>
      <c r="E131" s="283" t="str">
        <f>IFERROR(IF(INDEX('Coverage Indicators - Section D'!E$10:E$38,MATCH('Print View'!$A131,'Coverage Indicators - Section D'!$A$10:$A$38,0))&lt;&gt;0,INDEX('Coverage Indicators - Section D'!E$10:E$38,MATCH('Print View'!$A131,'Coverage Indicators - Section D'!$A$10:$A$38,0)),""),"")</f>
        <v/>
      </c>
      <c r="F131" s="283" t="str">
        <f>IFERROR(IF(INDEX('Coverage Indicators - Section D'!F$10:F$38,MATCH('Print View'!$A131,'Coverage Indicators - Section D'!$A$10:$A$38,0))&lt;&gt;0,INDEX('Coverage Indicators - Section D'!F$10:F$38,MATCH('Print View'!$A131,'Coverage Indicators - Section D'!$A$10:$A$38,0)),""),"")</f>
        <v/>
      </c>
      <c r="G131" s="283" t="str">
        <f>IFERROR(IF(INDEX('Coverage Indicators - Section D'!G$10:G$38,MATCH('Print View'!$A131,'Coverage Indicators - Section D'!$A$10:$A$38,0))&lt;&gt;0,INDEX('Coverage Indicators - Section D'!G$10:G$38,MATCH('Print View'!$A131,'Coverage Indicators - Section D'!$A$10:$A$38,0)),""),"")</f>
        <v/>
      </c>
      <c r="H131" s="283" t="str">
        <f>IFERROR(IF(INDEX('Coverage Indicators - Section D'!H$10:H$38,MATCH('Print View'!$A131,'Coverage Indicators - Section D'!$A$10:$A$38,0))&lt;&gt;0,INDEX('Coverage Indicators - Section D'!H$10:H$38,MATCH('Print View'!$A131,'Coverage Indicators - Section D'!$A$10:$A$38,0)),""),"")</f>
        <v/>
      </c>
      <c r="I131" s="283" t="str">
        <f>IFERROR(IF(INDEX('Coverage Indicators - Section D'!P$10:P$38,MATCH('Print View'!$A131,'Coverage Indicators - Section D'!$A$10:$A$38,0))&lt;&gt;0,INDEX('Coverage Indicators - Section D'!P$10:P$38,MATCH('Print View'!$A131,'Coverage Indicators - Section D'!$A$10:$A$38,0)),""),"")</f>
        <v/>
      </c>
      <c r="J131" s="283" t="str">
        <f>IFERROR(IF(INDEX('Coverage Indicators - Section D'!Q$10:Q$38,MATCH('Print View'!$A131,'Coverage Indicators - Section D'!$A$10:$A$38,0))&lt;&gt;0,INDEX('Coverage Indicators - Section D'!Q$10:Q$38,MATCH('Print View'!$A131,'Coverage Indicators - Section D'!$A$10:$A$38,0)),""),"")</f>
        <v/>
      </c>
      <c r="K131" s="283" t="str">
        <f>IFERROR(IF(INDEX('Coverage Indicators - Section D'!R$10:R$38,MATCH('Print View'!$A131,'Coverage Indicators - Section D'!$A$10:$A$38,0))&lt;&gt;0,INDEX('Coverage Indicators - Section D'!R$10:R$38,MATCH('Print View'!$A131,'Coverage Indicators - Section D'!$A$10:$A$38,0)),""),"")</f>
        <v/>
      </c>
      <c r="L131" s="283" t="str">
        <f>IFERROR(IF(INDEX('Coverage Indicators - Section D'!S$10:S$38,MATCH('Print View'!$A131,'Coverage Indicators - Section D'!$A$10:$A$38,0))&lt;&gt;0,INDEX('Coverage Indicators - Section D'!S$10:S$38,MATCH('Print View'!$A131,'Coverage Indicators - Section D'!$A$10:$A$38,0)),""),"")</f>
        <v/>
      </c>
      <c r="M131" s="283" t="str">
        <f>IFERROR(IF(INDEX('Coverage Indicators - Section D'!#REF!,MATCH('Print View'!$A131,'Coverage Indicators - Section D'!$A$10:$A$38,0))&lt;&gt;0,INDEX('Coverage Indicators - Section D'!#REF!,MATCH('Print View'!$A131,'Coverage Indicators - Section D'!$A$10:$A$38,0)),""),"")</f>
        <v/>
      </c>
      <c r="N131" s="283" t="str">
        <f>IFERROR(IF(INDEX('Coverage Indicators - Section D'!U$10:U$38,MATCH('Print View'!$A131,'Coverage Indicators - Section D'!$A$10:$A$38,0))&lt;&gt;0,INDEX('Coverage Indicators - Section D'!U$10:U$38,MATCH('Print View'!$A131,'Coverage Indicators - Section D'!$A$10:$A$38,0)),""),"")</f>
        <v/>
      </c>
      <c r="O131" s="283" t="str">
        <f>IFERROR(IF(INDEX('Coverage Indicators - Section D'!V$10:V$38,MATCH('Print View'!$A131,'Coverage Indicators - Section D'!$A$10:$A$38,0))&lt;&gt;0,INDEX('Coverage Indicators - Section D'!V$10:V$38,MATCH('Print View'!$A131,'Coverage Indicators - Section D'!$A$10:$A$38,0)),""),"")</f>
        <v/>
      </c>
      <c r="P131" s="284" t="str">
        <f t="array" ref="P131">IFERROR(IF(INDEX('Coverage Indicators - Section D'!E$42:E$205,MATCH('Print View'!$A131&amp;'Print View'!$Q$101,'Coverage Indicators - Section D'!$B$42:$B$205&amp;'Coverage Indicators - Section D'!$I$42:$I$205,0))&lt;&gt;0,INDEX('Coverage Indicators - Section D'!E$42:E$205,MATCH('Print View'!$A131&amp;'Print View'!$Q$101,'Coverage Indicators - Section D'!$B$42:$B$205&amp;'Coverage Indicators - Section D'!$I$42:$I$205,0)),""),"")</f>
        <v/>
      </c>
      <c r="Q131" s="285" t="str">
        <f t="array" ref="Q131">IFERROR(IF(INDEX('Coverage Indicators - Section D'!F$42:F$205,MATCH('Print View'!$A131&amp;'Print View'!$Q$101,'Coverage Indicators - Section D'!$B$42:$B$205&amp;'Coverage Indicators - Section D'!$I$42:$I$205,0))&lt;&gt;0,INDEX('Coverage Indicators - Section D'!F$42:F$205,MATCH('Print View'!$A131&amp;'Print View'!$Q$101,'Coverage Indicators - Section D'!$B$42:$B$205&amp;'Coverage Indicators - Section D'!$I$42:$I$205,0)),""),"")</f>
        <v/>
      </c>
      <c r="R131" s="285" t="str">
        <f t="array" ref="R131">IFERROR(IF(INDEX('Coverage Indicators - Section D'!G$42:G$205,MATCH('Print View'!$A131&amp;'Print View'!$Q$101,'Coverage Indicators - Section D'!$B$42:$B$205&amp;'Coverage Indicators - Section D'!$I$42:$I$205,0))&lt;&gt;0,INDEX('Coverage Indicators - Section D'!G$42:G$205,MATCH('Print View'!$A131&amp;'Print View'!$Q$101,'Coverage Indicators - Section D'!$B$42:$B$205&amp;'Coverage Indicators - Section D'!$I$42:$I$205,0)),""),"")</f>
        <v/>
      </c>
      <c r="S131" s="286" t="str">
        <f t="array" ref="S131">IFERROR(IF(INDEX('Coverage Indicators - Section D'!H$42:H$205,MATCH('Print View'!$A131&amp;'Print View'!$Q$101,'Coverage Indicators - Section D'!$B$42:$B$205&amp;'Coverage Indicators - Section D'!$I$42:$I$205,0))&lt;&gt;0,INDEX('Coverage Indicators - Section D'!H$42:H$205,MATCH('Print View'!$A131&amp;'Print View'!$Q$101,'Coverage Indicators - Section D'!$B$42:$B$205&amp;'Coverage Indicators - Section D'!$I$42:$I$205,0)),""),"")</f>
        <v/>
      </c>
      <c r="T131" s="287" t="str">
        <f t="array" ref="T131">IFERROR(IF(INDEX('Coverage Indicators - Section D'!E$42:E$205,MATCH('Print View'!$A131&amp;'Print View'!$U$101,'Coverage Indicators - Section D'!$B$42:$B$205&amp;'Coverage Indicators - Section D'!$I$42:$I$205,0))&lt;&gt;0,INDEX('Coverage Indicators - Section D'!E$42:E$205,MATCH('Print View'!$A131&amp;'Print View'!$U$101,'Coverage Indicators - Section D'!$B$42:$B$205&amp;'Coverage Indicators - Section D'!$I$42:$I$205,0)),""),"")</f>
        <v/>
      </c>
      <c r="U131" s="285" t="str">
        <f t="array" ref="U131">IFERROR(IF(INDEX('Coverage Indicators - Section D'!F$42:F$205,MATCH('Print View'!$A131&amp;'Print View'!$U$101,'Coverage Indicators - Section D'!$B$42:$B$205&amp;'Coverage Indicators - Section D'!$I$42:$I$205,0))&lt;&gt;0,INDEX('Coverage Indicators - Section D'!F$42:F$205,MATCH('Print View'!$A131&amp;'Print View'!$U$101,'Coverage Indicators - Section D'!$B$42:$B$205&amp;'Coverage Indicators - Section D'!$I$42:$I$205,0)),""),"")</f>
        <v/>
      </c>
      <c r="V131" s="285" t="str">
        <f t="array" ref="V131">IFERROR(IF(INDEX('Coverage Indicators - Section D'!G$42:G$205,MATCH('Print View'!$A131&amp;'Print View'!$U$101,'Coverage Indicators - Section D'!$B$42:$B$205&amp;'Coverage Indicators - Section D'!$I$42:$I$205,0))&lt;&gt;0,INDEX('Coverage Indicators - Section D'!G$42:G$205,MATCH('Print View'!$A131&amp;'Print View'!$U$101,'Coverage Indicators - Section D'!$B$42:$B$205&amp;'Coverage Indicators - Section D'!$I$42:$I$205,0)),""),"")</f>
        <v/>
      </c>
      <c r="W131" s="286" t="str">
        <f t="array" ref="W131">IFERROR(IF(INDEX('Coverage Indicators - Section D'!H$42:H$205,MATCH('Print View'!$A131&amp;'Print View'!$U$101,'Coverage Indicators - Section D'!$B$42:$B$205&amp;'Coverage Indicators - Section D'!$I$42:$I$205,0))&lt;&gt;0,INDEX('Coverage Indicators - Section D'!H$42:H$205,MATCH('Print View'!$A131&amp;'Print View'!$U$101,'Coverage Indicators - Section D'!$B$42:$B$205&amp;'Coverage Indicators - Section D'!$I$42:$I$205,0)),""),"")</f>
        <v/>
      </c>
      <c r="X131" s="288"/>
      <c r="Y131" s="289"/>
      <c r="Z131" s="289"/>
      <c r="AA131" s="290"/>
      <c r="AB131" s="288"/>
      <c r="AC131" s="289"/>
      <c r="AD131" s="289"/>
      <c r="AE131" s="290"/>
      <c r="AF131" s="288"/>
      <c r="AG131" s="289"/>
      <c r="AH131" s="291"/>
      <c r="AI131" s="290"/>
      <c r="AJ131" s="292" t="str">
        <f>IFERROR(IF(INDEX('Coverage Indicators - Section D'!W$10:W$38,MATCH('Print View'!$A131,'Coverage Indicators - Section D'!$A$10:$A$38,0))&lt;&gt;0,INDEX('Coverage Indicators - Section D'!W$10:W$38,MATCH('Print View'!$A131,'Coverage Indicators - Section D'!$A$10:$A$38,0)),""),"")</f>
        <v/>
      </c>
    </row>
    <row r="132" spans="1:36" s="281" customFormat="1" ht="23.25">
      <c r="A132" s="235">
        <v>29</v>
      </c>
      <c r="B132" s="274" t="str">
        <f>IFERROR(IF(INDEX('Coverage Indicators - Section D'!B$10:B$38,MATCH('Print View'!$A132,'Coverage Indicators - Section D'!$A$10:$A$38,0))&lt;&gt;0,INDEX('Coverage Indicators - Section D'!B$10:B$38,MATCH('Print View'!$A132,'Coverage Indicators - Section D'!$A$10:$A$38,0)),""),"")</f>
        <v/>
      </c>
      <c r="C132" s="274" t="str">
        <f>IFERROR(IF(INDEX('Coverage Indicators - Section D'!C$10:C$38,MATCH('Print View'!$A132,'Coverage Indicators - Section D'!$A$10:$A$38,0))&lt;&gt;0,INDEX('Coverage Indicators - Section D'!C$10:C$38,MATCH('Print View'!$A132,'Coverage Indicators - Section D'!$A$10:$A$38,0)),""),"")</f>
        <v/>
      </c>
      <c r="D132" s="274" t="str">
        <f>IFERROR(IF(INDEX('Coverage Indicators - Section D'!D$10:D$38,MATCH('Print View'!$A132,'Coverage Indicators - Section D'!$A$10:$A$38,0))&lt;&gt;0,INDEX('Coverage Indicators - Section D'!D$10:D$38,MATCH('Print View'!$A132,'Coverage Indicators - Section D'!$A$10:$A$38,0)),""),"")</f>
        <v/>
      </c>
      <c r="E132" s="274" t="str">
        <f>IFERROR(IF(INDEX('Coverage Indicators - Section D'!E$10:E$38,MATCH('Print View'!$A132,'Coverage Indicators - Section D'!$A$10:$A$38,0))&lt;&gt;0,INDEX('Coverage Indicators - Section D'!E$10:E$38,MATCH('Print View'!$A132,'Coverage Indicators - Section D'!$A$10:$A$38,0)),""),"")</f>
        <v/>
      </c>
      <c r="F132" s="274" t="str">
        <f>IFERROR(IF(INDEX('Coverage Indicators - Section D'!F$10:F$38,MATCH('Print View'!$A132,'Coverage Indicators - Section D'!$A$10:$A$38,0))&lt;&gt;0,INDEX('Coverage Indicators - Section D'!F$10:F$38,MATCH('Print View'!$A132,'Coverage Indicators - Section D'!$A$10:$A$38,0)),""),"")</f>
        <v/>
      </c>
      <c r="G132" s="274" t="str">
        <f>IFERROR(IF(INDEX('Coverage Indicators - Section D'!G$10:G$38,MATCH('Print View'!$A132,'Coverage Indicators - Section D'!$A$10:$A$38,0))&lt;&gt;0,INDEX('Coverage Indicators - Section D'!G$10:G$38,MATCH('Print View'!$A132,'Coverage Indicators - Section D'!$A$10:$A$38,0)),""),"")</f>
        <v/>
      </c>
      <c r="H132" s="274" t="str">
        <f>IFERROR(IF(INDEX('Coverage Indicators - Section D'!H$10:H$38,MATCH('Print View'!$A132,'Coverage Indicators - Section D'!$A$10:$A$38,0))&lt;&gt;0,INDEX('Coverage Indicators - Section D'!H$10:H$38,MATCH('Print View'!$A132,'Coverage Indicators - Section D'!$A$10:$A$38,0)),""),"")</f>
        <v/>
      </c>
      <c r="I132" s="274" t="str">
        <f>IFERROR(IF(INDEX('Coverage Indicators - Section D'!P$10:P$38,MATCH('Print View'!$A132,'Coverage Indicators - Section D'!$A$10:$A$38,0))&lt;&gt;0,INDEX('Coverage Indicators - Section D'!P$10:P$38,MATCH('Print View'!$A132,'Coverage Indicators - Section D'!$A$10:$A$38,0)),""),"")</f>
        <v/>
      </c>
      <c r="J132" s="274" t="str">
        <f>IFERROR(IF(INDEX('Coverage Indicators - Section D'!Q$10:Q$38,MATCH('Print View'!$A132,'Coverage Indicators - Section D'!$A$10:$A$38,0))&lt;&gt;0,INDEX('Coverage Indicators - Section D'!Q$10:Q$38,MATCH('Print View'!$A132,'Coverage Indicators - Section D'!$A$10:$A$38,0)),""),"")</f>
        <v/>
      </c>
      <c r="K132" s="274" t="str">
        <f>IFERROR(IF(INDEX('Coverage Indicators - Section D'!R$10:R$38,MATCH('Print View'!$A132,'Coverage Indicators - Section D'!$A$10:$A$38,0))&lt;&gt;0,INDEX('Coverage Indicators - Section D'!R$10:R$38,MATCH('Print View'!$A132,'Coverage Indicators - Section D'!$A$10:$A$38,0)),""),"")</f>
        <v/>
      </c>
      <c r="L132" s="274" t="str">
        <f>IFERROR(IF(INDEX('Coverage Indicators - Section D'!S$10:S$38,MATCH('Print View'!$A132,'Coverage Indicators - Section D'!$A$10:$A$38,0))&lt;&gt;0,INDEX('Coverage Indicators - Section D'!S$10:S$38,MATCH('Print View'!$A132,'Coverage Indicators - Section D'!$A$10:$A$38,0)),""),"")</f>
        <v/>
      </c>
      <c r="M132" s="274" t="str">
        <f>IFERROR(IF(INDEX('Coverage Indicators - Section D'!#REF!,MATCH('Print View'!$A132,'Coverage Indicators - Section D'!$A$10:$A$38,0))&lt;&gt;0,INDEX('Coverage Indicators - Section D'!#REF!,MATCH('Print View'!$A132,'Coverage Indicators - Section D'!$A$10:$A$38,0)),""),"")</f>
        <v/>
      </c>
      <c r="N132" s="274" t="str">
        <f>IFERROR(IF(INDEX('Coverage Indicators - Section D'!U$10:U$38,MATCH('Print View'!$A132,'Coverage Indicators - Section D'!$A$10:$A$38,0))&lt;&gt;0,INDEX('Coverage Indicators - Section D'!U$10:U$38,MATCH('Print View'!$A132,'Coverage Indicators - Section D'!$A$10:$A$38,0)),""),"")</f>
        <v/>
      </c>
      <c r="O132" s="274" t="str">
        <f>IFERROR(IF(INDEX('Coverage Indicators - Section D'!V$10:V$38,MATCH('Print View'!$A132,'Coverage Indicators - Section D'!$A$10:$A$38,0))&lt;&gt;0,INDEX('Coverage Indicators - Section D'!V$10:V$38,MATCH('Print View'!$A132,'Coverage Indicators - Section D'!$A$10:$A$38,0)),""),"")</f>
        <v/>
      </c>
      <c r="P132" s="275" t="str">
        <f t="array" ref="P132">IFERROR(IF(INDEX('Coverage Indicators - Section D'!E$42:E$205,MATCH('Print View'!$A132&amp;'Print View'!$Q$101,'Coverage Indicators - Section D'!$B$42:$B$205&amp;'Coverage Indicators - Section D'!$I$42:$I$205,0))&lt;&gt;0,INDEX('Coverage Indicators - Section D'!E$42:E$205,MATCH('Print View'!$A132&amp;'Print View'!$Q$101,'Coverage Indicators - Section D'!$B$42:$B$205&amp;'Coverage Indicators - Section D'!$I$42:$I$205,0)),""),"")</f>
        <v/>
      </c>
      <c r="Q132" s="276" t="str">
        <f t="array" ref="Q132">IFERROR(IF(INDEX('Coverage Indicators - Section D'!F$42:F$205,MATCH('Print View'!$A132&amp;'Print View'!$Q$101,'Coverage Indicators - Section D'!$B$42:$B$205&amp;'Coverage Indicators - Section D'!$I$42:$I$205,0))&lt;&gt;0,INDEX('Coverage Indicators - Section D'!F$42:F$205,MATCH('Print View'!$A132&amp;'Print View'!$Q$101,'Coverage Indicators - Section D'!$B$42:$B$205&amp;'Coverage Indicators - Section D'!$I$42:$I$205,0)),""),"")</f>
        <v/>
      </c>
      <c r="R132" s="276" t="str">
        <f t="array" ref="R132">IFERROR(IF(INDEX('Coverage Indicators - Section D'!G$42:G$205,MATCH('Print View'!$A132&amp;'Print View'!$Q$101,'Coverage Indicators - Section D'!$B$42:$B$205&amp;'Coverage Indicators - Section D'!$I$42:$I$205,0))&lt;&gt;0,INDEX('Coverage Indicators - Section D'!G$42:G$205,MATCH('Print View'!$A132&amp;'Print View'!$Q$101,'Coverage Indicators - Section D'!$B$42:$B$205&amp;'Coverage Indicators - Section D'!$I$42:$I$205,0)),""),"")</f>
        <v/>
      </c>
      <c r="S132" s="277" t="str">
        <f t="array" ref="S132">IFERROR(IF(INDEX('Coverage Indicators - Section D'!H$42:H$205,MATCH('Print View'!$A132&amp;'Print View'!$Q$101,'Coverage Indicators - Section D'!$B$42:$B$205&amp;'Coverage Indicators - Section D'!$I$42:$I$205,0))&lt;&gt;0,INDEX('Coverage Indicators - Section D'!H$42:H$205,MATCH('Print View'!$A132&amp;'Print View'!$Q$101,'Coverage Indicators - Section D'!$B$42:$B$205&amp;'Coverage Indicators - Section D'!$I$42:$I$205,0)),""),"")</f>
        <v/>
      </c>
      <c r="T132" s="278" t="str">
        <f t="array" ref="T132">IFERROR(IF(INDEX('Coverage Indicators - Section D'!E$42:E$205,MATCH('Print View'!$A132&amp;'Print View'!$U$101,'Coverage Indicators - Section D'!$B$42:$B$205&amp;'Coverage Indicators - Section D'!$I$42:$I$205,0))&lt;&gt;0,INDEX('Coverage Indicators - Section D'!E$42:E$205,MATCH('Print View'!$A132&amp;'Print View'!$U$101,'Coverage Indicators - Section D'!$B$42:$B$205&amp;'Coverage Indicators - Section D'!$I$42:$I$205,0)),""),"")</f>
        <v/>
      </c>
      <c r="U132" s="276" t="str">
        <f t="array" ref="U132">IFERROR(IF(INDEX('Coverage Indicators - Section D'!F$42:F$205,MATCH('Print View'!$A132&amp;'Print View'!$U$101,'Coverage Indicators - Section D'!$B$42:$B$205&amp;'Coverage Indicators - Section D'!$I$42:$I$205,0))&lt;&gt;0,INDEX('Coverage Indicators - Section D'!F$42:F$205,MATCH('Print View'!$A132&amp;'Print View'!$U$101,'Coverage Indicators - Section D'!$B$42:$B$205&amp;'Coverage Indicators - Section D'!$I$42:$I$205,0)),""),"")</f>
        <v/>
      </c>
      <c r="V132" s="276" t="str">
        <f t="array" ref="V132">IFERROR(IF(INDEX('Coverage Indicators - Section D'!G$42:G$205,MATCH('Print View'!$A132&amp;'Print View'!$U$101,'Coverage Indicators - Section D'!$B$42:$B$205&amp;'Coverage Indicators - Section D'!$I$42:$I$205,0))&lt;&gt;0,INDEX('Coverage Indicators - Section D'!G$42:G$205,MATCH('Print View'!$A132&amp;'Print View'!$U$101,'Coverage Indicators - Section D'!$B$42:$B$205&amp;'Coverage Indicators - Section D'!$I$42:$I$205,0)),""),"")</f>
        <v/>
      </c>
      <c r="W132" s="277" t="str">
        <f t="array" ref="W132">IFERROR(IF(INDEX('Coverage Indicators - Section D'!H$42:H$205,MATCH('Print View'!$A132&amp;'Print View'!$U$101,'Coverage Indicators - Section D'!$B$42:$B$205&amp;'Coverage Indicators - Section D'!$I$42:$I$205,0))&lt;&gt;0,INDEX('Coverage Indicators - Section D'!H$42:H$205,MATCH('Print View'!$A132&amp;'Print View'!$U$101,'Coverage Indicators - Section D'!$B$42:$B$205&amp;'Coverage Indicators - Section D'!$I$42:$I$205,0)),""),"")</f>
        <v/>
      </c>
      <c r="X132" s="293"/>
      <c r="Y132" s="294"/>
      <c r="Z132" s="294"/>
      <c r="AA132" s="295"/>
      <c r="AB132" s="293"/>
      <c r="AC132" s="294"/>
      <c r="AD132" s="294"/>
      <c r="AE132" s="295"/>
      <c r="AF132" s="293"/>
      <c r="AG132" s="294"/>
      <c r="AH132" s="296"/>
      <c r="AI132" s="295"/>
      <c r="AJ132" s="280" t="str">
        <f>IFERROR(IF(INDEX('Coverage Indicators - Section D'!W$10:W$38,MATCH('Print View'!$A132,'Coverage Indicators - Section D'!$A$10:$A$38,0))&lt;&gt;0,INDEX('Coverage Indicators - Section D'!W$10:W$38,MATCH('Print View'!$A132,'Coverage Indicators - Section D'!$A$10:$A$38,0)),""),"")</f>
        <v/>
      </c>
    </row>
    <row r="133" spans="1:36" s="281" customFormat="1" ht="24" thickBot="1">
      <c r="A133" s="297">
        <v>30</v>
      </c>
      <c r="B133" s="298" t="str">
        <f>IFERROR(IF(INDEX('Coverage Indicators - Section D'!B$10:B$38,MATCH('Print View'!$A133,'Coverage Indicators - Section D'!$A$10:$A$38,0))&lt;&gt;0,INDEX('Coverage Indicators - Section D'!B$10:B$38,MATCH('Print View'!$A133,'Coverage Indicators - Section D'!$A$10:$A$38,0)),""),"")</f>
        <v/>
      </c>
      <c r="C133" s="298" t="str">
        <f>IFERROR(IF(INDEX('Coverage Indicators - Section D'!C$10:C$38,MATCH('Print View'!$A133,'Coverage Indicators - Section D'!$A$10:$A$38,0))&lt;&gt;0,INDEX('Coverage Indicators - Section D'!C$10:C$38,MATCH('Print View'!$A133,'Coverage Indicators - Section D'!$A$10:$A$38,0)),""),"")</f>
        <v/>
      </c>
      <c r="D133" s="298" t="str">
        <f>IFERROR(IF(INDEX('Coverage Indicators - Section D'!D$10:D$38,MATCH('Print View'!$A133,'Coverage Indicators - Section D'!$A$10:$A$38,0))&lt;&gt;0,INDEX('Coverage Indicators - Section D'!D$10:D$38,MATCH('Print View'!$A133,'Coverage Indicators - Section D'!$A$10:$A$38,0)),""),"")</f>
        <v/>
      </c>
      <c r="E133" s="298" t="str">
        <f>IFERROR(IF(INDEX('Coverage Indicators - Section D'!E$10:E$38,MATCH('Print View'!$A133,'Coverage Indicators - Section D'!$A$10:$A$38,0))&lt;&gt;0,INDEX('Coverage Indicators - Section D'!E$10:E$38,MATCH('Print View'!$A133,'Coverage Indicators - Section D'!$A$10:$A$38,0)),""),"")</f>
        <v/>
      </c>
      <c r="F133" s="298" t="str">
        <f>IFERROR(IF(INDEX('Coverage Indicators - Section D'!F$10:F$38,MATCH('Print View'!$A133,'Coverage Indicators - Section D'!$A$10:$A$38,0))&lt;&gt;0,INDEX('Coverage Indicators - Section D'!F$10:F$38,MATCH('Print View'!$A133,'Coverage Indicators - Section D'!$A$10:$A$38,0)),""),"")</f>
        <v/>
      </c>
      <c r="G133" s="298" t="str">
        <f>IFERROR(IF(INDEX('Coverage Indicators - Section D'!G$10:G$38,MATCH('Print View'!$A133,'Coverage Indicators - Section D'!$A$10:$A$38,0))&lt;&gt;0,INDEX('Coverage Indicators - Section D'!G$10:G$38,MATCH('Print View'!$A133,'Coverage Indicators - Section D'!$A$10:$A$38,0)),""),"")</f>
        <v/>
      </c>
      <c r="H133" s="298" t="str">
        <f>IFERROR(IF(INDEX('Coverage Indicators - Section D'!H$10:H$38,MATCH('Print View'!$A133,'Coverage Indicators - Section D'!$A$10:$A$38,0))&lt;&gt;0,INDEX('Coverage Indicators - Section D'!H$10:H$38,MATCH('Print View'!$A133,'Coverage Indicators - Section D'!$A$10:$A$38,0)),""),"")</f>
        <v/>
      </c>
      <c r="I133" s="298" t="str">
        <f>IFERROR(IF(INDEX('Coverage Indicators - Section D'!P$10:P$38,MATCH('Print View'!$A133,'Coverage Indicators - Section D'!$A$10:$A$38,0))&lt;&gt;0,INDEX('Coverage Indicators - Section D'!P$10:P$38,MATCH('Print View'!$A133,'Coverage Indicators - Section D'!$A$10:$A$38,0)),""),"")</f>
        <v/>
      </c>
      <c r="J133" s="298" t="str">
        <f>IFERROR(IF(INDEX('Coverage Indicators - Section D'!Q$10:Q$38,MATCH('Print View'!$A133,'Coverage Indicators - Section D'!$A$10:$A$38,0))&lt;&gt;0,INDEX('Coverage Indicators - Section D'!Q$10:Q$38,MATCH('Print View'!$A133,'Coverage Indicators - Section D'!$A$10:$A$38,0)),""),"")</f>
        <v/>
      </c>
      <c r="K133" s="298" t="str">
        <f>IFERROR(IF(INDEX('Coverage Indicators - Section D'!R$10:R$38,MATCH('Print View'!$A133,'Coverage Indicators - Section D'!$A$10:$A$38,0))&lt;&gt;0,INDEX('Coverage Indicators - Section D'!R$10:R$38,MATCH('Print View'!$A133,'Coverage Indicators - Section D'!$A$10:$A$38,0)),""),"")</f>
        <v/>
      </c>
      <c r="L133" s="298" t="str">
        <f>IFERROR(IF(INDEX('Coverage Indicators - Section D'!S$10:S$38,MATCH('Print View'!$A133,'Coverage Indicators - Section D'!$A$10:$A$38,0))&lt;&gt;0,INDEX('Coverage Indicators - Section D'!S$10:S$38,MATCH('Print View'!$A133,'Coverage Indicators - Section D'!$A$10:$A$38,0)),""),"")</f>
        <v/>
      </c>
      <c r="M133" s="298" t="str">
        <f>IFERROR(IF(INDEX('Coverage Indicators - Section D'!#REF!,MATCH('Print View'!$A133,'Coverage Indicators - Section D'!$A$10:$A$38,0))&lt;&gt;0,INDEX('Coverage Indicators - Section D'!#REF!,MATCH('Print View'!$A133,'Coverage Indicators - Section D'!$A$10:$A$38,0)),""),"")</f>
        <v/>
      </c>
      <c r="N133" s="298" t="str">
        <f>IFERROR(IF(INDEX('Coverage Indicators - Section D'!U$10:U$38,MATCH('Print View'!$A133,'Coverage Indicators - Section D'!$A$10:$A$38,0))&lt;&gt;0,INDEX('Coverage Indicators - Section D'!U$10:U$38,MATCH('Print View'!$A133,'Coverage Indicators - Section D'!$A$10:$A$38,0)),""),"")</f>
        <v/>
      </c>
      <c r="O133" s="298" t="str">
        <f>IFERROR(IF(INDEX('Coverage Indicators - Section D'!V$10:V$38,MATCH('Print View'!$A133,'Coverage Indicators - Section D'!$A$10:$A$38,0))&lt;&gt;0,INDEX('Coverage Indicators - Section D'!V$10:V$38,MATCH('Print View'!$A133,'Coverage Indicators - Section D'!$A$10:$A$38,0)),""),"")</f>
        <v/>
      </c>
      <c r="P133" s="299" t="str">
        <f t="array" ref="P133">IFERROR(IF(INDEX('Coverage Indicators - Section D'!E$42:E$205,MATCH('Print View'!$A133&amp;'Print View'!$Q$101,'Coverage Indicators - Section D'!$B$42:$B$205&amp;'Coverage Indicators - Section D'!$I$42:$I$205,0))&lt;&gt;0,INDEX('Coverage Indicators - Section D'!E$42:E$205,MATCH('Print View'!$A133&amp;'Print View'!$Q$101,'Coverage Indicators - Section D'!$B$42:$B$205&amp;'Coverage Indicators - Section D'!$I$42:$I$205,0)),""),"")</f>
        <v/>
      </c>
      <c r="Q133" s="300" t="str">
        <f t="array" ref="Q133">IFERROR(IF(INDEX('Coverage Indicators - Section D'!F$42:F$205,MATCH('Print View'!$A133&amp;'Print View'!$Q$101,'Coverage Indicators - Section D'!$B$42:$B$205&amp;'Coverage Indicators - Section D'!$I$42:$I$205,0))&lt;&gt;0,INDEX('Coverage Indicators - Section D'!F$42:F$205,MATCH('Print View'!$A133&amp;'Print View'!$Q$101,'Coverage Indicators - Section D'!$B$42:$B$205&amp;'Coverage Indicators - Section D'!$I$42:$I$205,0)),""),"")</f>
        <v/>
      </c>
      <c r="R133" s="300" t="str">
        <f t="array" ref="R133">IFERROR(IF(INDEX('Coverage Indicators - Section D'!G$42:G$205,MATCH('Print View'!$A133&amp;'Print View'!$Q$101,'Coverage Indicators - Section D'!$B$42:$B$205&amp;'Coverage Indicators - Section D'!$I$42:$I$205,0))&lt;&gt;0,INDEX('Coverage Indicators - Section D'!G$42:G$205,MATCH('Print View'!$A133&amp;'Print View'!$Q$101,'Coverage Indicators - Section D'!$B$42:$B$205&amp;'Coverage Indicators - Section D'!$I$42:$I$205,0)),""),"")</f>
        <v/>
      </c>
      <c r="S133" s="301" t="str">
        <f t="array" ref="S133">IFERROR(IF(INDEX('Coverage Indicators - Section D'!H$42:H$205,MATCH('Print View'!$A133&amp;'Print View'!$Q$101,'Coverage Indicators - Section D'!$B$42:$B$205&amp;'Coverage Indicators - Section D'!$I$42:$I$205,0))&lt;&gt;0,INDEX('Coverage Indicators - Section D'!H$42:H$205,MATCH('Print View'!$A133&amp;'Print View'!$Q$101,'Coverage Indicators - Section D'!$B$42:$B$205&amp;'Coverage Indicators - Section D'!$I$42:$I$205,0)),""),"")</f>
        <v/>
      </c>
      <c r="T133" s="302" t="str">
        <f t="array" ref="T133">IFERROR(IF(INDEX('Coverage Indicators - Section D'!E$42:E$205,MATCH('Print View'!$A133&amp;'Print View'!$U$101,'Coverage Indicators - Section D'!$B$42:$B$205&amp;'Coverage Indicators - Section D'!$I$42:$I$205,0))&lt;&gt;0,INDEX('Coverage Indicators - Section D'!E$42:E$205,MATCH('Print View'!$A133&amp;'Print View'!$U$101,'Coverage Indicators - Section D'!$B$42:$B$205&amp;'Coverage Indicators - Section D'!$I$42:$I$205,0)),""),"")</f>
        <v/>
      </c>
      <c r="U133" s="300" t="str">
        <f t="array" ref="U133">IFERROR(IF(INDEX('Coverage Indicators - Section D'!F$42:F$205,MATCH('Print View'!$A133&amp;'Print View'!$U$101,'Coverage Indicators - Section D'!$B$42:$B$205&amp;'Coverage Indicators - Section D'!$I$42:$I$205,0))&lt;&gt;0,INDEX('Coverage Indicators - Section D'!F$42:F$205,MATCH('Print View'!$A133&amp;'Print View'!$U$101,'Coverage Indicators - Section D'!$B$42:$B$205&amp;'Coverage Indicators - Section D'!$I$42:$I$205,0)),""),"")</f>
        <v/>
      </c>
      <c r="V133" s="300" t="str">
        <f t="array" ref="V133">IFERROR(IF(INDEX('Coverage Indicators - Section D'!G$42:G$205,MATCH('Print View'!$A133&amp;'Print View'!$U$101,'Coverage Indicators - Section D'!$B$42:$B$205&amp;'Coverage Indicators - Section D'!$I$42:$I$205,0))&lt;&gt;0,INDEX('Coverage Indicators - Section D'!G$42:G$205,MATCH('Print View'!$A133&amp;'Print View'!$U$101,'Coverage Indicators - Section D'!$B$42:$B$205&amp;'Coverage Indicators - Section D'!$I$42:$I$205,0)),""),"")</f>
        <v/>
      </c>
      <c r="W133" s="301" t="str">
        <f t="array" ref="W133">IFERROR(IF(INDEX('Coverage Indicators - Section D'!H$42:H$205,MATCH('Print View'!$A133&amp;'Print View'!$U$101,'Coverage Indicators - Section D'!$B$42:$B$205&amp;'Coverage Indicators - Section D'!$I$42:$I$205,0))&lt;&gt;0,INDEX('Coverage Indicators - Section D'!H$42:H$205,MATCH('Print View'!$A133&amp;'Print View'!$U$101,'Coverage Indicators - Section D'!$B$42:$B$205&amp;'Coverage Indicators - Section D'!$I$42:$I$205,0)),""),"")</f>
        <v/>
      </c>
      <c r="X133" s="303"/>
      <c r="Y133" s="304"/>
      <c r="Z133" s="304"/>
      <c r="AA133" s="305"/>
      <c r="AB133" s="303"/>
      <c r="AC133" s="304"/>
      <c r="AD133" s="304"/>
      <c r="AE133" s="305"/>
      <c r="AF133" s="303"/>
      <c r="AG133" s="304"/>
      <c r="AH133" s="306"/>
      <c r="AI133" s="305"/>
      <c r="AJ133" s="307" t="str">
        <f>IFERROR(IF(INDEX('Coverage Indicators - Section D'!W$10:W$38,MATCH('Print View'!$A133,'Coverage Indicators - Section D'!$A$10:$A$38,0))&lt;&gt;0,INDEX('Coverage Indicators - Section D'!W$10:W$38,MATCH('Print View'!$A133,'Coverage Indicators - Section D'!$A$10:$A$38,0)),""),"")</f>
        <v/>
      </c>
    </row>
    <row r="134" spans="1:36" ht="23.25">
      <c r="A134" s="308"/>
      <c r="B134" s="309"/>
      <c r="C134" s="309"/>
      <c r="D134" s="310"/>
      <c r="E134" s="310"/>
      <c r="F134" s="310"/>
      <c r="G134" s="310"/>
      <c r="H134" s="310"/>
      <c r="I134" s="310"/>
      <c r="J134" s="310"/>
      <c r="K134" s="310"/>
      <c r="L134" s="310"/>
      <c r="M134" s="310"/>
      <c r="N134" s="310"/>
    </row>
    <row r="135" spans="1:36" ht="16.5" thickBot="1">
      <c r="J135" s="225"/>
    </row>
    <row r="136" spans="1:36" ht="47.25" thickBot="1">
      <c r="A136" s="635" t="str">
        <f>'WPTM - Section F'!A6:AC6</f>
        <v>Key Activities</v>
      </c>
      <c r="B136" s="636"/>
      <c r="C136" s="636"/>
      <c r="D136" s="636"/>
      <c r="E136" s="636"/>
      <c r="F136" s="636"/>
      <c r="G136" s="636"/>
      <c r="H136" s="636"/>
      <c r="I136" s="637"/>
    </row>
    <row r="137" spans="1:36" ht="16.5" thickBot="1"/>
    <row r="138" spans="1:36" ht="26.25" customHeight="1">
      <c r="A138" s="638" t="str">
        <f>'WPTM - Section F'!A7</f>
        <v>Key Activity Number</v>
      </c>
      <c r="B138" s="638" t="str">
        <f>'WPTM - Section F'!B7</f>
        <v>Module</v>
      </c>
      <c r="C138" s="638" t="str">
        <f>'WPTM - Section F'!C7</f>
        <v>Intervention</v>
      </c>
      <c r="D138" s="638" t="str">
        <f>'WPTM - Section F'!D7</f>
        <v>Key Activity</v>
      </c>
      <c r="E138" s="638" t="str">
        <f>'WPTM - Section F'!E7</f>
        <v>Reponsible PR</v>
      </c>
      <c r="F138" s="638" t="str">
        <f>'WPTM - Section F'!W7</f>
        <v>Module Reference (Name)</v>
      </c>
      <c r="G138" s="312"/>
      <c r="H138" s="312"/>
      <c r="I138" s="312"/>
      <c r="J138" s="312"/>
      <c r="K138" s="312"/>
      <c r="L138" s="313"/>
      <c r="M138" s="314"/>
      <c r="N138" s="312"/>
      <c r="O138" s="312"/>
      <c r="P138" s="312"/>
      <c r="Q138" s="312"/>
      <c r="R138" s="312"/>
      <c r="S138" s="313"/>
      <c r="T138" s="314"/>
      <c r="U138" s="312"/>
      <c r="V138" s="312"/>
      <c r="W138" s="312"/>
      <c r="X138" s="312"/>
      <c r="Y138" s="312"/>
      <c r="Z138" s="313"/>
      <c r="AA138" s="314"/>
      <c r="AB138" s="312"/>
      <c r="AC138" s="312"/>
      <c r="AD138" s="312"/>
      <c r="AE138" s="312"/>
      <c r="AF138" s="312"/>
      <c r="AG138" s="313"/>
      <c r="AH138" s="315"/>
      <c r="AI138" s="633"/>
    </row>
    <row r="139" spans="1:36" ht="26.25" customHeight="1">
      <c r="A139" s="639"/>
      <c r="B139" s="639"/>
      <c r="C139" s="639"/>
      <c r="D139" s="639"/>
      <c r="E139" s="639"/>
      <c r="F139" s="639"/>
      <c r="G139" s="316"/>
      <c r="H139" s="316"/>
      <c r="I139" s="317" t="s">
        <v>186</v>
      </c>
      <c r="J139" s="316"/>
      <c r="K139" s="316"/>
      <c r="L139" s="318"/>
      <c r="M139" s="319" t="s">
        <v>185</v>
      </c>
      <c r="N139" s="316"/>
      <c r="O139" s="316"/>
      <c r="P139" s="316" t="s">
        <v>186</v>
      </c>
      <c r="Q139" s="316"/>
      <c r="R139" s="316"/>
      <c r="S139" s="318"/>
      <c r="T139" s="320" t="s">
        <v>185</v>
      </c>
      <c r="U139" s="316"/>
      <c r="V139" s="316"/>
      <c r="W139" s="316" t="s">
        <v>186</v>
      </c>
      <c r="X139" s="316"/>
      <c r="Y139" s="316"/>
      <c r="Z139" s="318"/>
      <c r="AA139" s="319" t="s">
        <v>185</v>
      </c>
      <c r="AB139" s="316"/>
      <c r="AC139" s="316"/>
      <c r="AD139" s="316" t="s">
        <v>186</v>
      </c>
      <c r="AE139" s="316"/>
      <c r="AF139" s="316"/>
      <c r="AG139" s="318"/>
      <c r="AH139" s="321"/>
      <c r="AI139" s="634"/>
    </row>
    <row r="140" spans="1:36">
      <c r="A140" s="322"/>
      <c r="B140" s="323"/>
      <c r="C140" s="323"/>
      <c r="D140" s="323"/>
      <c r="E140" s="324"/>
      <c r="F140" s="629"/>
      <c r="G140" s="629"/>
      <c r="H140" s="630"/>
      <c r="I140" s="631"/>
      <c r="J140" s="629"/>
      <c r="K140" s="629"/>
      <c r="L140" s="632"/>
      <c r="M140" s="628"/>
      <c r="N140" s="629"/>
      <c r="O140" s="630"/>
      <c r="P140" s="631"/>
      <c r="Q140" s="629"/>
      <c r="R140" s="629"/>
      <c r="S140" s="632"/>
      <c r="T140" s="628"/>
      <c r="U140" s="629"/>
      <c r="V140" s="630"/>
      <c r="W140" s="631"/>
      <c r="X140" s="629"/>
      <c r="Y140" s="629"/>
      <c r="Z140" s="632"/>
      <c r="AA140" s="628"/>
      <c r="AB140" s="629"/>
      <c r="AC140" s="630"/>
      <c r="AD140" s="631"/>
      <c r="AE140" s="629"/>
      <c r="AF140" s="629"/>
      <c r="AG140" s="632"/>
      <c r="AH140" s="325"/>
      <c r="AI140" s="326"/>
    </row>
    <row r="141" spans="1:36">
      <c r="A141" s="322"/>
      <c r="B141" s="323"/>
      <c r="C141" s="323"/>
      <c r="D141" s="323"/>
      <c r="E141" s="324"/>
      <c r="F141" s="629"/>
      <c r="G141" s="629"/>
      <c r="H141" s="630"/>
      <c r="I141" s="631"/>
      <c r="J141" s="629"/>
      <c r="K141" s="629"/>
      <c r="L141" s="632"/>
      <c r="M141" s="628"/>
      <c r="N141" s="629"/>
      <c r="O141" s="630"/>
      <c r="P141" s="631"/>
      <c r="Q141" s="629"/>
      <c r="R141" s="629"/>
      <c r="S141" s="632"/>
      <c r="T141" s="628"/>
      <c r="U141" s="629"/>
      <c r="V141" s="630"/>
      <c r="W141" s="631"/>
      <c r="X141" s="629"/>
      <c r="Y141" s="629"/>
      <c r="Z141" s="632"/>
      <c r="AA141" s="628"/>
      <c r="AB141" s="629"/>
      <c r="AC141" s="630"/>
      <c r="AD141" s="631"/>
      <c r="AE141" s="629"/>
      <c r="AF141" s="629"/>
      <c r="AG141" s="632"/>
      <c r="AH141" s="325"/>
      <c r="AI141" s="326"/>
    </row>
    <row r="142" spans="1:36">
      <c r="A142" s="322"/>
      <c r="B142" s="323"/>
      <c r="C142" s="323"/>
      <c r="D142" s="323"/>
      <c r="E142" s="324"/>
      <c r="F142" s="629"/>
      <c r="G142" s="629"/>
      <c r="H142" s="630"/>
      <c r="I142" s="631"/>
      <c r="J142" s="629"/>
      <c r="K142" s="629"/>
      <c r="L142" s="632"/>
      <c r="M142" s="628"/>
      <c r="N142" s="629"/>
      <c r="O142" s="630"/>
      <c r="P142" s="631"/>
      <c r="Q142" s="629"/>
      <c r="R142" s="629"/>
      <c r="S142" s="632"/>
      <c r="T142" s="628"/>
      <c r="U142" s="629"/>
      <c r="V142" s="630"/>
      <c r="W142" s="631"/>
      <c r="X142" s="629"/>
      <c r="Y142" s="629"/>
      <c r="Z142" s="632"/>
      <c r="AA142" s="628"/>
      <c r="AB142" s="629"/>
      <c r="AC142" s="630"/>
      <c r="AD142" s="631"/>
      <c r="AE142" s="629"/>
      <c r="AF142" s="629"/>
      <c r="AG142" s="632"/>
      <c r="AH142" s="325"/>
      <c r="AI142" s="326"/>
    </row>
    <row r="143" spans="1:36">
      <c r="A143" s="322"/>
      <c r="B143" s="323"/>
      <c r="C143" s="323"/>
      <c r="D143" s="323"/>
      <c r="E143" s="324"/>
      <c r="F143" s="629"/>
      <c r="G143" s="629"/>
      <c r="H143" s="630"/>
      <c r="I143" s="631"/>
      <c r="J143" s="629"/>
      <c r="K143" s="629"/>
      <c r="L143" s="632"/>
      <c r="M143" s="628"/>
      <c r="N143" s="629"/>
      <c r="O143" s="630"/>
      <c r="P143" s="631"/>
      <c r="Q143" s="629"/>
      <c r="R143" s="629"/>
      <c r="S143" s="632"/>
      <c r="T143" s="628"/>
      <c r="U143" s="629"/>
      <c r="V143" s="630"/>
      <c r="W143" s="631"/>
      <c r="X143" s="629"/>
      <c r="Y143" s="629"/>
      <c r="Z143" s="632"/>
      <c r="AA143" s="628"/>
      <c r="AB143" s="629"/>
      <c r="AC143" s="630"/>
      <c r="AD143" s="631"/>
      <c r="AE143" s="629"/>
      <c r="AF143" s="629"/>
      <c r="AG143" s="632"/>
      <c r="AH143" s="325"/>
      <c r="AI143" s="326"/>
    </row>
    <row r="144" spans="1:36">
      <c r="A144" s="322"/>
      <c r="B144" s="323"/>
      <c r="C144" s="323"/>
      <c r="D144" s="323"/>
      <c r="E144" s="324"/>
      <c r="F144" s="629"/>
      <c r="G144" s="629"/>
      <c r="H144" s="630"/>
      <c r="I144" s="631"/>
      <c r="J144" s="629"/>
      <c r="K144" s="629"/>
      <c r="L144" s="632"/>
      <c r="M144" s="628"/>
      <c r="N144" s="629"/>
      <c r="O144" s="630"/>
      <c r="P144" s="631"/>
      <c r="Q144" s="629"/>
      <c r="R144" s="629"/>
      <c r="S144" s="632"/>
      <c r="T144" s="628"/>
      <c r="U144" s="629"/>
      <c r="V144" s="630"/>
      <c r="W144" s="631"/>
      <c r="X144" s="629"/>
      <c r="Y144" s="629"/>
      <c r="Z144" s="632"/>
      <c r="AA144" s="628"/>
      <c r="AB144" s="629"/>
      <c r="AC144" s="630"/>
      <c r="AD144" s="631"/>
      <c r="AE144" s="629"/>
      <c r="AF144" s="629"/>
      <c r="AG144" s="632"/>
      <c r="AH144" s="325"/>
      <c r="AI144" s="326"/>
    </row>
    <row r="145" spans="1:35">
      <c r="A145" s="322"/>
      <c r="B145" s="323"/>
      <c r="C145" s="323"/>
      <c r="D145" s="323"/>
      <c r="E145" s="324"/>
      <c r="F145" s="629"/>
      <c r="G145" s="629"/>
      <c r="H145" s="630"/>
      <c r="I145" s="631"/>
      <c r="J145" s="629"/>
      <c r="K145" s="629"/>
      <c r="L145" s="632"/>
      <c r="M145" s="628"/>
      <c r="N145" s="629"/>
      <c r="O145" s="630"/>
      <c r="P145" s="631"/>
      <c r="Q145" s="629"/>
      <c r="R145" s="629"/>
      <c r="S145" s="632"/>
      <c r="T145" s="628"/>
      <c r="U145" s="629"/>
      <c r="V145" s="630"/>
      <c r="W145" s="631"/>
      <c r="X145" s="629"/>
      <c r="Y145" s="629"/>
      <c r="Z145" s="632"/>
      <c r="AA145" s="628"/>
      <c r="AB145" s="629"/>
      <c r="AC145" s="630"/>
      <c r="AD145" s="631"/>
      <c r="AE145" s="629"/>
      <c r="AF145" s="629"/>
      <c r="AG145" s="632"/>
      <c r="AH145" s="325"/>
      <c r="AI145" s="326"/>
    </row>
    <row r="146" spans="1:35">
      <c r="A146" s="322"/>
      <c r="B146" s="323"/>
      <c r="C146" s="323"/>
      <c r="D146" s="323"/>
      <c r="E146" s="324"/>
      <c r="F146" s="629"/>
      <c r="G146" s="629"/>
      <c r="H146" s="630"/>
      <c r="I146" s="631"/>
      <c r="J146" s="629"/>
      <c r="K146" s="629"/>
      <c r="L146" s="632"/>
      <c r="M146" s="628"/>
      <c r="N146" s="629"/>
      <c r="O146" s="630"/>
      <c r="P146" s="631"/>
      <c r="Q146" s="629"/>
      <c r="R146" s="629"/>
      <c r="S146" s="632"/>
      <c r="T146" s="628"/>
      <c r="U146" s="629"/>
      <c r="V146" s="630"/>
      <c r="W146" s="631"/>
      <c r="X146" s="629"/>
      <c r="Y146" s="629"/>
      <c r="Z146" s="632"/>
      <c r="AA146" s="628"/>
      <c r="AB146" s="629"/>
      <c r="AC146" s="630"/>
      <c r="AD146" s="631"/>
      <c r="AE146" s="629"/>
      <c r="AF146" s="629"/>
      <c r="AG146" s="632"/>
      <c r="AH146" s="325"/>
      <c r="AI146" s="326"/>
    </row>
    <row r="147" spans="1:35">
      <c r="A147" s="322"/>
      <c r="B147" s="323"/>
      <c r="C147" s="323"/>
      <c r="D147" s="323"/>
      <c r="E147" s="324"/>
      <c r="F147" s="629"/>
      <c r="G147" s="629"/>
      <c r="H147" s="630"/>
      <c r="I147" s="631"/>
      <c r="J147" s="629"/>
      <c r="K147" s="629"/>
      <c r="L147" s="632"/>
      <c r="M147" s="628"/>
      <c r="N147" s="629"/>
      <c r="O147" s="630"/>
      <c r="P147" s="631"/>
      <c r="Q147" s="629"/>
      <c r="R147" s="629"/>
      <c r="S147" s="632"/>
      <c r="T147" s="628"/>
      <c r="U147" s="629"/>
      <c r="V147" s="630"/>
      <c r="W147" s="631"/>
      <c r="X147" s="629"/>
      <c r="Y147" s="629"/>
      <c r="Z147" s="632"/>
      <c r="AA147" s="628"/>
      <c r="AB147" s="629"/>
      <c r="AC147" s="630"/>
      <c r="AD147" s="631"/>
      <c r="AE147" s="629"/>
      <c r="AF147" s="629"/>
      <c r="AG147" s="632"/>
      <c r="AH147" s="325"/>
      <c r="AI147" s="326"/>
    </row>
    <row r="148" spans="1:35">
      <c r="A148" s="322"/>
      <c r="B148" s="323"/>
      <c r="C148" s="323"/>
      <c r="D148" s="323"/>
      <c r="E148" s="324"/>
      <c r="F148" s="629"/>
      <c r="G148" s="629"/>
      <c r="H148" s="630"/>
      <c r="I148" s="631"/>
      <c r="J148" s="629"/>
      <c r="K148" s="629"/>
      <c r="L148" s="632"/>
      <c r="M148" s="628"/>
      <c r="N148" s="629"/>
      <c r="O148" s="630"/>
      <c r="P148" s="631"/>
      <c r="Q148" s="629"/>
      <c r="R148" s="629"/>
      <c r="S148" s="632"/>
      <c r="T148" s="628"/>
      <c r="U148" s="629"/>
      <c r="V148" s="630"/>
      <c r="W148" s="631"/>
      <c r="X148" s="629"/>
      <c r="Y148" s="629"/>
      <c r="Z148" s="632"/>
      <c r="AA148" s="628"/>
      <c r="AB148" s="629"/>
      <c r="AC148" s="630"/>
      <c r="AD148" s="631"/>
      <c r="AE148" s="629"/>
      <c r="AF148" s="629"/>
      <c r="AG148" s="632"/>
      <c r="AH148" s="325"/>
      <c r="AI148" s="326"/>
    </row>
    <row r="149" spans="1:35">
      <c r="A149" s="322"/>
      <c r="B149" s="323"/>
      <c r="C149" s="323"/>
      <c r="D149" s="323"/>
      <c r="E149" s="324"/>
      <c r="F149" s="629"/>
      <c r="G149" s="629"/>
      <c r="H149" s="630"/>
      <c r="I149" s="631"/>
      <c r="J149" s="629"/>
      <c r="K149" s="629"/>
      <c r="L149" s="632"/>
      <c r="M149" s="628"/>
      <c r="N149" s="629"/>
      <c r="O149" s="630"/>
      <c r="P149" s="631"/>
      <c r="Q149" s="629"/>
      <c r="R149" s="629"/>
      <c r="S149" s="632"/>
      <c r="T149" s="628"/>
      <c r="U149" s="629"/>
      <c r="V149" s="630"/>
      <c r="W149" s="631"/>
      <c r="X149" s="629"/>
      <c r="Y149" s="629"/>
      <c r="Z149" s="632"/>
      <c r="AA149" s="628"/>
      <c r="AB149" s="629"/>
      <c r="AC149" s="630"/>
      <c r="AD149" s="631"/>
      <c r="AE149" s="629"/>
      <c r="AF149" s="629"/>
      <c r="AG149" s="632"/>
      <c r="AH149" s="325"/>
      <c r="AI149" s="326"/>
    </row>
    <row r="150" spans="1:35">
      <c r="A150" s="322"/>
      <c r="B150" s="323"/>
      <c r="C150" s="323"/>
      <c r="D150" s="323"/>
      <c r="E150" s="324"/>
      <c r="F150" s="629"/>
      <c r="G150" s="629"/>
      <c r="H150" s="630"/>
      <c r="I150" s="631"/>
      <c r="J150" s="629"/>
      <c r="K150" s="629"/>
      <c r="L150" s="632"/>
      <c r="M150" s="628"/>
      <c r="N150" s="629"/>
      <c r="O150" s="630"/>
      <c r="P150" s="631"/>
      <c r="Q150" s="629"/>
      <c r="R150" s="629"/>
      <c r="S150" s="632"/>
      <c r="T150" s="628"/>
      <c r="U150" s="629"/>
      <c r="V150" s="630"/>
      <c r="W150" s="631"/>
      <c r="X150" s="629"/>
      <c r="Y150" s="629"/>
      <c r="Z150" s="632"/>
      <c r="AA150" s="628"/>
      <c r="AB150" s="629"/>
      <c r="AC150" s="630"/>
      <c r="AD150" s="631"/>
      <c r="AE150" s="629"/>
      <c r="AF150" s="629"/>
      <c r="AG150" s="632"/>
      <c r="AH150" s="325"/>
      <c r="AI150" s="326"/>
    </row>
    <row r="151" spans="1:35">
      <c r="A151" s="322"/>
      <c r="B151" s="323"/>
      <c r="C151" s="323"/>
      <c r="D151" s="323"/>
      <c r="E151" s="324"/>
      <c r="F151" s="629"/>
      <c r="G151" s="629"/>
      <c r="H151" s="630"/>
      <c r="I151" s="631"/>
      <c r="J151" s="629"/>
      <c r="K151" s="629"/>
      <c r="L151" s="632"/>
      <c r="M151" s="628"/>
      <c r="N151" s="629"/>
      <c r="O151" s="630"/>
      <c r="P151" s="631"/>
      <c r="Q151" s="629"/>
      <c r="R151" s="629"/>
      <c r="S151" s="632"/>
      <c r="T151" s="628"/>
      <c r="U151" s="629"/>
      <c r="V151" s="630"/>
      <c r="W151" s="631"/>
      <c r="X151" s="629"/>
      <c r="Y151" s="629"/>
      <c r="Z151" s="632"/>
      <c r="AA151" s="628"/>
      <c r="AB151" s="629"/>
      <c r="AC151" s="630"/>
      <c r="AD151" s="631"/>
      <c r="AE151" s="629"/>
      <c r="AF151" s="629"/>
      <c r="AG151" s="632"/>
      <c r="AH151" s="325"/>
      <c r="AI151" s="326"/>
    </row>
    <row r="152" spans="1:35">
      <c r="A152" s="322"/>
      <c r="B152" s="323"/>
      <c r="C152" s="323"/>
      <c r="D152" s="323"/>
      <c r="E152" s="324"/>
      <c r="F152" s="629"/>
      <c r="G152" s="629"/>
      <c r="H152" s="630"/>
      <c r="I152" s="631"/>
      <c r="J152" s="629"/>
      <c r="K152" s="629"/>
      <c r="L152" s="632"/>
      <c r="M152" s="628"/>
      <c r="N152" s="629"/>
      <c r="O152" s="630"/>
      <c r="P152" s="631"/>
      <c r="Q152" s="629"/>
      <c r="R152" s="629"/>
      <c r="S152" s="632"/>
      <c r="T152" s="628"/>
      <c r="U152" s="629"/>
      <c r="V152" s="630"/>
      <c r="W152" s="631"/>
      <c r="X152" s="629"/>
      <c r="Y152" s="629"/>
      <c r="Z152" s="632"/>
      <c r="AA152" s="628"/>
      <c r="AB152" s="629"/>
      <c r="AC152" s="630"/>
      <c r="AD152" s="631"/>
      <c r="AE152" s="629"/>
      <c r="AF152" s="629"/>
      <c r="AG152" s="632"/>
      <c r="AH152" s="325"/>
      <c r="AI152" s="326"/>
    </row>
    <row r="153" spans="1:35">
      <c r="A153" s="322"/>
      <c r="B153" s="323"/>
      <c r="C153" s="323"/>
      <c r="D153" s="323"/>
      <c r="E153" s="324"/>
      <c r="F153" s="629"/>
      <c r="G153" s="629"/>
      <c r="H153" s="630"/>
      <c r="I153" s="631"/>
      <c r="J153" s="629"/>
      <c r="K153" s="629"/>
      <c r="L153" s="632"/>
      <c r="M153" s="628"/>
      <c r="N153" s="629"/>
      <c r="O153" s="630"/>
      <c r="P153" s="631"/>
      <c r="Q153" s="629"/>
      <c r="R153" s="629"/>
      <c r="S153" s="632"/>
      <c r="T153" s="628"/>
      <c r="U153" s="629"/>
      <c r="V153" s="630"/>
      <c r="W153" s="631"/>
      <c r="X153" s="629"/>
      <c r="Y153" s="629"/>
      <c r="Z153" s="632"/>
      <c r="AA153" s="628"/>
      <c r="AB153" s="629"/>
      <c r="AC153" s="630"/>
      <c r="AD153" s="631"/>
      <c r="AE153" s="629"/>
      <c r="AF153" s="629"/>
      <c r="AG153" s="632"/>
      <c r="AH153" s="325"/>
      <c r="AI153" s="326"/>
    </row>
    <row r="154" spans="1:35">
      <c r="A154" s="322"/>
      <c r="B154" s="323"/>
      <c r="C154" s="323"/>
      <c r="D154" s="323"/>
      <c r="E154" s="324"/>
      <c r="F154" s="629"/>
      <c r="G154" s="629"/>
      <c r="H154" s="630"/>
      <c r="I154" s="631"/>
      <c r="J154" s="629"/>
      <c r="K154" s="629"/>
      <c r="L154" s="632"/>
      <c r="M154" s="628"/>
      <c r="N154" s="629"/>
      <c r="O154" s="630"/>
      <c r="P154" s="631"/>
      <c r="Q154" s="629"/>
      <c r="R154" s="629"/>
      <c r="S154" s="632"/>
      <c r="T154" s="628"/>
      <c r="U154" s="629"/>
      <c r="V154" s="630"/>
      <c r="W154" s="631"/>
      <c r="X154" s="629"/>
      <c r="Y154" s="629"/>
      <c r="Z154" s="632"/>
      <c r="AA154" s="628"/>
      <c r="AB154" s="629"/>
      <c r="AC154" s="630"/>
      <c r="AD154" s="631"/>
      <c r="AE154" s="629"/>
      <c r="AF154" s="629"/>
      <c r="AG154" s="632"/>
      <c r="AH154" s="325"/>
      <c r="AI154" s="326"/>
    </row>
    <row r="155" spans="1:35">
      <c r="A155" s="322"/>
      <c r="B155" s="323"/>
      <c r="C155" s="323"/>
      <c r="D155" s="323"/>
      <c r="E155" s="324"/>
      <c r="F155" s="629"/>
      <c r="G155" s="629"/>
      <c r="H155" s="630"/>
      <c r="I155" s="631"/>
      <c r="J155" s="629"/>
      <c r="K155" s="629"/>
      <c r="L155" s="632"/>
      <c r="M155" s="628"/>
      <c r="N155" s="629"/>
      <c r="O155" s="630"/>
      <c r="P155" s="631"/>
      <c r="Q155" s="629"/>
      <c r="R155" s="629"/>
      <c r="S155" s="632"/>
      <c r="T155" s="628"/>
      <c r="U155" s="629"/>
      <c r="V155" s="630"/>
      <c r="W155" s="631"/>
      <c r="X155" s="629"/>
      <c r="Y155" s="629"/>
      <c r="Z155" s="632"/>
      <c r="AA155" s="628"/>
      <c r="AB155" s="629"/>
      <c r="AC155" s="630"/>
      <c r="AD155" s="631"/>
      <c r="AE155" s="629"/>
      <c r="AF155" s="629"/>
      <c r="AG155" s="632"/>
      <c r="AH155" s="325"/>
      <c r="AI155" s="326"/>
    </row>
    <row r="156" spans="1:35">
      <c r="A156" s="322"/>
      <c r="B156" s="323"/>
      <c r="C156" s="323"/>
      <c r="D156" s="323"/>
      <c r="E156" s="324"/>
      <c r="F156" s="629"/>
      <c r="G156" s="629"/>
      <c r="H156" s="630"/>
      <c r="I156" s="631"/>
      <c r="J156" s="629"/>
      <c r="K156" s="629"/>
      <c r="L156" s="632"/>
      <c r="M156" s="628"/>
      <c r="N156" s="629"/>
      <c r="O156" s="630"/>
      <c r="P156" s="631"/>
      <c r="Q156" s="629"/>
      <c r="R156" s="629"/>
      <c r="S156" s="632"/>
      <c r="T156" s="628"/>
      <c r="U156" s="629"/>
      <c r="V156" s="630"/>
      <c r="W156" s="631"/>
      <c r="X156" s="629"/>
      <c r="Y156" s="629"/>
      <c r="Z156" s="632"/>
      <c r="AA156" s="628"/>
      <c r="AB156" s="629"/>
      <c r="AC156" s="630"/>
      <c r="AD156" s="631"/>
      <c r="AE156" s="629"/>
      <c r="AF156" s="629"/>
      <c r="AG156" s="632"/>
      <c r="AH156" s="325"/>
      <c r="AI156" s="326"/>
    </row>
    <row r="157" spans="1:35">
      <c r="A157" s="322"/>
      <c r="B157" s="323"/>
      <c r="C157" s="323"/>
      <c r="D157" s="323"/>
      <c r="E157" s="324"/>
      <c r="F157" s="629"/>
      <c r="G157" s="629"/>
      <c r="H157" s="630"/>
      <c r="I157" s="631"/>
      <c r="J157" s="629"/>
      <c r="K157" s="629"/>
      <c r="L157" s="632"/>
      <c r="M157" s="628"/>
      <c r="N157" s="629"/>
      <c r="O157" s="630"/>
      <c r="P157" s="631"/>
      <c r="Q157" s="629"/>
      <c r="R157" s="629"/>
      <c r="S157" s="632"/>
      <c r="T157" s="628"/>
      <c r="U157" s="629"/>
      <c r="V157" s="630"/>
      <c r="W157" s="631"/>
      <c r="X157" s="629"/>
      <c r="Y157" s="629"/>
      <c r="Z157" s="632"/>
      <c r="AA157" s="628"/>
      <c r="AB157" s="629"/>
      <c r="AC157" s="630"/>
      <c r="AD157" s="631"/>
      <c r="AE157" s="629"/>
      <c r="AF157" s="629"/>
      <c r="AG157" s="632"/>
      <c r="AH157" s="325"/>
      <c r="AI157" s="326"/>
    </row>
    <row r="158" spans="1:35">
      <c r="A158" s="322"/>
      <c r="B158" s="323"/>
      <c r="C158" s="323"/>
      <c r="D158" s="323"/>
      <c r="E158" s="324"/>
      <c r="F158" s="629"/>
      <c r="G158" s="629"/>
      <c r="H158" s="630"/>
      <c r="I158" s="631"/>
      <c r="J158" s="629"/>
      <c r="K158" s="629"/>
      <c r="L158" s="632"/>
      <c r="M158" s="628"/>
      <c r="N158" s="629"/>
      <c r="O158" s="630"/>
      <c r="P158" s="631"/>
      <c r="Q158" s="629"/>
      <c r="R158" s="629"/>
      <c r="S158" s="632"/>
      <c r="T158" s="628"/>
      <c r="U158" s="629"/>
      <c r="V158" s="630"/>
      <c r="W158" s="631"/>
      <c r="X158" s="629"/>
      <c r="Y158" s="629"/>
      <c r="Z158" s="632"/>
      <c r="AA158" s="628"/>
      <c r="AB158" s="629"/>
      <c r="AC158" s="630"/>
      <c r="AD158" s="631"/>
      <c r="AE158" s="629"/>
      <c r="AF158" s="629"/>
      <c r="AG158" s="632"/>
      <c r="AH158" s="325"/>
      <c r="AI158" s="326"/>
    </row>
    <row r="159" spans="1:35">
      <c r="A159" s="322"/>
      <c r="B159" s="323"/>
      <c r="C159" s="323"/>
      <c r="D159" s="323"/>
      <c r="E159" s="324"/>
      <c r="F159" s="629"/>
      <c r="G159" s="629"/>
      <c r="H159" s="630"/>
      <c r="I159" s="631"/>
      <c r="J159" s="629"/>
      <c r="K159" s="629"/>
      <c r="L159" s="632"/>
      <c r="M159" s="628"/>
      <c r="N159" s="629"/>
      <c r="O159" s="630"/>
      <c r="P159" s="631"/>
      <c r="Q159" s="629"/>
      <c r="R159" s="629"/>
      <c r="S159" s="632"/>
      <c r="T159" s="628"/>
      <c r="U159" s="629"/>
      <c r="V159" s="630"/>
      <c r="W159" s="631"/>
      <c r="X159" s="629"/>
      <c r="Y159" s="629"/>
      <c r="Z159" s="632"/>
      <c r="AA159" s="628"/>
      <c r="AB159" s="629"/>
      <c r="AC159" s="630"/>
      <c r="AD159" s="631"/>
      <c r="AE159" s="629"/>
      <c r="AF159" s="629"/>
      <c r="AG159" s="632"/>
      <c r="AH159" s="325"/>
      <c r="AI159" s="326"/>
    </row>
    <row r="160" spans="1:35">
      <c r="A160" s="322"/>
      <c r="B160" s="323"/>
      <c r="C160" s="323"/>
      <c r="D160" s="323"/>
      <c r="E160" s="324"/>
      <c r="F160" s="629"/>
      <c r="G160" s="629"/>
      <c r="H160" s="630"/>
      <c r="I160" s="631"/>
      <c r="J160" s="629"/>
      <c r="K160" s="629"/>
      <c r="L160" s="632"/>
      <c r="M160" s="628"/>
      <c r="N160" s="629"/>
      <c r="O160" s="630"/>
      <c r="P160" s="631"/>
      <c r="Q160" s="629"/>
      <c r="R160" s="629"/>
      <c r="S160" s="632"/>
      <c r="T160" s="628"/>
      <c r="U160" s="629"/>
      <c r="V160" s="630"/>
      <c r="W160" s="631"/>
      <c r="X160" s="629"/>
      <c r="Y160" s="629"/>
      <c r="Z160" s="632"/>
      <c r="AA160" s="628"/>
      <c r="AB160" s="629"/>
      <c r="AC160" s="630"/>
      <c r="AD160" s="631"/>
      <c r="AE160" s="629"/>
      <c r="AF160" s="629"/>
      <c r="AG160" s="632"/>
      <c r="AH160" s="325"/>
      <c r="AI160" s="326"/>
    </row>
    <row r="161" spans="1:35">
      <c r="A161" s="322"/>
      <c r="B161" s="323"/>
      <c r="C161" s="323"/>
      <c r="D161" s="323"/>
      <c r="E161" s="324"/>
      <c r="F161" s="629"/>
      <c r="G161" s="629"/>
      <c r="H161" s="630"/>
      <c r="I161" s="631"/>
      <c r="J161" s="629"/>
      <c r="K161" s="629"/>
      <c r="L161" s="632"/>
      <c r="M161" s="628"/>
      <c r="N161" s="629"/>
      <c r="O161" s="630"/>
      <c r="P161" s="631"/>
      <c r="Q161" s="629"/>
      <c r="R161" s="629"/>
      <c r="S161" s="632"/>
      <c r="T161" s="628"/>
      <c r="U161" s="629"/>
      <c r="V161" s="630"/>
      <c r="W161" s="631"/>
      <c r="X161" s="629"/>
      <c r="Y161" s="629"/>
      <c r="Z161" s="632"/>
      <c r="AA161" s="628"/>
      <c r="AB161" s="629"/>
      <c r="AC161" s="630"/>
      <c r="AD161" s="631"/>
      <c r="AE161" s="629"/>
      <c r="AF161" s="629"/>
      <c r="AG161" s="632"/>
      <c r="AH161" s="325"/>
      <c r="AI161" s="326"/>
    </row>
    <row r="162" spans="1:35">
      <c r="A162" s="322"/>
      <c r="B162" s="323"/>
      <c r="C162" s="323"/>
      <c r="D162" s="323"/>
      <c r="E162" s="324"/>
      <c r="F162" s="629"/>
      <c r="G162" s="629"/>
      <c r="H162" s="630"/>
      <c r="I162" s="631"/>
      <c r="J162" s="629"/>
      <c r="K162" s="629"/>
      <c r="L162" s="632"/>
      <c r="M162" s="628"/>
      <c r="N162" s="629"/>
      <c r="O162" s="630"/>
      <c r="P162" s="631"/>
      <c r="Q162" s="629"/>
      <c r="R162" s="629"/>
      <c r="S162" s="632"/>
      <c r="T162" s="628"/>
      <c r="U162" s="629"/>
      <c r="V162" s="630"/>
      <c r="W162" s="631"/>
      <c r="X162" s="629"/>
      <c r="Y162" s="629"/>
      <c r="Z162" s="632"/>
      <c r="AA162" s="628"/>
      <c r="AB162" s="629"/>
      <c r="AC162" s="630"/>
      <c r="AD162" s="631"/>
      <c r="AE162" s="629"/>
      <c r="AF162" s="629"/>
      <c r="AG162" s="632"/>
      <c r="AH162" s="325"/>
      <c r="AI162" s="326"/>
    </row>
    <row r="163" spans="1:35">
      <c r="A163" s="322"/>
      <c r="B163" s="323"/>
      <c r="C163" s="323"/>
      <c r="D163" s="323"/>
      <c r="E163" s="324"/>
      <c r="F163" s="629"/>
      <c r="G163" s="629"/>
      <c r="H163" s="630"/>
      <c r="I163" s="631"/>
      <c r="J163" s="629"/>
      <c r="K163" s="629"/>
      <c r="L163" s="632"/>
      <c r="M163" s="628"/>
      <c r="N163" s="629"/>
      <c r="O163" s="630"/>
      <c r="P163" s="631"/>
      <c r="Q163" s="629"/>
      <c r="R163" s="629"/>
      <c r="S163" s="632"/>
      <c r="T163" s="628"/>
      <c r="U163" s="629"/>
      <c r="V163" s="630"/>
      <c r="W163" s="631"/>
      <c r="X163" s="629"/>
      <c r="Y163" s="629"/>
      <c r="Z163" s="632"/>
      <c r="AA163" s="628"/>
      <c r="AB163" s="629"/>
      <c r="AC163" s="630"/>
      <c r="AD163" s="631"/>
      <c r="AE163" s="629"/>
      <c r="AF163" s="629"/>
      <c r="AG163" s="632"/>
      <c r="AH163" s="325"/>
      <c r="AI163" s="326"/>
    </row>
    <row r="164" spans="1:35">
      <c r="A164" s="322"/>
      <c r="B164" s="323"/>
      <c r="C164" s="323"/>
      <c r="D164" s="323"/>
      <c r="E164" s="324"/>
      <c r="F164" s="629"/>
      <c r="G164" s="629"/>
      <c r="H164" s="630"/>
      <c r="I164" s="631"/>
      <c r="J164" s="629"/>
      <c r="K164" s="629"/>
      <c r="L164" s="632"/>
      <c r="M164" s="628"/>
      <c r="N164" s="629"/>
      <c r="O164" s="630"/>
      <c r="P164" s="631"/>
      <c r="Q164" s="629"/>
      <c r="R164" s="629"/>
      <c r="S164" s="632"/>
      <c r="T164" s="628"/>
      <c r="U164" s="629"/>
      <c r="V164" s="630"/>
      <c r="W164" s="631"/>
      <c r="X164" s="629"/>
      <c r="Y164" s="629"/>
      <c r="Z164" s="632"/>
      <c r="AA164" s="628"/>
      <c r="AB164" s="629"/>
      <c r="AC164" s="630"/>
      <c r="AD164" s="631"/>
      <c r="AE164" s="629"/>
      <c r="AF164" s="629"/>
      <c r="AG164" s="632"/>
      <c r="AH164" s="325"/>
      <c r="AI164" s="326"/>
    </row>
    <row r="165" spans="1:35">
      <c r="A165" s="322"/>
      <c r="B165" s="323"/>
      <c r="C165" s="323"/>
      <c r="D165" s="323"/>
      <c r="E165" s="324"/>
      <c r="F165" s="629"/>
      <c r="G165" s="629"/>
      <c r="H165" s="630"/>
      <c r="I165" s="631"/>
      <c r="J165" s="629"/>
      <c r="K165" s="629"/>
      <c r="L165" s="632"/>
      <c r="M165" s="628"/>
      <c r="N165" s="629"/>
      <c r="O165" s="630"/>
      <c r="P165" s="631"/>
      <c r="Q165" s="629"/>
      <c r="R165" s="629"/>
      <c r="S165" s="632"/>
      <c r="T165" s="628"/>
      <c r="U165" s="629"/>
      <c r="V165" s="630"/>
      <c r="W165" s="631"/>
      <c r="X165" s="629"/>
      <c r="Y165" s="629"/>
      <c r="Z165" s="632"/>
      <c r="AA165" s="628"/>
      <c r="AB165" s="629"/>
      <c r="AC165" s="630"/>
      <c r="AD165" s="631"/>
      <c r="AE165" s="629"/>
      <c r="AF165" s="629"/>
      <c r="AG165" s="632"/>
      <c r="AH165" s="325"/>
      <c r="AI165" s="326"/>
    </row>
    <row r="166" spans="1:35">
      <c r="A166" s="322"/>
      <c r="B166" s="323"/>
      <c r="C166" s="323"/>
      <c r="D166" s="323"/>
      <c r="E166" s="324"/>
      <c r="F166" s="629"/>
      <c r="G166" s="629"/>
      <c r="H166" s="630"/>
      <c r="I166" s="631"/>
      <c r="J166" s="629"/>
      <c r="K166" s="629"/>
      <c r="L166" s="632"/>
      <c r="M166" s="628"/>
      <c r="N166" s="629"/>
      <c r="O166" s="630"/>
      <c r="P166" s="631"/>
      <c r="Q166" s="629"/>
      <c r="R166" s="629"/>
      <c r="S166" s="632"/>
      <c r="T166" s="628"/>
      <c r="U166" s="629"/>
      <c r="V166" s="630"/>
      <c r="W166" s="631"/>
      <c r="X166" s="629"/>
      <c r="Y166" s="629"/>
      <c r="Z166" s="632"/>
      <c r="AA166" s="628"/>
      <c r="AB166" s="629"/>
      <c r="AC166" s="630"/>
      <c r="AD166" s="631"/>
      <c r="AE166" s="629"/>
      <c r="AF166" s="629"/>
      <c r="AG166" s="632"/>
      <c r="AH166" s="325"/>
      <c r="AI166" s="326"/>
    </row>
    <row r="167" spans="1:35">
      <c r="A167" s="322"/>
      <c r="B167" s="323"/>
      <c r="C167" s="323"/>
      <c r="D167" s="323"/>
      <c r="E167" s="324"/>
      <c r="F167" s="629"/>
      <c r="G167" s="629"/>
      <c r="H167" s="630"/>
      <c r="I167" s="631"/>
      <c r="J167" s="629"/>
      <c r="K167" s="629"/>
      <c r="L167" s="632"/>
      <c r="M167" s="628"/>
      <c r="N167" s="629"/>
      <c r="O167" s="630"/>
      <c r="P167" s="631"/>
      <c r="Q167" s="629"/>
      <c r="R167" s="629"/>
      <c r="S167" s="632"/>
      <c r="T167" s="628"/>
      <c r="U167" s="629"/>
      <c r="V167" s="630"/>
      <c r="W167" s="631"/>
      <c r="X167" s="629"/>
      <c r="Y167" s="629"/>
      <c r="Z167" s="632"/>
      <c r="AA167" s="628"/>
      <c r="AB167" s="629"/>
      <c r="AC167" s="630"/>
      <c r="AD167" s="631"/>
      <c r="AE167" s="629"/>
      <c r="AF167" s="629"/>
      <c r="AG167" s="632"/>
      <c r="AH167" s="325"/>
      <c r="AI167" s="326"/>
    </row>
    <row r="168" spans="1:35">
      <c r="A168" s="322"/>
      <c r="B168" s="323"/>
      <c r="C168" s="323"/>
      <c r="D168" s="323"/>
      <c r="E168" s="324"/>
      <c r="F168" s="629"/>
      <c r="G168" s="629"/>
      <c r="H168" s="630"/>
      <c r="I168" s="631"/>
      <c r="J168" s="629"/>
      <c r="K168" s="629"/>
      <c r="L168" s="632"/>
      <c r="M168" s="628"/>
      <c r="N168" s="629"/>
      <c r="O168" s="630"/>
      <c r="P168" s="631"/>
      <c r="Q168" s="629"/>
      <c r="R168" s="629"/>
      <c r="S168" s="632"/>
      <c r="T168" s="628"/>
      <c r="U168" s="629"/>
      <c r="V168" s="630"/>
      <c r="W168" s="631"/>
      <c r="X168" s="629"/>
      <c r="Y168" s="629"/>
      <c r="Z168" s="632"/>
      <c r="AA168" s="628"/>
      <c r="AB168" s="629"/>
      <c r="AC168" s="630"/>
      <c r="AD168" s="631"/>
      <c r="AE168" s="629"/>
      <c r="AF168" s="629"/>
      <c r="AG168" s="632"/>
      <c r="AH168" s="325"/>
      <c r="AI168" s="326"/>
    </row>
    <row r="169" spans="1:35">
      <c r="A169" s="322"/>
      <c r="B169" s="323"/>
      <c r="C169" s="323"/>
      <c r="D169" s="323"/>
      <c r="E169" s="324"/>
      <c r="F169" s="629"/>
      <c r="G169" s="629"/>
      <c r="H169" s="630"/>
      <c r="I169" s="631"/>
      <c r="J169" s="629"/>
      <c r="K169" s="629"/>
      <c r="L169" s="632"/>
      <c r="M169" s="628"/>
      <c r="N169" s="629"/>
      <c r="O169" s="630"/>
      <c r="P169" s="631"/>
      <c r="Q169" s="629"/>
      <c r="R169" s="629"/>
      <c r="S169" s="632"/>
      <c r="T169" s="628"/>
      <c r="U169" s="629"/>
      <c r="V169" s="630"/>
      <c r="W169" s="631"/>
      <c r="X169" s="629"/>
      <c r="Y169" s="629"/>
      <c r="Z169" s="632"/>
      <c r="AA169" s="628"/>
      <c r="AB169" s="629"/>
      <c r="AC169" s="630"/>
      <c r="AD169" s="631"/>
      <c r="AE169" s="629"/>
      <c r="AF169" s="629"/>
      <c r="AG169" s="632"/>
      <c r="AH169" s="325"/>
      <c r="AI169" s="326"/>
    </row>
    <row r="170" spans="1:35">
      <c r="A170" s="322"/>
      <c r="B170" s="323"/>
      <c r="C170" s="323"/>
      <c r="D170" s="323"/>
      <c r="E170" s="324"/>
      <c r="F170" s="629"/>
      <c r="G170" s="629"/>
      <c r="H170" s="630"/>
      <c r="I170" s="631"/>
      <c r="J170" s="629"/>
      <c r="K170" s="629"/>
      <c r="L170" s="632"/>
      <c r="M170" s="628"/>
      <c r="N170" s="629"/>
      <c r="O170" s="630"/>
      <c r="P170" s="631"/>
      <c r="Q170" s="629"/>
      <c r="R170" s="629"/>
      <c r="S170" s="632"/>
      <c r="T170" s="628"/>
      <c r="U170" s="629"/>
      <c r="V170" s="630"/>
      <c r="W170" s="631"/>
      <c r="X170" s="629"/>
      <c r="Y170" s="629"/>
      <c r="Z170" s="632"/>
      <c r="AA170" s="628"/>
      <c r="AB170" s="629"/>
      <c r="AC170" s="630"/>
      <c r="AD170" s="631"/>
      <c r="AE170" s="629"/>
      <c r="AF170" s="629"/>
      <c r="AG170" s="632"/>
      <c r="AH170" s="325"/>
      <c r="AI170" s="326"/>
    </row>
    <row r="171" spans="1:35">
      <c r="A171" s="322"/>
      <c r="B171" s="323"/>
      <c r="C171" s="323"/>
      <c r="D171" s="323"/>
      <c r="E171" s="324"/>
      <c r="F171" s="629"/>
      <c r="G171" s="629"/>
      <c r="H171" s="630"/>
      <c r="I171" s="631"/>
      <c r="J171" s="629"/>
      <c r="K171" s="629"/>
      <c r="L171" s="632"/>
      <c r="M171" s="628"/>
      <c r="N171" s="629"/>
      <c r="O171" s="630"/>
      <c r="P171" s="631"/>
      <c r="Q171" s="629"/>
      <c r="R171" s="629"/>
      <c r="S171" s="632"/>
      <c r="T171" s="628"/>
      <c r="U171" s="629"/>
      <c r="V171" s="630"/>
      <c r="W171" s="631"/>
      <c r="X171" s="629"/>
      <c r="Y171" s="629"/>
      <c r="Z171" s="632"/>
      <c r="AA171" s="628"/>
      <c r="AB171" s="629"/>
      <c r="AC171" s="630"/>
      <c r="AD171" s="631"/>
      <c r="AE171" s="629"/>
      <c r="AF171" s="629"/>
      <c r="AG171" s="632"/>
      <c r="AH171" s="325"/>
      <c r="AI171" s="326"/>
    </row>
    <row r="172" spans="1:35">
      <c r="A172" s="322"/>
      <c r="B172" s="323"/>
      <c r="C172" s="323"/>
      <c r="D172" s="323"/>
      <c r="E172" s="324"/>
      <c r="F172" s="629"/>
      <c r="G172" s="629"/>
      <c r="H172" s="630"/>
      <c r="I172" s="631"/>
      <c r="J172" s="629"/>
      <c r="K172" s="629"/>
      <c r="L172" s="632"/>
      <c r="M172" s="628"/>
      <c r="N172" s="629"/>
      <c r="O172" s="630"/>
      <c r="P172" s="631"/>
      <c r="Q172" s="629"/>
      <c r="R172" s="629"/>
      <c r="S172" s="632"/>
      <c r="T172" s="628"/>
      <c r="U172" s="629"/>
      <c r="V172" s="630"/>
      <c r="W172" s="631"/>
      <c r="X172" s="629"/>
      <c r="Y172" s="629"/>
      <c r="Z172" s="632"/>
      <c r="AA172" s="628"/>
      <c r="AB172" s="629"/>
      <c r="AC172" s="630"/>
      <c r="AD172" s="631"/>
      <c r="AE172" s="629"/>
      <c r="AF172" s="629"/>
      <c r="AG172" s="632"/>
      <c r="AH172" s="325"/>
      <c r="AI172" s="326"/>
    </row>
    <row r="173" spans="1:35">
      <c r="A173" s="322"/>
      <c r="B173" s="323"/>
      <c r="C173" s="323"/>
      <c r="D173" s="323"/>
      <c r="E173" s="324"/>
      <c r="F173" s="629"/>
      <c r="G173" s="629"/>
      <c r="H173" s="630"/>
      <c r="I173" s="631"/>
      <c r="J173" s="629"/>
      <c r="K173" s="629"/>
      <c r="L173" s="632"/>
      <c r="M173" s="628"/>
      <c r="N173" s="629"/>
      <c r="O173" s="630"/>
      <c r="P173" s="631"/>
      <c r="Q173" s="629"/>
      <c r="R173" s="629"/>
      <c r="S173" s="632"/>
      <c r="T173" s="628"/>
      <c r="U173" s="629"/>
      <c r="V173" s="630"/>
      <c r="W173" s="631"/>
      <c r="X173" s="629"/>
      <c r="Y173" s="629"/>
      <c r="Z173" s="632"/>
      <c r="AA173" s="628"/>
      <c r="AB173" s="629"/>
      <c r="AC173" s="630"/>
      <c r="AD173" s="631"/>
      <c r="AE173" s="629"/>
      <c r="AF173" s="629"/>
      <c r="AG173" s="632"/>
      <c r="AH173" s="325"/>
      <c r="AI173" s="326"/>
    </row>
    <row r="174" spans="1:35">
      <c r="A174" s="322"/>
      <c r="B174" s="323"/>
      <c r="C174" s="323"/>
      <c r="D174" s="323"/>
      <c r="E174" s="324"/>
      <c r="F174" s="629"/>
      <c r="G174" s="629"/>
      <c r="H174" s="630"/>
      <c r="I174" s="631"/>
      <c r="J174" s="629"/>
      <c r="K174" s="629"/>
      <c r="L174" s="632"/>
      <c r="M174" s="628"/>
      <c r="N174" s="629"/>
      <c r="O174" s="630"/>
      <c r="P174" s="631"/>
      <c r="Q174" s="629"/>
      <c r="R174" s="629"/>
      <c r="S174" s="632"/>
      <c r="T174" s="628"/>
      <c r="U174" s="629"/>
      <c r="V174" s="630"/>
      <c r="W174" s="631"/>
      <c r="X174" s="629"/>
      <c r="Y174" s="629"/>
      <c r="Z174" s="632"/>
      <c r="AA174" s="628"/>
      <c r="AB174" s="629"/>
      <c r="AC174" s="630"/>
      <c r="AD174" s="631"/>
      <c r="AE174" s="629"/>
      <c r="AF174" s="629"/>
      <c r="AG174" s="632"/>
      <c r="AH174" s="325"/>
      <c r="AI174" s="326"/>
    </row>
    <row r="175" spans="1:35">
      <c r="A175" s="322"/>
      <c r="B175" s="323"/>
      <c r="C175" s="323"/>
      <c r="D175" s="323"/>
      <c r="E175" s="324"/>
      <c r="F175" s="629"/>
      <c r="G175" s="629"/>
      <c r="H175" s="630"/>
      <c r="I175" s="631"/>
      <c r="J175" s="629"/>
      <c r="K175" s="629"/>
      <c r="L175" s="632"/>
      <c r="M175" s="628"/>
      <c r="N175" s="629"/>
      <c r="O175" s="630"/>
      <c r="P175" s="631"/>
      <c r="Q175" s="629"/>
      <c r="R175" s="629"/>
      <c r="S175" s="632"/>
      <c r="T175" s="628"/>
      <c r="U175" s="629"/>
      <c r="V175" s="630"/>
      <c r="W175" s="631"/>
      <c r="X175" s="629"/>
      <c r="Y175" s="629"/>
      <c r="Z175" s="632"/>
      <c r="AA175" s="628"/>
      <c r="AB175" s="629"/>
      <c r="AC175" s="630"/>
      <c r="AD175" s="631"/>
      <c r="AE175" s="629"/>
      <c r="AF175" s="629"/>
      <c r="AG175" s="632"/>
      <c r="AH175" s="325"/>
      <c r="AI175" s="326"/>
    </row>
    <row r="176" spans="1:35">
      <c r="A176" s="322"/>
      <c r="B176" s="323"/>
      <c r="C176" s="323"/>
      <c r="D176" s="323"/>
      <c r="E176" s="324"/>
      <c r="F176" s="629"/>
      <c r="G176" s="629"/>
      <c r="H176" s="630"/>
      <c r="I176" s="631"/>
      <c r="J176" s="629"/>
      <c r="K176" s="629"/>
      <c r="L176" s="632"/>
      <c r="M176" s="628"/>
      <c r="N176" s="629"/>
      <c r="O176" s="630"/>
      <c r="P176" s="631"/>
      <c r="Q176" s="629"/>
      <c r="R176" s="629"/>
      <c r="S176" s="632"/>
      <c r="T176" s="628"/>
      <c r="U176" s="629"/>
      <c r="V176" s="630"/>
      <c r="W176" s="631"/>
      <c r="X176" s="629"/>
      <c r="Y176" s="629"/>
      <c r="Z176" s="632"/>
      <c r="AA176" s="628"/>
      <c r="AB176" s="629"/>
      <c r="AC176" s="630"/>
      <c r="AD176" s="631"/>
      <c r="AE176" s="629"/>
      <c r="AF176" s="629"/>
      <c r="AG176" s="632"/>
      <c r="AH176" s="325"/>
      <c r="AI176" s="326"/>
    </row>
    <row r="177" spans="1:35">
      <c r="A177" s="322"/>
      <c r="B177" s="323"/>
      <c r="C177" s="323"/>
      <c r="D177" s="323"/>
      <c r="E177" s="324"/>
      <c r="F177" s="629"/>
      <c r="G177" s="629"/>
      <c r="H177" s="630"/>
      <c r="I177" s="631"/>
      <c r="J177" s="629"/>
      <c r="K177" s="629"/>
      <c r="L177" s="632"/>
      <c r="M177" s="628"/>
      <c r="N177" s="629"/>
      <c r="O177" s="630"/>
      <c r="P177" s="631"/>
      <c r="Q177" s="629"/>
      <c r="R177" s="629"/>
      <c r="S177" s="632"/>
      <c r="T177" s="628"/>
      <c r="U177" s="629"/>
      <c r="V177" s="630"/>
      <c r="W177" s="631"/>
      <c r="X177" s="629"/>
      <c r="Y177" s="629"/>
      <c r="Z177" s="632"/>
      <c r="AA177" s="628"/>
      <c r="AB177" s="629"/>
      <c r="AC177" s="630"/>
      <c r="AD177" s="631"/>
      <c r="AE177" s="629"/>
      <c r="AF177" s="629"/>
      <c r="AG177" s="632"/>
      <c r="AH177" s="325"/>
      <c r="AI177" s="326"/>
    </row>
    <row r="178" spans="1:35">
      <c r="A178" s="322"/>
      <c r="B178" s="323"/>
      <c r="C178" s="323"/>
      <c r="D178" s="323"/>
      <c r="E178" s="324"/>
      <c r="F178" s="629"/>
      <c r="G178" s="629"/>
      <c r="H178" s="630"/>
      <c r="I178" s="631"/>
      <c r="J178" s="629"/>
      <c r="K178" s="629"/>
      <c r="L178" s="632"/>
      <c r="M178" s="628"/>
      <c r="N178" s="629"/>
      <c r="O178" s="630"/>
      <c r="P178" s="631"/>
      <c r="Q178" s="629"/>
      <c r="R178" s="629"/>
      <c r="S178" s="632"/>
      <c r="T178" s="628"/>
      <c r="U178" s="629"/>
      <c r="V178" s="630"/>
      <c r="W178" s="631"/>
      <c r="X178" s="629"/>
      <c r="Y178" s="629"/>
      <c r="Z178" s="632"/>
      <c r="AA178" s="628"/>
      <c r="AB178" s="629"/>
      <c r="AC178" s="630"/>
      <c r="AD178" s="631"/>
      <c r="AE178" s="629"/>
      <c r="AF178" s="629"/>
      <c r="AG178" s="632"/>
      <c r="AH178" s="325"/>
      <c r="AI178" s="326"/>
    </row>
    <row r="179" spans="1:35">
      <c r="A179" s="322"/>
      <c r="B179" s="323"/>
      <c r="C179" s="323"/>
      <c r="D179" s="323"/>
      <c r="E179" s="324"/>
      <c r="F179" s="629"/>
      <c r="G179" s="629"/>
      <c r="H179" s="630"/>
      <c r="I179" s="631"/>
      <c r="J179" s="629"/>
      <c r="K179" s="629"/>
      <c r="L179" s="632"/>
      <c r="M179" s="628"/>
      <c r="N179" s="629"/>
      <c r="O179" s="630"/>
      <c r="P179" s="631"/>
      <c r="Q179" s="629"/>
      <c r="R179" s="629"/>
      <c r="S179" s="632"/>
      <c r="T179" s="628"/>
      <c r="U179" s="629"/>
      <c r="V179" s="630"/>
      <c r="W179" s="631"/>
      <c r="X179" s="629"/>
      <c r="Y179" s="629"/>
      <c r="Z179" s="632"/>
      <c r="AA179" s="628"/>
      <c r="AB179" s="629"/>
      <c r="AC179" s="630"/>
      <c r="AD179" s="631"/>
      <c r="AE179" s="629"/>
      <c r="AF179" s="629"/>
      <c r="AG179" s="632"/>
      <c r="AH179" s="325"/>
      <c r="AI179" s="326"/>
    </row>
    <row r="180" spans="1:35">
      <c r="A180" s="322"/>
      <c r="B180" s="323"/>
      <c r="C180" s="323"/>
      <c r="D180" s="323"/>
      <c r="E180" s="324"/>
      <c r="F180" s="629"/>
      <c r="G180" s="629"/>
      <c r="H180" s="630"/>
      <c r="I180" s="631"/>
      <c r="J180" s="629"/>
      <c r="K180" s="629"/>
      <c r="L180" s="632"/>
      <c r="M180" s="628"/>
      <c r="N180" s="629"/>
      <c r="O180" s="630"/>
      <c r="P180" s="631"/>
      <c r="Q180" s="629"/>
      <c r="R180" s="629"/>
      <c r="S180" s="632"/>
      <c r="T180" s="628"/>
      <c r="U180" s="629"/>
      <c r="V180" s="630"/>
      <c r="W180" s="631"/>
      <c r="X180" s="629"/>
      <c r="Y180" s="629"/>
      <c r="Z180" s="632"/>
      <c r="AA180" s="628"/>
      <c r="AB180" s="629"/>
      <c r="AC180" s="630"/>
      <c r="AD180" s="631"/>
      <c r="AE180" s="629"/>
      <c r="AF180" s="629"/>
      <c r="AG180" s="632"/>
      <c r="AH180" s="325"/>
      <c r="AI180" s="326"/>
    </row>
    <row r="181" spans="1:35">
      <c r="A181" s="322"/>
      <c r="B181" s="323"/>
      <c r="C181" s="323"/>
      <c r="D181" s="323"/>
      <c r="E181" s="324"/>
      <c r="F181" s="629"/>
      <c r="G181" s="629"/>
      <c r="H181" s="630"/>
      <c r="I181" s="631"/>
      <c r="J181" s="629"/>
      <c r="K181" s="629"/>
      <c r="L181" s="632"/>
      <c r="M181" s="628"/>
      <c r="N181" s="629"/>
      <c r="O181" s="630"/>
      <c r="P181" s="631"/>
      <c r="Q181" s="629"/>
      <c r="R181" s="629"/>
      <c r="S181" s="632"/>
      <c r="T181" s="628"/>
      <c r="U181" s="629"/>
      <c r="V181" s="630"/>
      <c r="W181" s="631"/>
      <c r="X181" s="629"/>
      <c r="Y181" s="629"/>
      <c r="Z181" s="632"/>
      <c r="AA181" s="628"/>
      <c r="AB181" s="629"/>
      <c r="AC181" s="630"/>
      <c r="AD181" s="631"/>
      <c r="AE181" s="629"/>
      <c r="AF181" s="629"/>
      <c r="AG181" s="632"/>
      <c r="AH181" s="325"/>
      <c r="AI181" s="326"/>
    </row>
    <row r="182" spans="1:35">
      <c r="A182" s="322"/>
      <c r="B182" s="323"/>
      <c r="C182" s="323"/>
      <c r="D182" s="323"/>
      <c r="E182" s="324"/>
      <c r="F182" s="629"/>
      <c r="G182" s="629"/>
      <c r="H182" s="630"/>
      <c r="I182" s="631"/>
      <c r="J182" s="629"/>
      <c r="K182" s="629"/>
      <c r="L182" s="632"/>
      <c r="M182" s="628"/>
      <c r="N182" s="629"/>
      <c r="O182" s="630"/>
      <c r="P182" s="631"/>
      <c r="Q182" s="629"/>
      <c r="R182" s="629"/>
      <c r="S182" s="632"/>
      <c r="T182" s="628"/>
      <c r="U182" s="629"/>
      <c r="V182" s="630"/>
      <c r="W182" s="631"/>
      <c r="X182" s="629"/>
      <c r="Y182" s="629"/>
      <c r="Z182" s="632"/>
      <c r="AA182" s="628"/>
      <c r="AB182" s="629"/>
      <c r="AC182" s="630"/>
      <c r="AD182" s="631"/>
      <c r="AE182" s="629"/>
      <c r="AF182" s="629"/>
      <c r="AG182" s="632"/>
      <c r="AH182" s="325"/>
      <c r="AI182" s="326"/>
    </row>
    <row r="183" spans="1:35">
      <c r="A183" s="322"/>
      <c r="B183" s="323"/>
      <c r="C183" s="323"/>
      <c r="D183" s="323"/>
      <c r="E183" s="324"/>
      <c r="F183" s="629"/>
      <c r="G183" s="629"/>
      <c r="H183" s="630"/>
      <c r="I183" s="631"/>
      <c r="J183" s="629"/>
      <c r="K183" s="629"/>
      <c r="L183" s="632"/>
      <c r="M183" s="628"/>
      <c r="N183" s="629"/>
      <c r="O183" s="630"/>
      <c r="P183" s="631"/>
      <c r="Q183" s="629"/>
      <c r="R183" s="629"/>
      <c r="S183" s="632"/>
      <c r="T183" s="628"/>
      <c r="U183" s="629"/>
      <c r="V183" s="630"/>
      <c r="W183" s="631"/>
      <c r="X183" s="629"/>
      <c r="Y183" s="629"/>
      <c r="Z183" s="632"/>
      <c r="AA183" s="628"/>
      <c r="AB183" s="629"/>
      <c r="AC183" s="630"/>
      <c r="AD183" s="631"/>
      <c r="AE183" s="629"/>
      <c r="AF183" s="629"/>
      <c r="AG183" s="632"/>
      <c r="AH183" s="325"/>
      <c r="AI183" s="326"/>
    </row>
    <row r="184" spans="1:35">
      <c r="A184" s="322"/>
      <c r="B184" s="323"/>
      <c r="C184" s="323"/>
      <c r="D184" s="323"/>
      <c r="E184" s="324"/>
      <c r="F184" s="629"/>
      <c r="G184" s="629"/>
      <c r="H184" s="630"/>
      <c r="I184" s="631"/>
      <c r="J184" s="629"/>
      <c r="K184" s="629"/>
      <c r="L184" s="632"/>
      <c r="M184" s="628"/>
      <c r="N184" s="629"/>
      <c r="O184" s="630"/>
      <c r="P184" s="631"/>
      <c r="Q184" s="629"/>
      <c r="R184" s="629"/>
      <c r="S184" s="632"/>
      <c r="T184" s="628"/>
      <c r="U184" s="629"/>
      <c r="V184" s="630"/>
      <c r="W184" s="631"/>
      <c r="X184" s="629"/>
      <c r="Y184" s="629"/>
      <c r="Z184" s="632"/>
      <c r="AA184" s="628"/>
      <c r="AB184" s="629"/>
      <c r="AC184" s="630"/>
      <c r="AD184" s="631"/>
      <c r="AE184" s="629"/>
      <c r="AF184" s="629"/>
      <c r="AG184" s="632"/>
      <c r="AH184" s="325"/>
      <c r="AI184" s="326"/>
    </row>
    <row r="185" spans="1:35">
      <c r="A185" s="322"/>
      <c r="B185" s="323"/>
      <c r="C185" s="323"/>
      <c r="D185" s="323"/>
      <c r="E185" s="324"/>
      <c r="F185" s="629"/>
      <c r="G185" s="629"/>
      <c r="H185" s="630"/>
      <c r="I185" s="631"/>
      <c r="J185" s="629"/>
      <c r="K185" s="629"/>
      <c r="L185" s="632"/>
      <c r="M185" s="628"/>
      <c r="N185" s="629"/>
      <c r="O185" s="630"/>
      <c r="P185" s="631"/>
      <c r="Q185" s="629"/>
      <c r="R185" s="629"/>
      <c r="S185" s="632"/>
      <c r="T185" s="628"/>
      <c r="U185" s="629"/>
      <c r="V185" s="630"/>
      <c r="W185" s="631"/>
      <c r="X185" s="629"/>
      <c r="Y185" s="629"/>
      <c r="Z185" s="632"/>
      <c r="AA185" s="628"/>
      <c r="AB185" s="629"/>
      <c r="AC185" s="630"/>
      <c r="AD185" s="631"/>
      <c r="AE185" s="629"/>
      <c r="AF185" s="629"/>
      <c r="AG185" s="632"/>
      <c r="AH185" s="325"/>
      <c r="AI185" s="326"/>
    </row>
    <row r="186" spans="1:35">
      <c r="A186" s="322"/>
      <c r="B186" s="323"/>
      <c r="C186" s="323"/>
      <c r="D186" s="323"/>
      <c r="E186" s="324"/>
      <c r="F186" s="629"/>
      <c r="G186" s="629"/>
      <c r="H186" s="630"/>
      <c r="I186" s="631"/>
      <c r="J186" s="629"/>
      <c r="K186" s="629"/>
      <c r="L186" s="632"/>
      <c r="M186" s="628"/>
      <c r="N186" s="629"/>
      <c r="O186" s="630"/>
      <c r="P186" s="631"/>
      <c r="Q186" s="629"/>
      <c r="R186" s="629"/>
      <c r="S186" s="632"/>
      <c r="T186" s="628"/>
      <c r="U186" s="629"/>
      <c r="V186" s="630"/>
      <c r="W186" s="631"/>
      <c r="X186" s="629"/>
      <c r="Y186" s="629"/>
      <c r="Z186" s="632"/>
      <c r="AA186" s="628"/>
      <c r="AB186" s="629"/>
      <c r="AC186" s="630"/>
      <c r="AD186" s="631"/>
      <c r="AE186" s="629"/>
      <c r="AF186" s="629"/>
      <c r="AG186" s="632"/>
      <c r="AH186" s="325"/>
      <c r="AI186" s="326"/>
    </row>
    <row r="187" spans="1:35">
      <c r="A187" s="322"/>
      <c r="B187" s="323"/>
      <c r="C187" s="323"/>
      <c r="D187" s="323"/>
      <c r="E187" s="324"/>
      <c r="F187" s="629"/>
      <c r="G187" s="629"/>
      <c r="H187" s="630"/>
      <c r="I187" s="631"/>
      <c r="J187" s="629"/>
      <c r="K187" s="629"/>
      <c r="L187" s="632"/>
      <c r="M187" s="628"/>
      <c r="N187" s="629"/>
      <c r="O187" s="630"/>
      <c r="P187" s="631"/>
      <c r="Q187" s="629"/>
      <c r="R187" s="629"/>
      <c r="S187" s="632"/>
      <c r="T187" s="628"/>
      <c r="U187" s="629"/>
      <c r="V187" s="630"/>
      <c r="W187" s="631"/>
      <c r="X187" s="629"/>
      <c r="Y187" s="629"/>
      <c r="Z187" s="632"/>
      <c r="AA187" s="628"/>
      <c r="AB187" s="629"/>
      <c r="AC187" s="630"/>
      <c r="AD187" s="631"/>
      <c r="AE187" s="629"/>
      <c r="AF187" s="629"/>
      <c r="AG187" s="632"/>
      <c r="AH187" s="325"/>
      <c r="AI187" s="326"/>
    </row>
    <row r="188" spans="1:35">
      <c r="A188" s="322"/>
      <c r="B188" s="323"/>
      <c r="C188" s="323"/>
      <c r="D188" s="323"/>
      <c r="E188" s="324"/>
      <c r="F188" s="629"/>
      <c r="G188" s="629"/>
      <c r="H188" s="630"/>
      <c r="I188" s="631"/>
      <c r="J188" s="629"/>
      <c r="K188" s="629"/>
      <c r="L188" s="632"/>
      <c r="M188" s="628"/>
      <c r="N188" s="629"/>
      <c r="O188" s="630"/>
      <c r="P188" s="631"/>
      <c r="Q188" s="629"/>
      <c r="R188" s="629"/>
      <c r="S188" s="632"/>
      <c r="T188" s="628"/>
      <c r="U188" s="629"/>
      <c r="V188" s="630"/>
      <c r="W188" s="631"/>
      <c r="X188" s="629"/>
      <c r="Y188" s="629"/>
      <c r="Z188" s="632"/>
      <c r="AA188" s="628"/>
      <c r="AB188" s="629"/>
      <c r="AC188" s="630"/>
      <c r="AD188" s="631"/>
      <c r="AE188" s="629"/>
      <c r="AF188" s="629"/>
      <c r="AG188" s="632"/>
      <c r="AH188" s="325"/>
      <c r="AI188" s="326"/>
    </row>
    <row r="189" spans="1:35">
      <c r="A189" s="322"/>
      <c r="B189" s="323"/>
      <c r="C189" s="323"/>
      <c r="D189" s="323"/>
      <c r="E189" s="324"/>
      <c r="F189" s="629"/>
      <c r="G189" s="629"/>
      <c r="H189" s="630"/>
      <c r="I189" s="631"/>
      <c r="J189" s="629"/>
      <c r="K189" s="629"/>
      <c r="L189" s="632"/>
      <c r="M189" s="628"/>
      <c r="N189" s="629"/>
      <c r="O189" s="630"/>
      <c r="P189" s="631"/>
      <c r="Q189" s="629"/>
      <c r="R189" s="629"/>
      <c r="S189" s="632"/>
      <c r="T189" s="628"/>
      <c r="U189" s="629"/>
      <c r="V189" s="630"/>
      <c r="W189" s="631"/>
      <c r="X189" s="629"/>
      <c r="Y189" s="629"/>
      <c r="Z189" s="632"/>
      <c r="AA189" s="628"/>
      <c r="AB189" s="629"/>
      <c r="AC189" s="630"/>
      <c r="AD189" s="631"/>
      <c r="AE189" s="629"/>
      <c r="AF189" s="629"/>
      <c r="AG189" s="632"/>
      <c r="AH189" s="325"/>
      <c r="AI189" s="326"/>
    </row>
    <row r="190" spans="1:35">
      <c r="A190" s="322"/>
      <c r="B190" s="323"/>
      <c r="C190" s="323"/>
      <c r="D190" s="323"/>
      <c r="E190" s="324"/>
      <c r="F190" s="629"/>
      <c r="G190" s="629"/>
      <c r="H190" s="630"/>
      <c r="I190" s="631"/>
      <c r="J190" s="629"/>
      <c r="K190" s="629"/>
      <c r="L190" s="632"/>
      <c r="M190" s="628"/>
      <c r="N190" s="629"/>
      <c r="O190" s="630"/>
      <c r="P190" s="631"/>
      <c r="Q190" s="629"/>
      <c r="R190" s="629"/>
      <c r="S190" s="632"/>
      <c r="T190" s="628"/>
      <c r="U190" s="629"/>
      <c r="V190" s="630"/>
      <c r="W190" s="631"/>
      <c r="X190" s="629"/>
      <c r="Y190" s="629"/>
      <c r="Z190" s="632"/>
      <c r="AA190" s="628"/>
      <c r="AB190" s="629"/>
      <c r="AC190" s="630"/>
      <c r="AD190" s="631"/>
      <c r="AE190" s="629"/>
      <c r="AF190" s="629"/>
      <c r="AG190" s="632"/>
      <c r="AH190" s="325"/>
      <c r="AI190" s="326"/>
    </row>
    <row r="191" spans="1:35">
      <c r="A191" s="322"/>
      <c r="B191" s="323"/>
      <c r="C191" s="323"/>
      <c r="D191" s="323"/>
      <c r="E191" s="324"/>
      <c r="F191" s="629"/>
      <c r="G191" s="629"/>
      <c r="H191" s="630"/>
      <c r="I191" s="631"/>
      <c r="J191" s="629"/>
      <c r="K191" s="629"/>
      <c r="L191" s="632"/>
      <c r="M191" s="628"/>
      <c r="N191" s="629"/>
      <c r="O191" s="630"/>
      <c r="P191" s="631"/>
      <c r="Q191" s="629"/>
      <c r="R191" s="629"/>
      <c r="S191" s="632"/>
      <c r="T191" s="628"/>
      <c r="U191" s="629"/>
      <c r="V191" s="630"/>
      <c r="W191" s="631"/>
      <c r="X191" s="629"/>
      <c r="Y191" s="629"/>
      <c r="Z191" s="632"/>
      <c r="AA191" s="628"/>
      <c r="AB191" s="629"/>
      <c r="AC191" s="630"/>
      <c r="AD191" s="631"/>
      <c r="AE191" s="629"/>
      <c r="AF191" s="629"/>
      <c r="AG191" s="632"/>
      <c r="AH191" s="325"/>
      <c r="AI191" s="326"/>
    </row>
    <row r="192" spans="1:35">
      <c r="A192" s="322"/>
      <c r="B192" s="323"/>
      <c r="C192" s="323"/>
      <c r="D192" s="323"/>
      <c r="E192" s="324"/>
      <c r="F192" s="629"/>
      <c r="G192" s="629"/>
      <c r="H192" s="630"/>
      <c r="I192" s="631"/>
      <c r="J192" s="629"/>
      <c r="K192" s="629"/>
      <c r="L192" s="632"/>
      <c r="M192" s="628"/>
      <c r="N192" s="629"/>
      <c r="O192" s="630"/>
      <c r="P192" s="631"/>
      <c r="Q192" s="629"/>
      <c r="R192" s="629"/>
      <c r="S192" s="632"/>
      <c r="T192" s="628"/>
      <c r="U192" s="629"/>
      <c r="V192" s="630"/>
      <c r="W192" s="631"/>
      <c r="X192" s="629"/>
      <c r="Y192" s="629"/>
      <c r="Z192" s="632"/>
      <c r="AA192" s="628"/>
      <c r="AB192" s="629"/>
      <c r="AC192" s="630"/>
      <c r="AD192" s="631"/>
      <c r="AE192" s="629"/>
      <c r="AF192" s="629"/>
      <c r="AG192" s="632"/>
      <c r="AH192" s="325"/>
      <c r="AI192" s="326"/>
    </row>
    <row r="193" spans="1:35">
      <c r="A193" s="322"/>
      <c r="B193" s="323"/>
      <c r="C193" s="323"/>
      <c r="D193" s="323"/>
      <c r="E193" s="324"/>
      <c r="F193" s="629"/>
      <c r="G193" s="629"/>
      <c r="H193" s="630"/>
      <c r="I193" s="631"/>
      <c r="J193" s="629"/>
      <c r="K193" s="629"/>
      <c r="L193" s="632"/>
      <c r="M193" s="628"/>
      <c r="N193" s="629"/>
      <c r="O193" s="630"/>
      <c r="P193" s="631"/>
      <c r="Q193" s="629"/>
      <c r="R193" s="629"/>
      <c r="S193" s="632"/>
      <c r="T193" s="628"/>
      <c r="U193" s="629"/>
      <c r="V193" s="630"/>
      <c r="W193" s="631"/>
      <c r="X193" s="629"/>
      <c r="Y193" s="629"/>
      <c r="Z193" s="632"/>
      <c r="AA193" s="628"/>
      <c r="AB193" s="629"/>
      <c r="AC193" s="630"/>
      <c r="AD193" s="631"/>
      <c r="AE193" s="629"/>
      <c r="AF193" s="629"/>
      <c r="AG193" s="632"/>
      <c r="AH193" s="325"/>
      <c r="AI193" s="326"/>
    </row>
    <row r="194" spans="1:35">
      <c r="A194" s="322"/>
      <c r="B194" s="323"/>
      <c r="C194" s="323"/>
      <c r="D194" s="323"/>
      <c r="E194" s="324"/>
      <c r="F194" s="629"/>
      <c r="G194" s="629"/>
      <c r="H194" s="630"/>
      <c r="I194" s="631"/>
      <c r="J194" s="629"/>
      <c r="K194" s="629"/>
      <c r="L194" s="632"/>
      <c r="M194" s="628"/>
      <c r="N194" s="629"/>
      <c r="O194" s="630"/>
      <c r="P194" s="631"/>
      <c r="Q194" s="629"/>
      <c r="R194" s="629"/>
      <c r="S194" s="632"/>
      <c r="T194" s="628"/>
      <c r="U194" s="629"/>
      <c r="V194" s="630"/>
      <c r="W194" s="631"/>
      <c r="X194" s="629"/>
      <c r="Y194" s="629"/>
      <c r="Z194" s="632"/>
      <c r="AA194" s="628"/>
      <c r="AB194" s="629"/>
      <c r="AC194" s="630"/>
      <c r="AD194" s="631"/>
      <c r="AE194" s="629"/>
      <c r="AF194" s="629"/>
      <c r="AG194" s="632"/>
      <c r="AH194" s="325"/>
      <c r="AI194" s="326"/>
    </row>
    <row r="195" spans="1:35">
      <c r="A195" s="322"/>
      <c r="B195" s="323"/>
      <c r="C195" s="323"/>
      <c r="D195" s="323"/>
      <c r="E195" s="324"/>
      <c r="F195" s="629"/>
      <c r="G195" s="629"/>
      <c r="H195" s="630"/>
      <c r="I195" s="631"/>
      <c r="J195" s="629"/>
      <c r="K195" s="629"/>
      <c r="L195" s="632"/>
      <c r="M195" s="628"/>
      <c r="N195" s="629"/>
      <c r="O195" s="630"/>
      <c r="P195" s="631"/>
      <c r="Q195" s="629"/>
      <c r="R195" s="629"/>
      <c r="S195" s="632"/>
      <c r="T195" s="628"/>
      <c r="U195" s="629"/>
      <c r="V195" s="630"/>
      <c r="W195" s="631"/>
      <c r="X195" s="629"/>
      <c r="Y195" s="629"/>
      <c r="Z195" s="632"/>
      <c r="AA195" s="628"/>
      <c r="AB195" s="629"/>
      <c r="AC195" s="630"/>
      <c r="AD195" s="631"/>
      <c r="AE195" s="629"/>
      <c r="AF195" s="629"/>
      <c r="AG195" s="632"/>
      <c r="AH195" s="325"/>
      <c r="AI195" s="326"/>
    </row>
    <row r="196" spans="1:35">
      <c r="A196" s="322"/>
      <c r="B196" s="323"/>
      <c r="C196" s="323"/>
      <c r="D196" s="323"/>
      <c r="E196" s="324"/>
      <c r="F196" s="629"/>
      <c r="G196" s="629"/>
      <c r="H196" s="630"/>
      <c r="I196" s="631"/>
      <c r="J196" s="629"/>
      <c r="K196" s="629"/>
      <c r="L196" s="632"/>
      <c r="M196" s="628"/>
      <c r="N196" s="629"/>
      <c r="O196" s="630"/>
      <c r="P196" s="631"/>
      <c r="Q196" s="629"/>
      <c r="R196" s="629"/>
      <c r="S196" s="632"/>
      <c r="T196" s="628"/>
      <c r="U196" s="629"/>
      <c r="V196" s="630"/>
      <c r="W196" s="631"/>
      <c r="X196" s="629"/>
      <c r="Y196" s="629"/>
      <c r="Z196" s="632"/>
      <c r="AA196" s="628"/>
      <c r="AB196" s="629"/>
      <c r="AC196" s="630"/>
      <c r="AD196" s="631"/>
      <c r="AE196" s="629"/>
      <c r="AF196" s="629"/>
      <c r="AG196" s="632"/>
      <c r="AH196" s="325"/>
      <c r="AI196" s="326"/>
    </row>
    <row r="197" spans="1:35">
      <c r="A197" s="322"/>
      <c r="B197" s="323"/>
      <c r="C197" s="323"/>
      <c r="D197" s="323"/>
      <c r="E197" s="324"/>
      <c r="F197" s="629"/>
      <c r="G197" s="629"/>
      <c r="H197" s="630"/>
      <c r="I197" s="631"/>
      <c r="J197" s="629"/>
      <c r="K197" s="629"/>
      <c r="L197" s="632"/>
      <c r="M197" s="628"/>
      <c r="N197" s="629"/>
      <c r="O197" s="630"/>
      <c r="P197" s="631"/>
      <c r="Q197" s="629"/>
      <c r="R197" s="629"/>
      <c r="S197" s="632"/>
      <c r="T197" s="628"/>
      <c r="U197" s="629"/>
      <c r="V197" s="630"/>
      <c r="W197" s="631"/>
      <c r="X197" s="629"/>
      <c r="Y197" s="629"/>
      <c r="Z197" s="632"/>
      <c r="AA197" s="628"/>
      <c r="AB197" s="629"/>
      <c r="AC197" s="630"/>
      <c r="AD197" s="631"/>
      <c r="AE197" s="629"/>
      <c r="AF197" s="629"/>
      <c r="AG197" s="632"/>
      <c r="AH197" s="325"/>
      <c r="AI197" s="326"/>
    </row>
    <row r="198" spans="1:35">
      <c r="A198" s="322"/>
      <c r="B198" s="323"/>
      <c r="C198" s="323"/>
      <c r="D198" s="323"/>
      <c r="E198" s="324"/>
      <c r="F198" s="629"/>
      <c r="G198" s="629"/>
      <c r="H198" s="630"/>
      <c r="I198" s="631"/>
      <c r="J198" s="629"/>
      <c r="K198" s="629"/>
      <c r="L198" s="632"/>
      <c r="M198" s="628"/>
      <c r="N198" s="629"/>
      <c r="O198" s="630"/>
      <c r="P198" s="631"/>
      <c r="Q198" s="629"/>
      <c r="R198" s="629"/>
      <c r="S198" s="632"/>
      <c r="T198" s="628"/>
      <c r="U198" s="629"/>
      <c r="V198" s="630"/>
      <c r="W198" s="631"/>
      <c r="X198" s="629"/>
      <c r="Y198" s="629"/>
      <c r="Z198" s="632"/>
      <c r="AA198" s="628"/>
      <c r="AB198" s="629"/>
      <c r="AC198" s="630"/>
      <c r="AD198" s="631"/>
      <c r="AE198" s="629"/>
      <c r="AF198" s="629"/>
      <c r="AG198" s="632"/>
      <c r="AH198" s="325"/>
      <c r="AI198" s="326"/>
    </row>
    <row r="199" spans="1:35">
      <c r="A199" s="322"/>
      <c r="B199" s="323"/>
      <c r="C199" s="323"/>
      <c r="D199" s="323"/>
      <c r="E199" s="324"/>
      <c r="F199" s="629"/>
      <c r="G199" s="629"/>
      <c r="H199" s="630"/>
      <c r="I199" s="631"/>
      <c r="J199" s="629"/>
      <c r="K199" s="629"/>
      <c r="L199" s="632"/>
      <c r="M199" s="628"/>
      <c r="N199" s="629"/>
      <c r="O199" s="630"/>
      <c r="P199" s="631"/>
      <c r="Q199" s="629"/>
      <c r="R199" s="629"/>
      <c r="S199" s="632"/>
      <c r="T199" s="628"/>
      <c r="U199" s="629"/>
      <c r="V199" s="630"/>
      <c r="W199" s="631"/>
      <c r="X199" s="629"/>
      <c r="Y199" s="629"/>
      <c r="Z199" s="632"/>
      <c r="AA199" s="628"/>
      <c r="AB199" s="629"/>
      <c r="AC199" s="630"/>
      <c r="AD199" s="631"/>
      <c r="AE199" s="629"/>
      <c r="AF199" s="629"/>
      <c r="AG199" s="632"/>
      <c r="AH199" s="325"/>
      <c r="AI199" s="326"/>
    </row>
    <row r="200" spans="1:35">
      <c r="A200" s="322"/>
      <c r="B200" s="323"/>
      <c r="C200" s="323"/>
      <c r="D200" s="323"/>
      <c r="E200" s="324"/>
      <c r="F200" s="629"/>
      <c r="G200" s="629"/>
      <c r="H200" s="630"/>
      <c r="I200" s="631"/>
      <c r="J200" s="629"/>
      <c r="K200" s="629"/>
      <c r="L200" s="632"/>
      <c r="M200" s="628"/>
      <c r="N200" s="629"/>
      <c r="O200" s="630"/>
      <c r="P200" s="631"/>
      <c r="Q200" s="629"/>
      <c r="R200" s="629"/>
      <c r="S200" s="632"/>
      <c r="T200" s="628"/>
      <c r="U200" s="629"/>
      <c r="V200" s="630"/>
      <c r="W200" s="631"/>
      <c r="X200" s="629"/>
      <c r="Y200" s="629"/>
      <c r="Z200" s="632"/>
      <c r="AA200" s="628"/>
      <c r="AB200" s="629"/>
      <c r="AC200" s="630"/>
      <c r="AD200" s="631"/>
      <c r="AE200" s="629"/>
      <c r="AF200" s="629"/>
      <c r="AG200" s="632"/>
      <c r="AH200" s="325"/>
      <c r="AI200" s="326"/>
    </row>
    <row r="201" spans="1:35">
      <c r="A201" s="322"/>
      <c r="B201" s="323"/>
      <c r="C201" s="323"/>
      <c r="D201" s="323"/>
      <c r="E201" s="324"/>
      <c r="F201" s="629"/>
      <c r="G201" s="629"/>
      <c r="H201" s="630"/>
      <c r="I201" s="631"/>
      <c r="J201" s="629"/>
      <c r="K201" s="629"/>
      <c r="L201" s="632"/>
      <c r="M201" s="628"/>
      <c r="N201" s="629"/>
      <c r="O201" s="630"/>
      <c r="P201" s="631"/>
      <c r="Q201" s="629"/>
      <c r="R201" s="629"/>
      <c r="S201" s="632"/>
      <c r="T201" s="628"/>
      <c r="U201" s="629"/>
      <c r="V201" s="630"/>
      <c r="W201" s="631"/>
      <c r="X201" s="629"/>
      <c r="Y201" s="629"/>
      <c r="Z201" s="632"/>
      <c r="AA201" s="628"/>
      <c r="AB201" s="629"/>
      <c r="AC201" s="630"/>
      <c r="AD201" s="631"/>
      <c r="AE201" s="629"/>
      <c r="AF201" s="629"/>
      <c r="AG201" s="632"/>
      <c r="AH201" s="325"/>
      <c r="AI201" s="326"/>
    </row>
    <row r="202" spans="1:35">
      <c r="A202" s="322"/>
      <c r="B202" s="323"/>
      <c r="C202" s="323"/>
      <c r="D202" s="323"/>
      <c r="E202" s="324"/>
      <c r="F202" s="629"/>
      <c r="G202" s="629"/>
      <c r="H202" s="630"/>
      <c r="I202" s="631"/>
      <c r="J202" s="629"/>
      <c r="K202" s="629"/>
      <c r="L202" s="632"/>
      <c r="M202" s="628"/>
      <c r="N202" s="629"/>
      <c r="O202" s="630"/>
      <c r="P202" s="631"/>
      <c r="Q202" s="629"/>
      <c r="R202" s="629"/>
      <c r="S202" s="632"/>
      <c r="T202" s="628"/>
      <c r="U202" s="629"/>
      <c r="V202" s="630"/>
      <c r="W202" s="631"/>
      <c r="X202" s="629"/>
      <c r="Y202" s="629"/>
      <c r="Z202" s="632"/>
      <c r="AA202" s="628"/>
      <c r="AB202" s="629"/>
      <c r="AC202" s="630"/>
      <c r="AD202" s="631"/>
      <c r="AE202" s="629"/>
      <c r="AF202" s="629"/>
      <c r="AG202" s="632"/>
      <c r="AH202" s="325"/>
      <c r="AI202" s="326"/>
    </row>
    <row r="203" spans="1:35">
      <c r="A203" s="322"/>
      <c r="B203" s="323"/>
      <c r="C203" s="323"/>
      <c r="D203" s="323"/>
      <c r="E203" s="324"/>
      <c r="F203" s="629"/>
      <c r="G203" s="629"/>
      <c r="H203" s="630"/>
      <c r="I203" s="631"/>
      <c r="J203" s="629"/>
      <c r="K203" s="629"/>
      <c r="L203" s="632"/>
      <c r="M203" s="628"/>
      <c r="N203" s="629"/>
      <c r="O203" s="630"/>
      <c r="P203" s="631"/>
      <c r="Q203" s="629"/>
      <c r="R203" s="629"/>
      <c r="S203" s="632"/>
      <c r="T203" s="628"/>
      <c r="U203" s="629"/>
      <c r="V203" s="630"/>
      <c r="W203" s="631"/>
      <c r="X203" s="629"/>
      <c r="Y203" s="629"/>
      <c r="Z203" s="632"/>
      <c r="AA203" s="628"/>
      <c r="AB203" s="629"/>
      <c r="AC203" s="630"/>
      <c r="AD203" s="631"/>
      <c r="AE203" s="629"/>
      <c r="AF203" s="629"/>
      <c r="AG203" s="632"/>
      <c r="AH203" s="325"/>
      <c r="AI203" s="326"/>
    </row>
    <row r="204" spans="1:35">
      <c r="A204" s="322"/>
      <c r="B204" s="323"/>
      <c r="C204" s="323"/>
      <c r="D204" s="323"/>
      <c r="E204" s="324"/>
      <c r="F204" s="629"/>
      <c r="G204" s="629"/>
      <c r="H204" s="630"/>
      <c r="I204" s="631"/>
      <c r="J204" s="629"/>
      <c r="K204" s="629"/>
      <c r="L204" s="632"/>
      <c r="M204" s="628"/>
      <c r="N204" s="629"/>
      <c r="O204" s="630"/>
      <c r="P204" s="631"/>
      <c r="Q204" s="629"/>
      <c r="R204" s="629"/>
      <c r="S204" s="632"/>
      <c r="T204" s="628"/>
      <c r="U204" s="629"/>
      <c r="V204" s="630"/>
      <c r="W204" s="631"/>
      <c r="X204" s="629"/>
      <c r="Y204" s="629"/>
      <c r="Z204" s="632"/>
      <c r="AA204" s="628"/>
      <c r="AB204" s="629"/>
      <c r="AC204" s="630"/>
      <c r="AD204" s="631"/>
      <c r="AE204" s="629"/>
      <c r="AF204" s="629"/>
      <c r="AG204" s="632"/>
      <c r="AH204" s="325"/>
      <c r="AI204" s="326"/>
    </row>
    <row r="205" spans="1:35">
      <c r="A205" s="322"/>
      <c r="B205" s="323"/>
      <c r="C205" s="323"/>
      <c r="D205" s="323"/>
      <c r="E205" s="324"/>
      <c r="F205" s="629"/>
      <c r="G205" s="629"/>
      <c r="H205" s="630"/>
      <c r="I205" s="631"/>
      <c r="J205" s="629"/>
      <c r="K205" s="629"/>
      <c r="L205" s="632"/>
      <c r="M205" s="628"/>
      <c r="N205" s="629"/>
      <c r="O205" s="630"/>
      <c r="P205" s="631"/>
      <c r="Q205" s="629"/>
      <c r="R205" s="629"/>
      <c r="S205" s="632"/>
      <c r="T205" s="628"/>
      <c r="U205" s="629"/>
      <c r="V205" s="630"/>
      <c r="W205" s="631"/>
      <c r="X205" s="629"/>
      <c r="Y205" s="629"/>
      <c r="Z205" s="632"/>
      <c r="AA205" s="628"/>
      <c r="AB205" s="629"/>
      <c r="AC205" s="630"/>
      <c r="AD205" s="631"/>
      <c r="AE205" s="629"/>
      <c r="AF205" s="629"/>
      <c r="AG205" s="632"/>
      <c r="AH205" s="325"/>
      <c r="AI205" s="326"/>
    </row>
    <row r="206" spans="1:35">
      <c r="A206" s="322"/>
      <c r="B206" s="323"/>
      <c r="C206" s="323"/>
      <c r="D206" s="323"/>
      <c r="E206" s="324"/>
      <c r="F206" s="629"/>
      <c r="G206" s="629"/>
      <c r="H206" s="630"/>
      <c r="I206" s="631"/>
      <c r="J206" s="629"/>
      <c r="K206" s="629"/>
      <c r="L206" s="632"/>
      <c r="M206" s="628"/>
      <c r="N206" s="629"/>
      <c r="O206" s="630"/>
      <c r="P206" s="631"/>
      <c r="Q206" s="629"/>
      <c r="R206" s="629"/>
      <c r="S206" s="632"/>
      <c r="T206" s="628"/>
      <c r="U206" s="629"/>
      <c r="V206" s="630"/>
      <c r="W206" s="631"/>
      <c r="X206" s="629"/>
      <c r="Y206" s="629"/>
      <c r="Z206" s="632"/>
      <c r="AA206" s="628"/>
      <c r="AB206" s="629"/>
      <c r="AC206" s="630"/>
      <c r="AD206" s="631"/>
      <c r="AE206" s="629"/>
      <c r="AF206" s="629"/>
      <c r="AG206" s="632"/>
      <c r="AH206" s="325"/>
      <c r="AI206" s="326"/>
    </row>
    <row r="207" spans="1:35">
      <c r="A207" s="322"/>
      <c r="B207" s="323"/>
      <c r="C207" s="323"/>
      <c r="D207" s="323"/>
      <c r="E207" s="324"/>
      <c r="F207" s="629"/>
      <c r="G207" s="629"/>
      <c r="H207" s="630"/>
      <c r="I207" s="631"/>
      <c r="J207" s="629"/>
      <c r="K207" s="629"/>
      <c r="L207" s="632"/>
      <c r="M207" s="628"/>
      <c r="N207" s="629"/>
      <c r="O207" s="630"/>
      <c r="P207" s="631"/>
      <c r="Q207" s="629"/>
      <c r="R207" s="629"/>
      <c r="S207" s="632"/>
      <c r="T207" s="628"/>
      <c r="U207" s="629"/>
      <c r="V207" s="630"/>
      <c r="W207" s="631"/>
      <c r="X207" s="629"/>
      <c r="Y207" s="629"/>
      <c r="Z207" s="632"/>
      <c r="AA207" s="628"/>
      <c r="AB207" s="629"/>
      <c r="AC207" s="630"/>
      <c r="AD207" s="631"/>
      <c r="AE207" s="629"/>
      <c r="AF207" s="629"/>
      <c r="AG207" s="632"/>
      <c r="AH207" s="325"/>
      <c r="AI207" s="326"/>
    </row>
    <row r="208" spans="1:35">
      <c r="A208" s="322"/>
      <c r="B208" s="323"/>
      <c r="C208" s="323"/>
      <c r="D208" s="323"/>
      <c r="E208" s="324"/>
      <c r="F208" s="629"/>
      <c r="G208" s="629"/>
      <c r="H208" s="630"/>
      <c r="I208" s="631"/>
      <c r="J208" s="629"/>
      <c r="K208" s="629"/>
      <c r="L208" s="632"/>
      <c r="M208" s="628"/>
      <c r="N208" s="629"/>
      <c r="O208" s="630"/>
      <c r="P208" s="631"/>
      <c r="Q208" s="629"/>
      <c r="R208" s="629"/>
      <c r="S208" s="632"/>
      <c r="T208" s="628"/>
      <c r="U208" s="629"/>
      <c r="V208" s="630"/>
      <c r="W208" s="631"/>
      <c r="X208" s="629"/>
      <c r="Y208" s="629"/>
      <c r="Z208" s="632"/>
      <c r="AA208" s="628"/>
      <c r="AB208" s="629"/>
      <c r="AC208" s="630"/>
      <c r="AD208" s="631"/>
      <c r="AE208" s="629"/>
      <c r="AF208" s="629"/>
      <c r="AG208" s="632"/>
      <c r="AH208" s="325"/>
      <c r="AI208" s="326"/>
    </row>
    <row r="209" spans="1:35">
      <c r="A209" s="322"/>
      <c r="B209" s="323"/>
      <c r="C209" s="323"/>
      <c r="D209" s="323"/>
      <c r="E209" s="324"/>
      <c r="F209" s="629"/>
      <c r="G209" s="629"/>
      <c r="H209" s="630"/>
      <c r="I209" s="631"/>
      <c r="J209" s="629"/>
      <c r="K209" s="629"/>
      <c r="L209" s="632"/>
      <c r="M209" s="628"/>
      <c r="N209" s="629"/>
      <c r="O209" s="630"/>
      <c r="P209" s="631"/>
      <c r="Q209" s="629"/>
      <c r="R209" s="629"/>
      <c r="S209" s="632"/>
      <c r="T209" s="628"/>
      <c r="U209" s="629"/>
      <c r="V209" s="630"/>
      <c r="W209" s="631"/>
      <c r="X209" s="629"/>
      <c r="Y209" s="629"/>
      <c r="Z209" s="632"/>
      <c r="AA209" s="628"/>
      <c r="AB209" s="629"/>
      <c r="AC209" s="630"/>
      <c r="AD209" s="631"/>
      <c r="AE209" s="629"/>
      <c r="AF209" s="629"/>
      <c r="AG209" s="632"/>
      <c r="AH209" s="325"/>
      <c r="AI209" s="326"/>
    </row>
    <row r="210" spans="1:35">
      <c r="A210" s="322"/>
      <c r="B210" s="323"/>
      <c r="C210" s="323"/>
      <c r="D210" s="323"/>
      <c r="E210" s="324"/>
      <c r="F210" s="629"/>
      <c r="G210" s="629"/>
      <c r="H210" s="630"/>
      <c r="I210" s="631"/>
      <c r="J210" s="629"/>
      <c r="K210" s="629"/>
      <c r="L210" s="632"/>
      <c r="M210" s="628"/>
      <c r="N210" s="629"/>
      <c r="O210" s="630"/>
      <c r="P210" s="631"/>
      <c r="Q210" s="629"/>
      <c r="R210" s="629"/>
      <c r="S210" s="632"/>
      <c r="T210" s="628"/>
      <c r="U210" s="629"/>
      <c r="V210" s="630"/>
      <c r="W210" s="631"/>
      <c r="X210" s="629"/>
      <c r="Y210" s="629"/>
      <c r="Z210" s="632"/>
      <c r="AA210" s="628"/>
      <c r="AB210" s="629"/>
      <c r="AC210" s="630"/>
      <c r="AD210" s="631"/>
      <c r="AE210" s="629"/>
      <c r="AF210" s="629"/>
      <c r="AG210" s="632"/>
      <c r="AH210" s="325"/>
      <c r="AI210" s="326"/>
    </row>
    <row r="211" spans="1:35">
      <c r="A211" s="322"/>
      <c r="B211" s="323"/>
      <c r="C211" s="323"/>
      <c r="D211" s="323"/>
      <c r="E211" s="324"/>
      <c r="F211" s="629"/>
      <c r="G211" s="629"/>
      <c r="H211" s="630"/>
      <c r="I211" s="631"/>
      <c r="J211" s="629"/>
      <c r="K211" s="629"/>
      <c r="L211" s="632"/>
      <c r="M211" s="628"/>
      <c r="N211" s="629"/>
      <c r="O211" s="630"/>
      <c r="P211" s="631"/>
      <c r="Q211" s="629"/>
      <c r="R211" s="629"/>
      <c r="S211" s="632"/>
      <c r="T211" s="628"/>
      <c r="U211" s="629"/>
      <c r="V211" s="630"/>
      <c r="W211" s="631"/>
      <c r="X211" s="629"/>
      <c r="Y211" s="629"/>
      <c r="Z211" s="632"/>
      <c r="AA211" s="628"/>
      <c r="AB211" s="629"/>
      <c r="AC211" s="630"/>
      <c r="AD211" s="631"/>
      <c r="AE211" s="629"/>
      <c r="AF211" s="629"/>
      <c r="AG211" s="632"/>
      <c r="AH211" s="325"/>
      <c r="AI211" s="326"/>
    </row>
    <row r="212" spans="1:35">
      <c r="A212" s="322"/>
      <c r="B212" s="323"/>
      <c r="C212" s="323"/>
      <c r="D212" s="323"/>
      <c r="E212" s="324"/>
      <c r="F212" s="629"/>
      <c r="G212" s="629"/>
      <c r="H212" s="630"/>
      <c r="I212" s="631"/>
      <c r="J212" s="629"/>
      <c r="K212" s="629"/>
      <c r="L212" s="632"/>
      <c r="M212" s="628"/>
      <c r="N212" s="629"/>
      <c r="O212" s="630"/>
      <c r="P212" s="631"/>
      <c r="Q212" s="629"/>
      <c r="R212" s="629"/>
      <c r="S212" s="632"/>
      <c r="T212" s="628"/>
      <c r="U212" s="629"/>
      <c r="V212" s="630"/>
      <c r="W212" s="631"/>
      <c r="X212" s="629"/>
      <c r="Y212" s="629"/>
      <c r="Z212" s="632"/>
      <c r="AA212" s="628"/>
      <c r="AB212" s="629"/>
      <c r="AC212" s="630"/>
      <c r="AD212" s="631"/>
      <c r="AE212" s="629"/>
      <c r="AF212" s="629"/>
      <c r="AG212" s="632"/>
      <c r="AH212" s="325"/>
      <c r="AI212" s="326"/>
    </row>
    <row r="213" spans="1:35">
      <c r="A213" s="322"/>
      <c r="B213" s="323"/>
      <c r="C213" s="323"/>
      <c r="D213" s="323"/>
      <c r="E213" s="324"/>
      <c r="F213" s="629"/>
      <c r="G213" s="629"/>
      <c r="H213" s="630"/>
      <c r="I213" s="631"/>
      <c r="J213" s="629"/>
      <c r="K213" s="629"/>
      <c r="L213" s="632"/>
      <c r="M213" s="628"/>
      <c r="N213" s="629"/>
      <c r="O213" s="630"/>
      <c r="P213" s="631"/>
      <c r="Q213" s="629"/>
      <c r="R213" s="629"/>
      <c r="S213" s="632"/>
      <c r="T213" s="628"/>
      <c r="U213" s="629"/>
      <c r="V213" s="630"/>
      <c r="W213" s="631"/>
      <c r="X213" s="629"/>
      <c r="Y213" s="629"/>
      <c r="Z213" s="632"/>
      <c r="AA213" s="628"/>
      <c r="AB213" s="629"/>
      <c r="AC213" s="630"/>
      <c r="AD213" s="631"/>
      <c r="AE213" s="629"/>
      <c r="AF213" s="629"/>
      <c r="AG213" s="632"/>
      <c r="AH213" s="325"/>
      <c r="AI213" s="326"/>
    </row>
    <row r="214" spans="1:35">
      <c r="A214" s="322"/>
      <c r="B214" s="323"/>
      <c r="C214" s="323"/>
      <c r="D214" s="323"/>
      <c r="E214" s="324"/>
      <c r="F214" s="629"/>
      <c r="G214" s="629"/>
      <c r="H214" s="630"/>
      <c r="I214" s="631"/>
      <c r="J214" s="629"/>
      <c r="K214" s="629"/>
      <c r="L214" s="632"/>
      <c r="M214" s="628"/>
      <c r="N214" s="629"/>
      <c r="O214" s="630"/>
      <c r="P214" s="631"/>
      <c r="Q214" s="629"/>
      <c r="R214" s="629"/>
      <c r="S214" s="632"/>
      <c r="T214" s="628"/>
      <c r="U214" s="629"/>
      <c r="V214" s="630"/>
      <c r="W214" s="631"/>
      <c r="X214" s="629"/>
      <c r="Y214" s="629"/>
      <c r="Z214" s="632"/>
      <c r="AA214" s="628"/>
      <c r="AB214" s="629"/>
      <c r="AC214" s="630"/>
      <c r="AD214" s="631"/>
      <c r="AE214" s="629"/>
      <c r="AF214" s="629"/>
      <c r="AG214" s="632"/>
      <c r="AH214" s="325"/>
      <c r="AI214" s="326"/>
    </row>
    <row r="215" spans="1:35">
      <c r="A215" s="322"/>
      <c r="B215" s="323"/>
      <c r="C215" s="323"/>
      <c r="D215" s="323"/>
      <c r="E215" s="324"/>
      <c r="F215" s="629"/>
      <c r="G215" s="629"/>
      <c r="H215" s="630"/>
      <c r="I215" s="631"/>
      <c r="J215" s="629"/>
      <c r="K215" s="629"/>
      <c r="L215" s="632"/>
      <c r="M215" s="628"/>
      <c r="N215" s="629"/>
      <c r="O215" s="630"/>
      <c r="P215" s="631"/>
      <c r="Q215" s="629"/>
      <c r="R215" s="629"/>
      <c r="S215" s="632"/>
      <c r="T215" s="628"/>
      <c r="U215" s="629"/>
      <c r="V215" s="630"/>
      <c r="W215" s="631"/>
      <c r="X215" s="629"/>
      <c r="Y215" s="629"/>
      <c r="Z215" s="632"/>
      <c r="AA215" s="628"/>
      <c r="AB215" s="629"/>
      <c r="AC215" s="630"/>
      <c r="AD215" s="631"/>
      <c r="AE215" s="629"/>
      <c r="AF215" s="629"/>
      <c r="AG215" s="632"/>
      <c r="AH215" s="325"/>
      <c r="AI215" s="326"/>
    </row>
    <row r="216" spans="1:35">
      <c r="A216" s="322"/>
      <c r="B216" s="323"/>
      <c r="C216" s="323"/>
      <c r="D216" s="323"/>
      <c r="E216" s="324"/>
      <c r="F216" s="629"/>
      <c r="G216" s="629"/>
      <c r="H216" s="630"/>
      <c r="I216" s="631"/>
      <c r="J216" s="629"/>
      <c r="K216" s="629"/>
      <c r="L216" s="632"/>
      <c r="M216" s="628"/>
      <c r="N216" s="629"/>
      <c r="O216" s="630"/>
      <c r="P216" s="631"/>
      <c r="Q216" s="629"/>
      <c r="R216" s="629"/>
      <c r="S216" s="632"/>
      <c r="T216" s="628"/>
      <c r="U216" s="629"/>
      <c r="V216" s="630"/>
      <c r="W216" s="631"/>
      <c r="X216" s="629"/>
      <c r="Y216" s="629"/>
      <c r="Z216" s="632"/>
      <c r="AA216" s="628"/>
      <c r="AB216" s="629"/>
      <c r="AC216" s="630"/>
      <c r="AD216" s="631"/>
      <c r="AE216" s="629"/>
      <c r="AF216" s="629"/>
      <c r="AG216" s="632"/>
      <c r="AH216" s="325"/>
      <c r="AI216" s="326"/>
    </row>
    <row r="217" spans="1:35">
      <c r="A217" s="322"/>
      <c r="B217" s="323"/>
      <c r="C217" s="323"/>
      <c r="D217" s="323"/>
      <c r="E217" s="324"/>
      <c r="F217" s="629"/>
      <c r="G217" s="629"/>
      <c r="H217" s="630"/>
      <c r="I217" s="631"/>
      <c r="J217" s="629"/>
      <c r="K217" s="629"/>
      <c r="L217" s="632"/>
      <c r="M217" s="628"/>
      <c r="N217" s="629"/>
      <c r="O217" s="630"/>
      <c r="P217" s="631"/>
      <c r="Q217" s="629"/>
      <c r="R217" s="629"/>
      <c r="S217" s="632"/>
      <c r="T217" s="628"/>
      <c r="U217" s="629"/>
      <c r="V217" s="630"/>
      <c r="W217" s="631"/>
      <c r="X217" s="629"/>
      <c r="Y217" s="629"/>
      <c r="Z217" s="632"/>
      <c r="AA217" s="628"/>
      <c r="AB217" s="629"/>
      <c r="AC217" s="630"/>
      <c r="AD217" s="631"/>
      <c r="AE217" s="629"/>
      <c r="AF217" s="629"/>
      <c r="AG217" s="632"/>
      <c r="AH217" s="325"/>
      <c r="AI217" s="326"/>
    </row>
    <row r="218" spans="1:35">
      <c r="A218" s="322"/>
      <c r="B218" s="323"/>
      <c r="C218" s="323"/>
      <c r="D218" s="323"/>
      <c r="E218" s="324"/>
      <c r="F218" s="629"/>
      <c r="G218" s="629"/>
      <c r="H218" s="630"/>
      <c r="I218" s="631"/>
      <c r="J218" s="629"/>
      <c r="K218" s="629"/>
      <c r="L218" s="632"/>
      <c r="M218" s="628"/>
      <c r="N218" s="629"/>
      <c r="O218" s="630"/>
      <c r="P218" s="631"/>
      <c r="Q218" s="629"/>
      <c r="R218" s="629"/>
      <c r="S218" s="632"/>
      <c r="T218" s="628"/>
      <c r="U218" s="629"/>
      <c r="V218" s="630"/>
      <c r="W218" s="631"/>
      <c r="X218" s="629"/>
      <c r="Y218" s="629"/>
      <c r="Z218" s="632"/>
      <c r="AA218" s="628"/>
      <c r="AB218" s="629"/>
      <c r="AC218" s="630"/>
      <c r="AD218" s="631"/>
      <c r="AE218" s="629"/>
      <c r="AF218" s="629"/>
      <c r="AG218" s="632"/>
      <c r="AH218" s="325"/>
      <c r="AI218" s="326"/>
    </row>
    <row r="219" spans="1:35" ht="16.5" thickBot="1">
      <c r="A219" s="327"/>
      <c r="B219" s="328"/>
      <c r="C219" s="328"/>
      <c r="D219" s="328"/>
      <c r="E219" s="329"/>
      <c r="F219" s="623"/>
      <c r="G219" s="623"/>
      <c r="H219" s="624"/>
      <c r="I219" s="625"/>
      <c r="J219" s="623"/>
      <c r="K219" s="623"/>
      <c r="L219" s="626"/>
      <c r="M219" s="627"/>
      <c r="N219" s="623"/>
      <c r="O219" s="624"/>
      <c r="P219" s="625"/>
      <c r="Q219" s="623"/>
      <c r="R219" s="623"/>
      <c r="S219" s="626"/>
      <c r="T219" s="627"/>
      <c r="U219" s="623"/>
      <c r="V219" s="624"/>
      <c r="W219" s="625"/>
      <c r="X219" s="623"/>
      <c r="Y219" s="623"/>
      <c r="Z219" s="626"/>
      <c r="AA219" s="627"/>
      <c r="AB219" s="623"/>
      <c r="AC219" s="624"/>
      <c r="AD219" s="625"/>
      <c r="AE219" s="623"/>
      <c r="AF219" s="623"/>
      <c r="AG219" s="626"/>
      <c r="AH219" s="330"/>
      <c r="AI219" s="331"/>
    </row>
    <row r="220" spans="1:35">
      <c r="A220" s="332"/>
    </row>
    <row r="221" spans="1:35">
      <c r="A221" s="332"/>
    </row>
    <row r="222" spans="1:35">
      <c r="A222" s="332"/>
    </row>
    <row r="223" spans="1:35">
      <c r="A223" s="332"/>
    </row>
    <row r="224" spans="1:35">
      <c r="A224" s="332"/>
    </row>
    <row r="225" spans="1:1">
      <c r="A225" s="332"/>
    </row>
    <row r="226" spans="1:1">
      <c r="A226" s="332"/>
    </row>
    <row r="227" spans="1:1">
      <c r="A227" s="332"/>
    </row>
    <row r="228" spans="1:1">
      <c r="A228" s="332"/>
    </row>
    <row r="229" spans="1:1">
      <c r="A229" s="332"/>
    </row>
    <row r="230" spans="1:1">
      <c r="A230" s="332"/>
    </row>
    <row r="231" spans="1:1">
      <c r="A231" s="332"/>
    </row>
    <row r="232" spans="1:1">
      <c r="A232" s="332"/>
    </row>
    <row r="233" spans="1:1">
      <c r="A233" s="332"/>
    </row>
    <row r="234" spans="1:1">
      <c r="A234" s="332"/>
    </row>
    <row r="235" spans="1:1">
      <c r="A235" s="332"/>
    </row>
    <row r="236" spans="1:1">
      <c r="A236" s="332"/>
    </row>
    <row r="237" spans="1:1">
      <c r="A237" s="332"/>
    </row>
    <row r="238" spans="1:1">
      <c r="A238" s="332"/>
    </row>
    <row r="239" spans="1:1">
      <c r="A239" s="332"/>
    </row>
    <row r="240" spans="1:1">
      <c r="A240" s="332"/>
    </row>
    <row r="241" spans="1:1">
      <c r="A241" s="332"/>
    </row>
    <row r="242" spans="1:1">
      <c r="A242" s="332"/>
    </row>
    <row r="243" spans="1:1">
      <c r="A243" s="332"/>
    </row>
    <row r="244" spans="1:1">
      <c r="A244" s="332"/>
    </row>
    <row r="245" spans="1:1">
      <c r="A245" s="332"/>
    </row>
    <row r="246" spans="1:1">
      <c r="A246" s="332"/>
    </row>
    <row r="247" spans="1:1">
      <c r="A247" s="332"/>
    </row>
    <row r="248" spans="1:1">
      <c r="A248" s="332"/>
    </row>
    <row r="249" spans="1:1">
      <c r="A249" s="332"/>
    </row>
    <row r="250" spans="1:1">
      <c r="A250" s="332"/>
    </row>
    <row r="251" spans="1:1">
      <c r="A251" s="332"/>
    </row>
    <row r="252" spans="1:1">
      <c r="A252" s="332"/>
    </row>
    <row r="253" spans="1:1">
      <c r="A253" s="332"/>
    </row>
    <row r="254" spans="1:1">
      <c r="A254" s="332"/>
    </row>
    <row r="255" spans="1:1">
      <c r="A255" s="332"/>
    </row>
    <row r="256" spans="1:1">
      <c r="A256" s="332"/>
    </row>
    <row r="257" spans="1:1">
      <c r="A257" s="332"/>
    </row>
    <row r="258" spans="1:1">
      <c r="A258" s="332"/>
    </row>
    <row r="259" spans="1:1">
      <c r="A259" s="332"/>
    </row>
    <row r="260" spans="1:1">
      <c r="A260" s="332"/>
    </row>
    <row r="261" spans="1:1">
      <c r="A261" s="332"/>
    </row>
    <row r="262" spans="1:1">
      <c r="A262" s="332"/>
    </row>
    <row r="263" spans="1:1">
      <c r="A263" s="332"/>
    </row>
    <row r="264" spans="1:1">
      <c r="A264" s="332"/>
    </row>
    <row r="265" spans="1:1">
      <c r="A265" s="332"/>
    </row>
    <row r="266" spans="1:1">
      <c r="A266" s="332"/>
    </row>
    <row r="267" spans="1:1">
      <c r="A267" s="332"/>
    </row>
    <row r="268" spans="1:1">
      <c r="A268" s="332"/>
    </row>
    <row r="269" spans="1:1">
      <c r="A269" s="332"/>
    </row>
    <row r="270" spans="1:1">
      <c r="A270" s="332"/>
    </row>
    <row r="271" spans="1:1">
      <c r="A271" s="332"/>
    </row>
    <row r="272" spans="1:1">
      <c r="A272" s="332"/>
    </row>
    <row r="273" spans="1:1">
      <c r="A273" s="332"/>
    </row>
    <row r="274" spans="1:1">
      <c r="A274" s="332"/>
    </row>
    <row r="275" spans="1:1">
      <c r="A275" s="332"/>
    </row>
    <row r="276" spans="1:1">
      <c r="A276" s="332"/>
    </row>
    <row r="277" spans="1:1">
      <c r="A277" s="332"/>
    </row>
    <row r="278" spans="1:1">
      <c r="A278" s="332"/>
    </row>
    <row r="279" spans="1:1">
      <c r="A279" s="332"/>
    </row>
    <row r="280" spans="1:1">
      <c r="A280" s="332"/>
    </row>
    <row r="281" spans="1:1">
      <c r="A281" s="332"/>
    </row>
    <row r="282" spans="1:1">
      <c r="A282" s="332"/>
    </row>
    <row r="283" spans="1:1">
      <c r="A283" s="332"/>
    </row>
    <row r="284" spans="1:1">
      <c r="A284" s="332"/>
    </row>
    <row r="285" spans="1:1">
      <c r="A285" s="332"/>
    </row>
    <row r="286" spans="1:1">
      <c r="A286" s="332"/>
    </row>
    <row r="287" spans="1:1">
      <c r="A287" s="332"/>
    </row>
    <row r="288" spans="1:1">
      <c r="A288" s="332"/>
    </row>
    <row r="289" spans="1:1">
      <c r="A289" s="332"/>
    </row>
    <row r="290" spans="1:1">
      <c r="A290" s="332"/>
    </row>
    <row r="291" spans="1:1">
      <c r="A291" s="332"/>
    </row>
    <row r="292" spans="1:1">
      <c r="A292" s="332"/>
    </row>
    <row r="293" spans="1:1">
      <c r="A293" s="332"/>
    </row>
    <row r="294" spans="1:1">
      <c r="A294" s="332"/>
    </row>
    <row r="295" spans="1:1">
      <c r="A295" s="332"/>
    </row>
    <row r="296" spans="1:1">
      <c r="A296" s="332"/>
    </row>
    <row r="297" spans="1:1">
      <c r="A297" s="332"/>
    </row>
    <row r="298" spans="1:1">
      <c r="A298" s="332"/>
    </row>
    <row r="299" spans="1:1">
      <c r="A299" s="332"/>
    </row>
    <row r="300" spans="1:1">
      <c r="A300" s="332"/>
    </row>
    <row r="301" spans="1:1">
      <c r="A301" s="332"/>
    </row>
    <row r="302" spans="1:1">
      <c r="A302" s="332"/>
    </row>
    <row r="303" spans="1:1">
      <c r="A303" s="332"/>
    </row>
    <row r="304" spans="1:1">
      <c r="A304" s="332"/>
    </row>
    <row r="305" spans="1:1">
      <c r="A305" s="332"/>
    </row>
    <row r="306" spans="1:1">
      <c r="A306" s="332"/>
    </row>
    <row r="307" spans="1:1">
      <c r="A307" s="332"/>
    </row>
    <row r="308" spans="1:1">
      <c r="A308" s="332"/>
    </row>
    <row r="309" spans="1:1">
      <c r="A309" s="332"/>
    </row>
    <row r="310" spans="1:1">
      <c r="A310" s="332"/>
    </row>
    <row r="311" spans="1:1">
      <c r="A311" s="332"/>
    </row>
    <row r="312" spans="1:1">
      <c r="A312" s="332"/>
    </row>
    <row r="313" spans="1:1">
      <c r="A313" s="332"/>
    </row>
    <row r="314" spans="1:1">
      <c r="A314" s="332"/>
    </row>
    <row r="315" spans="1:1">
      <c r="A315" s="332"/>
    </row>
    <row r="316" spans="1:1">
      <c r="A316" s="332"/>
    </row>
    <row r="317" spans="1:1">
      <c r="A317" s="332"/>
    </row>
    <row r="318" spans="1:1">
      <c r="A318" s="332"/>
    </row>
    <row r="319" spans="1:1">
      <c r="A319" s="332"/>
    </row>
    <row r="320" spans="1:1">
      <c r="A320" s="332"/>
    </row>
    <row r="321" spans="1:1">
      <c r="A321" s="332"/>
    </row>
    <row r="322" spans="1:1">
      <c r="A322" s="332"/>
    </row>
    <row r="323" spans="1:1">
      <c r="A323" s="332"/>
    </row>
    <row r="324" spans="1:1">
      <c r="A324" s="332"/>
    </row>
    <row r="325" spans="1:1">
      <c r="A325" s="332"/>
    </row>
    <row r="326" spans="1:1">
      <c r="A326" s="332"/>
    </row>
    <row r="327" spans="1:1">
      <c r="A327" s="332"/>
    </row>
    <row r="328" spans="1:1">
      <c r="A328" s="332"/>
    </row>
    <row r="329" spans="1:1">
      <c r="A329" s="332"/>
    </row>
    <row r="330" spans="1:1">
      <c r="A330" s="332"/>
    </row>
    <row r="331" spans="1:1">
      <c r="A331" s="332"/>
    </row>
    <row r="332" spans="1:1">
      <c r="A332" s="332"/>
    </row>
    <row r="333" spans="1:1">
      <c r="A333" s="332"/>
    </row>
    <row r="334" spans="1:1">
      <c r="A334" s="332"/>
    </row>
    <row r="335" spans="1:1">
      <c r="A335" s="332"/>
    </row>
    <row r="336" spans="1:1">
      <c r="A336" s="332"/>
    </row>
    <row r="337" spans="1:1">
      <c r="A337" s="332"/>
    </row>
    <row r="338" spans="1:1">
      <c r="A338" s="332"/>
    </row>
    <row r="339" spans="1:1">
      <c r="A339" s="332"/>
    </row>
    <row r="340" spans="1:1">
      <c r="A340" s="332"/>
    </row>
    <row r="341" spans="1:1">
      <c r="A341" s="332"/>
    </row>
    <row r="342" spans="1:1">
      <c r="A342" s="332"/>
    </row>
    <row r="343" spans="1:1">
      <c r="A343" s="332"/>
    </row>
    <row r="344" spans="1:1">
      <c r="A344" s="332"/>
    </row>
    <row r="345" spans="1:1">
      <c r="A345" s="332"/>
    </row>
    <row r="346" spans="1:1">
      <c r="A346" s="332"/>
    </row>
    <row r="347" spans="1:1">
      <c r="A347" s="332"/>
    </row>
    <row r="348" spans="1:1">
      <c r="A348" s="332"/>
    </row>
    <row r="349" spans="1:1">
      <c r="A349" s="332"/>
    </row>
    <row r="350" spans="1:1">
      <c r="A350" s="332"/>
    </row>
    <row r="351" spans="1:1">
      <c r="A351" s="332"/>
    </row>
    <row r="352" spans="1:1">
      <c r="A352" s="332"/>
    </row>
    <row r="353" spans="1:1">
      <c r="A353" s="332"/>
    </row>
    <row r="354" spans="1:1">
      <c r="A354" s="332"/>
    </row>
    <row r="355" spans="1:1">
      <c r="A355" s="332"/>
    </row>
    <row r="356" spans="1:1">
      <c r="A356" s="332"/>
    </row>
    <row r="357" spans="1:1">
      <c r="A357" s="332"/>
    </row>
    <row r="358" spans="1:1">
      <c r="A358" s="332"/>
    </row>
    <row r="359" spans="1:1">
      <c r="A359" s="332"/>
    </row>
    <row r="360" spans="1:1">
      <c r="A360" s="332"/>
    </row>
    <row r="361" spans="1:1">
      <c r="A361" s="332"/>
    </row>
    <row r="362" spans="1:1">
      <c r="A362" s="332"/>
    </row>
    <row r="363" spans="1:1">
      <c r="A363" s="332"/>
    </row>
    <row r="364" spans="1:1">
      <c r="A364" s="332"/>
    </row>
    <row r="365" spans="1:1">
      <c r="A365" s="332"/>
    </row>
    <row r="366" spans="1:1">
      <c r="A366" s="332"/>
    </row>
    <row r="367" spans="1:1">
      <c r="A367" s="332"/>
    </row>
    <row r="368" spans="1:1">
      <c r="A368" s="332"/>
    </row>
    <row r="369" spans="1:1">
      <c r="A369" s="332"/>
    </row>
    <row r="370" spans="1:1">
      <c r="A370" s="332"/>
    </row>
    <row r="371" spans="1:1">
      <c r="A371" s="332"/>
    </row>
    <row r="372" spans="1:1">
      <c r="A372" s="332"/>
    </row>
    <row r="373" spans="1:1">
      <c r="A373" s="332"/>
    </row>
    <row r="374" spans="1:1">
      <c r="A374" s="332"/>
    </row>
    <row r="375" spans="1:1">
      <c r="A375" s="332"/>
    </row>
    <row r="376" spans="1:1">
      <c r="A376" s="332"/>
    </row>
    <row r="377" spans="1:1">
      <c r="A377" s="332"/>
    </row>
    <row r="378" spans="1:1">
      <c r="A378" s="332"/>
    </row>
    <row r="379" spans="1:1">
      <c r="A379" s="332"/>
    </row>
    <row r="380" spans="1:1">
      <c r="A380" s="332"/>
    </row>
    <row r="381" spans="1:1">
      <c r="A381" s="332"/>
    </row>
    <row r="382" spans="1:1">
      <c r="A382" s="332"/>
    </row>
    <row r="383" spans="1:1">
      <c r="A383" s="332"/>
    </row>
    <row r="384" spans="1:1">
      <c r="A384" s="332"/>
    </row>
    <row r="385" spans="1:1">
      <c r="A385" s="332"/>
    </row>
    <row r="386" spans="1:1">
      <c r="A386" s="332"/>
    </row>
    <row r="387" spans="1:1">
      <c r="A387" s="332"/>
    </row>
    <row r="388" spans="1:1">
      <c r="A388" s="332"/>
    </row>
  </sheetData>
  <sheetProtection sheet="1" objects="1" scenarios="1"/>
  <mergeCells count="1010">
    <mergeCell ref="B31:L31"/>
    <mergeCell ref="B33:L33"/>
    <mergeCell ref="I8:L8"/>
    <mergeCell ref="M8:P8"/>
    <mergeCell ref="I9:L9"/>
    <mergeCell ref="M9:P9"/>
    <mergeCell ref="I6:L6"/>
    <mergeCell ref="M6:P6"/>
    <mergeCell ref="I7:L7"/>
    <mergeCell ref="M7:P7"/>
    <mergeCell ref="A1:AI1"/>
    <mergeCell ref="I4:L4"/>
    <mergeCell ref="M4:P4"/>
    <mergeCell ref="I5:L5"/>
    <mergeCell ref="M5:P5"/>
    <mergeCell ref="B4:C4"/>
    <mergeCell ref="B5:C5"/>
    <mergeCell ref="B6:C6"/>
    <mergeCell ref="B7:C7"/>
    <mergeCell ref="B8:C8"/>
    <mergeCell ref="B9:C9"/>
    <mergeCell ref="B27:L27"/>
    <mergeCell ref="O27:AA27"/>
    <mergeCell ref="B28:L28"/>
    <mergeCell ref="O28:AA28"/>
    <mergeCell ref="B29:L29"/>
    <mergeCell ref="O29:AA29"/>
    <mergeCell ref="I12:L12"/>
    <mergeCell ref="M12:P12"/>
    <mergeCell ref="B23:C23"/>
    <mergeCell ref="I13:L13"/>
    <mergeCell ref="M13:P13"/>
    <mergeCell ref="B26:L26"/>
    <mergeCell ref="O26:AA26"/>
    <mergeCell ref="I10:L10"/>
    <mergeCell ref="M10:P10"/>
    <mergeCell ref="B21:C21"/>
    <mergeCell ref="D21:E21"/>
    <mergeCell ref="I11:L11"/>
    <mergeCell ref="M11:P11"/>
    <mergeCell ref="B22:C22"/>
    <mergeCell ref="D22:E22"/>
    <mergeCell ref="D23:E23"/>
    <mergeCell ref="B19:C19"/>
    <mergeCell ref="B15:E15"/>
    <mergeCell ref="B16:C16"/>
    <mergeCell ref="D16:E16"/>
    <mergeCell ref="D18:E18"/>
    <mergeCell ref="B18:C18"/>
    <mergeCell ref="D17:E17"/>
    <mergeCell ref="B17:C17"/>
    <mergeCell ref="D20:E20"/>
    <mergeCell ref="B20:C20"/>
    <mergeCell ref="D19:E19"/>
    <mergeCell ref="B10:C10"/>
    <mergeCell ref="A81:A82"/>
    <mergeCell ref="B81:B82"/>
    <mergeCell ref="C81:C82"/>
    <mergeCell ref="D81:D82"/>
    <mergeCell ref="E81:E82"/>
    <mergeCell ref="F81:F82"/>
    <mergeCell ref="A79:I79"/>
    <mergeCell ref="A43:I43"/>
    <mergeCell ref="D47:D48"/>
    <mergeCell ref="E47:E48"/>
    <mergeCell ref="F47:F48"/>
    <mergeCell ref="G47:G48"/>
    <mergeCell ref="H47:H48"/>
    <mergeCell ref="I47:I48"/>
    <mergeCell ref="A49:A50"/>
    <mergeCell ref="A51:A52"/>
    <mergeCell ref="A53:A54"/>
    <mergeCell ref="A55:A56"/>
    <mergeCell ref="A57:A58"/>
    <mergeCell ref="A59:A60"/>
    <mergeCell ref="A61:A62"/>
    <mergeCell ref="A47:A48"/>
    <mergeCell ref="B47:B48"/>
    <mergeCell ref="C47:C48"/>
    <mergeCell ref="A75:A76"/>
    <mergeCell ref="F53:F54"/>
    <mergeCell ref="G53:G54"/>
    <mergeCell ref="H53:H54"/>
    <mergeCell ref="I53:I54"/>
    <mergeCell ref="A63:A64"/>
    <mergeCell ref="A65:A66"/>
    <mergeCell ref="A67:A68"/>
    <mergeCell ref="AJ102:AJ103"/>
    <mergeCell ref="H102:H103"/>
    <mergeCell ref="I102:I103"/>
    <mergeCell ref="J102:J103"/>
    <mergeCell ref="K102:K103"/>
    <mergeCell ref="L102:L103"/>
    <mergeCell ref="M102:M103"/>
    <mergeCell ref="T102:U102"/>
    <mergeCell ref="V102:W102"/>
    <mergeCell ref="X102:Y102"/>
    <mergeCell ref="AF102:AG102"/>
    <mergeCell ref="AH102:AI102"/>
    <mergeCell ref="AD102:AE102"/>
    <mergeCell ref="AB102:AC102"/>
    <mergeCell ref="Z102:AA102"/>
    <mergeCell ref="R102:S102"/>
    <mergeCell ref="A100:I100"/>
    <mergeCell ref="A102:A103"/>
    <mergeCell ref="B102:B103"/>
    <mergeCell ref="C102:C103"/>
    <mergeCell ref="D102:D103"/>
    <mergeCell ref="E102:E103"/>
    <mergeCell ref="F102:F103"/>
    <mergeCell ref="G102:G103"/>
    <mergeCell ref="F140:H140"/>
    <mergeCell ref="I140:L140"/>
    <mergeCell ref="M140:O140"/>
    <mergeCell ref="P140:S140"/>
    <mergeCell ref="T140:V140"/>
    <mergeCell ref="W140:Z140"/>
    <mergeCell ref="AA140:AC140"/>
    <mergeCell ref="AD140:AG140"/>
    <mergeCell ref="AI138:AI139"/>
    <mergeCell ref="A136:I136"/>
    <mergeCell ref="A138:A139"/>
    <mergeCell ref="B138:B139"/>
    <mergeCell ref="C138:C139"/>
    <mergeCell ref="D138:D139"/>
    <mergeCell ref="E138:E139"/>
    <mergeCell ref="F138:F139"/>
    <mergeCell ref="N102:N103"/>
    <mergeCell ref="O102:O103"/>
    <mergeCell ref="P102:Q102"/>
    <mergeCell ref="AA143:AC143"/>
    <mergeCell ref="AD143:AG143"/>
    <mergeCell ref="F144:H144"/>
    <mergeCell ref="I144:L144"/>
    <mergeCell ref="M144:O144"/>
    <mergeCell ref="P144:S144"/>
    <mergeCell ref="T144:V144"/>
    <mergeCell ref="W144:Z144"/>
    <mergeCell ref="AA144:AC144"/>
    <mergeCell ref="AD144:AG144"/>
    <mergeCell ref="F143:H143"/>
    <mergeCell ref="I143:L143"/>
    <mergeCell ref="M143:O143"/>
    <mergeCell ref="P143:S143"/>
    <mergeCell ref="T143:V143"/>
    <mergeCell ref="W143:Z143"/>
    <mergeCell ref="AA141:AC141"/>
    <mergeCell ref="AD141:AG141"/>
    <mergeCell ref="F142:H142"/>
    <mergeCell ref="I142:L142"/>
    <mergeCell ref="M142:O142"/>
    <mergeCell ref="P142:S142"/>
    <mergeCell ref="T142:V142"/>
    <mergeCell ref="W142:Z142"/>
    <mergeCell ref="AA142:AC142"/>
    <mergeCell ref="AD142:AG142"/>
    <mergeCell ref="F141:H141"/>
    <mergeCell ref="I141:L141"/>
    <mergeCell ref="M141:O141"/>
    <mergeCell ref="P141:S141"/>
    <mergeCell ref="T141:V141"/>
    <mergeCell ref="W141:Z141"/>
    <mergeCell ref="AA147:AC147"/>
    <mergeCell ref="AD147:AG147"/>
    <mergeCell ref="F148:H148"/>
    <mergeCell ref="I148:L148"/>
    <mergeCell ref="M148:O148"/>
    <mergeCell ref="P148:S148"/>
    <mergeCell ref="T148:V148"/>
    <mergeCell ref="W148:Z148"/>
    <mergeCell ref="AA148:AC148"/>
    <mergeCell ref="AD148:AG148"/>
    <mergeCell ref="F147:H147"/>
    <mergeCell ref="I147:L147"/>
    <mergeCell ref="M147:O147"/>
    <mergeCell ref="P147:S147"/>
    <mergeCell ref="T147:V147"/>
    <mergeCell ref="W147:Z147"/>
    <mergeCell ref="AA145:AC145"/>
    <mergeCell ref="AD145:AG145"/>
    <mergeCell ref="F146:H146"/>
    <mergeCell ref="I146:L146"/>
    <mergeCell ref="M146:O146"/>
    <mergeCell ref="P146:S146"/>
    <mergeCell ref="T146:V146"/>
    <mergeCell ref="W146:Z146"/>
    <mergeCell ref="AA146:AC146"/>
    <mergeCell ref="AD146:AG146"/>
    <mergeCell ref="F145:H145"/>
    <mergeCell ref="I145:L145"/>
    <mergeCell ref="M145:O145"/>
    <mergeCell ref="P145:S145"/>
    <mergeCell ref="T145:V145"/>
    <mergeCell ref="W145:Z145"/>
    <mergeCell ref="AA151:AC151"/>
    <mergeCell ref="AD151:AG151"/>
    <mergeCell ref="F152:H152"/>
    <mergeCell ref="I152:L152"/>
    <mergeCell ref="M152:O152"/>
    <mergeCell ref="P152:S152"/>
    <mergeCell ref="T152:V152"/>
    <mergeCell ref="W152:Z152"/>
    <mergeCell ref="AA152:AC152"/>
    <mergeCell ref="AD152:AG152"/>
    <mergeCell ref="F151:H151"/>
    <mergeCell ref="I151:L151"/>
    <mergeCell ref="M151:O151"/>
    <mergeCell ref="P151:S151"/>
    <mergeCell ref="T151:V151"/>
    <mergeCell ref="W151:Z151"/>
    <mergeCell ref="AA149:AC149"/>
    <mergeCell ref="AD149:AG149"/>
    <mergeCell ref="F150:H150"/>
    <mergeCell ref="I150:L150"/>
    <mergeCell ref="M150:O150"/>
    <mergeCell ref="P150:S150"/>
    <mergeCell ref="T150:V150"/>
    <mergeCell ref="W150:Z150"/>
    <mergeCell ref="AA150:AC150"/>
    <mergeCell ref="AD150:AG150"/>
    <mergeCell ref="F149:H149"/>
    <mergeCell ref="I149:L149"/>
    <mergeCell ref="M149:O149"/>
    <mergeCell ref="P149:S149"/>
    <mergeCell ref="T149:V149"/>
    <mergeCell ref="W149:Z149"/>
    <mergeCell ref="AA155:AC155"/>
    <mergeCell ref="AD155:AG155"/>
    <mergeCell ref="F156:H156"/>
    <mergeCell ref="I156:L156"/>
    <mergeCell ref="M156:O156"/>
    <mergeCell ref="P156:S156"/>
    <mergeCell ref="T156:V156"/>
    <mergeCell ref="W156:Z156"/>
    <mergeCell ref="AA156:AC156"/>
    <mergeCell ref="AD156:AG156"/>
    <mergeCell ref="F155:H155"/>
    <mergeCell ref="I155:L155"/>
    <mergeCell ref="M155:O155"/>
    <mergeCell ref="P155:S155"/>
    <mergeCell ref="T155:V155"/>
    <mergeCell ref="W155:Z155"/>
    <mergeCell ref="AA153:AC153"/>
    <mergeCell ref="AD153:AG153"/>
    <mergeCell ref="F154:H154"/>
    <mergeCell ref="I154:L154"/>
    <mergeCell ref="M154:O154"/>
    <mergeCell ref="P154:S154"/>
    <mergeCell ref="T154:V154"/>
    <mergeCell ref="W154:Z154"/>
    <mergeCell ref="AA154:AC154"/>
    <mergeCell ref="AD154:AG154"/>
    <mergeCell ref="F153:H153"/>
    <mergeCell ref="I153:L153"/>
    <mergeCell ref="M153:O153"/>
    <mergeCell ref="P153:S153"/>
    <mergeCell ref="T153:V153"/>
    <mergeCell ref="W153:Z153"/>
    <mergeCell ref="F160:H160"/>
    <mergeCell ref="I160:L160"/>
    <mergeCell ref="M160:O160"/>
    <mergeCell ref="P160:S160"/>
    <mergeCell ref="T160:V160"/>
    <mergeCell ref="W160:Z160"/>
    <mergeCell ref="AA160:AC160"/>
    <mergeCell ref="AD160:AG160"/>
    <mergeCell ref="F159:H159"/>
    <mergeCell ref="I159:L159"/>
    <mergeCell ref="M159:O159"/>
    <mergeCell ref="P159:S159"/>
    <mergeCell ref="T159:V159"/>
    <mergeCell ref="W159:Z159"/>
    <mergeCell ref="AA157:AC157"/>
    <mergeCell ref="AD157:AG157"/>
    <mergeCell ref="F158:H158"/>
    <mergeCell ref="I158:L158"/>
    <mergeCell ref="M158:O158"/>
    <mergeCell ref="P158:S158"/>
    <mergeCell ref="T158:V158"/>
    <mergeCell ref="W158:Z158"/>
    <mergeCell ref="AA158:AC158"/>
    <mergeCell ref="AD158:AG158"/>
    <mergeCell ref="F157:H157"/>
    <mergeCell ref="I157:L157"/>
    <mergeCell ref="M157:O157"/>
    <mergeCell ref="P157:S157"/>
    <mergeCell ref="T157:V157"/>
    <mergeCell ref="W157:Z157"/>
    <mergeCell ref="AA159:AC159"/>
    <mergeCell ref="AD159:AG159"/>
    <mergeCell ref="F164:H164"/>
    <mergeCell ref="I164:L164"/>
    <mergeCell ref="M164:O164"/>
    <mergeCell ref="P164:S164"/>
    <mergeCell ref="T164:V164"/>
    <mergeCell ref="W164:Z164"/>
    <mergeCell ref="AA164:AC164"/>
    <mergeCell ref="AD164:AG164"/>
    <mergeCell ref="F163:H163"/>
    <mergeCell ref="I163:L163"/>
    <mergeCell ref="M163:O163"/>
    <mergeCell ref="P163:S163"/>
    <mergeCell ref="T163:V163"/>
    <mergeCell ref="W163:Z163"/>
    <mergeCell ref="AA161:AC161"/>
    <mergeCell ref="AD161:AG161"/>
    <mergeCell ref="F162:H162"/>
    <mergeCell ref="I162:L162"/>
    <mergeCell ref="M162:O162"/>
    <mergeCell ref="P162:S162"/>
    <mergeCell ref="T162:V162"/>
    <mergeCell ref="W162:Z162"/>
    <mergeCell ref="AA162:AC162"/>
    <mergeCell ref="AD162:AG162"/>
    <mergeCell ref="F161:H161"/>
    <mergeCell ref="I161:L161"/>
    <mergeCell ref="M161:O161"/>
    <mergeCell ref="P161:S161"/>
    <mergeCell ref="T161:V161"/>
    <mergeCell ref="W161:Z161"/>
    <mergeCell ref="AA163:AC163"/>
    <mergeCell ref="AD163:AG163"/>
    <mergeCell ref="F168:H168"/>
    <mergeCell ref="I168:L168"/>
    <mergeCell ref="M168:O168"/>
    <mergeCell ref="P168:S168"/>
    <mergeCell ref="T168:V168"/>
    <mergeCell ref="W168:Z168"/>
    <mergeCell ref="AA168:AC168"/>
    <mergeCell ref="AD168:AG168"/>
    <mergeCell ref="F167:H167"/>
    <mergeCell ref="I167:L167"/>
    <mergeCell ref="M167:O167"/>
    <mergeCell ref="P167:S167"/>
    <mergeCell ref="T167:V167"/>
    <mergeCell ref="W167:Z167"/>
    <mergeCell ref="AA165:AC165"/>
    <mergeCell ref="AD165:AG165"/>
    <mergeCell ref="F166:H166"/>
    <mergeCell ref="I166:L166"/>
    <mergeCell ref="M166:O166"/>
    <mergeCell ref="P166:S166"/>
    <mergeCell ref="T166:V166"/>
    <mergeCell ref="W166:Z166"/>
    <mergeCell ref="AA166:AC166"/>
    <mergeCell ref="AD166:AG166"/>
    <mergeCell ref="F165:H165"/>
    <mergeCell ref="I165:L165"/>
    <mergeCell ref="M165:O165"/>
    <mergeCell ref="P165:S165"/>
    <mergeCell ref="T165:V165"/>
    <mergeCell ref="W165:Z165"/>
    <mergeCell ref="AA167:AC167"/>
    <mergeCell ref="AD167:AG167"/>
    <mergeCell ref="F172:H172"/>
    <mergeCell ref="I172:L172"/>
    <mergeCell ref="M172:O172"/>
    <mergeCell ref="P172:S172"/>
    <mergeCell ref="T172:V172"/>
    <mergeCell ref="W172:Z172"/>
    <mergeCell ref="AA172:AC172"/>
    <mergeCell ref="AD172:AG172"/>
    <mergeCell ref="F171:H171"/>
    <mergeCell ref="I171:L171"/>
    <mergeCell ref="M171:O171"/>
    <mergeCell ref="P171:S171"/>
    <mergeCell ref="T171:V171"/>
    <mergeCell ref="W171:Z171"/>
    <mergeCell ref="AA169:AC169"/>
    <mergeCell ref="AD169:AG169"/>
    <mergeCell ref="F170:H170"/>
    <mergeCell ref="I170:L170"/>
    <mergeCell ref="M170:O170"/>
    <mergeCell ref="P170:S170"/>
    <mergeCell ref="T170:V170"/>
    <mergeCell ref="W170:Z170"/>
    <mergeCell ref="AA170:AC170"/>
    <mergeCell ref="AD170:AG170"/>
    <mergeCell ref="F169:H169"/>
    <mergeCell ref="I169:L169"/>
    <mergeCell ref="M169:O169"/>
    <mergeCell ref="P169:S169"/>
    <mergeCell ref="T169:V169"/>
    <mergeCell ref="W169:Z169"/>
    <mergeCell ref="AA171:AC171"/>
    <mergeCell ref="AD171:AG171"/>
    <mergeCell ref="F176:H176"/>
    <mergeCell ref="I176:L176"/>
    <mergeCell ref="M176:O176"/>
    <mergeCell ref="P176:S176"/>
    <mergeCell ref="T176:V176"/>
    <mergeCell ref="W176:Z176"/>
    <mergeCell ref="AA176:AC176"/>
    <mergeCell ref="AD176:AG176"/>
    <mergeCell ref="F175:H175"/>
    <mergeCell ref="I175:L175"/>
    <mergeCell ref="M175:O175"/>
    <mergeCell ref="P175:S175"/>
    <mergeCell ref="T175:V175"/>
    <mergeCell ref="W175:Z175"/>
    <mergeCell ref="AA173:AC173"/>
    <mergeCell ref="AD173:AG173"/>
    <mergeCell ref="F174:H174"/>
    <mergeCell ref="I174:L174"/>
    <mergeCell ref="M174:O174"/>
    <mergeCell ref="P174:S174"/>
    <mergeCell ref="T174:V174"/>
    <mergeCell ref="W174:Z174"/>
    <mergeCell ref="AA174:AC174"/>
    <mergeCell ref="AD174:AG174"/>
    <mergeCell ref="F173:H173"/>
    <mergeCell ref="I173:L173"/>
    <mergeCell ref="M173:O173"/>
    <mergeCell ref="P173:S173"/>
    <mergeCell ref="T173:V173"/>
    <mergeCell ref="W173:Z173"/>
    <mergeCell ref="AA175:AC175"/>
    <mergeCell ref="AD175:AG175"/>
    <mergeCell ref="F180:H180"/>
    <mergeCell ref="I180:L180"/>
    <mergeCell ref="M180:O180"/>
    <mergeCell ref="P180:S180"/>
    <mergeCell ref="T180:V180"/>
    <mergeCell ref="W180:Z180"/>
    <mergeCell ref="AA180:AC180"/>
    <mergeCell ref="AD180:AG180"/>
    <mergeCell ref="F179:H179"/>
    <mergeCell ref="I179:L179"/>
    <mergeCell ref="M179:O179"/>
    <mergeCell ref="P179:S179"/>
    <mergeCell ref="T179:V179"/>
    <mergeCell ref="W179:Z179"/>
    <mergeCell ref="AA177:AC177"/>
    <mergeCell ref="AD177:AG177"/>
    <mergeCell ref="F178:H178"/>
    <mergeCell ref="I178:L178"/>
    <mergeCell ref="M178:O178"/>
    <mergeCell ref="P178:S178"/>
    <mergeCell ref="T178:V178"/>
    <mergeCell ref="W178:Z178"/>
    <mergeCell ref="AA178:AC178"/>
    <mergeCell ref="AD178:AG178"/>
    <mergeCell ref="F177:H177"/>
    <mergeCell ref="I177:L177"/>
    <mergeCell ref="M177:O177"/>
    <mergeCell ref="P177:S177"/>
    <mergeCell ref="T177:V177"/>
    <mergeCell ref="W177:Z177"/>
    <mergeCell ref="AA179:AC179"/>
    <mergeCell ref="AD179:AG179"/>
    <mergeCell ref="F183:H183"/>
    <mergeCell ref="I183:L183"/>
    <mergeCell ref="M183:O183"/>
    <mergeCell ref="P183:S183"/>
    <mergeCell ref="T183:V183"/>
    <mergeCell ref="W183:Z183"/>
    <mergeCell ref="AD181:AG181"/>
    <mergeCell ref="F182:H182"/>
    <mergeCell ref="I182:L182"/>
    <mergeCell ref="M182:O182"/>
    <mergeCell ref="P182:S182"/>
    <mergeCell ref="T182:V182"/>
    <mergeCell ref="W182:Z182"/>
    <mergeCell ref="AA182:AC182"/>
    <mergeCell ref="AD182:AG182"/>
    <mergeCell ref="F181:H181"/>
    <mergeCell ref="I181:L181"/>
    <mergeCell ref="M181:O181"/>
    <mergeCell ref="P181:S181"/>
    <mergeCell ref="T181:V181"/>
    <mergeCell ref="W181:Z181"/>
    <mergeCell ref="AA183:AC183"/>
    <mergeCell ref="AD183:AG183"/>
    <mergeCell ref="AA181:AC181"/>
    <mergeCell ref="F186:H186"/>
    <mergeCell ref="I186:L186"/>
    <mergeCell ref="M186:O186"/>
    <mergeCell ref="P186:S186"/>
    <mergeCell ref="T186:V186"/>
    <mergeCell ref="W186:Z186"/>
    <mergeCell ref="AA186:AC186"/>
    <mergeCell ref="AD186:AG186"/>
    <mergeCell ref="F185:H185"/>
    <mergeCell ref="I185:L185"/>
    <mergeCell ref="M185:O185"/>
    <mergeCell ref="P185:S185"/>
    <mergeCell ref="T185:V185"/>
    <mergeCell ref="W185:Z185"/>
    <mergeCell ref="F184:H184"/>
    <mergeCell ref="I184:L184"/>
    <mergeCell ref="M184:O184"/>
    <mergeCell ref="P184:S184"/>
    <mergeCell ref="T184:V184"/>
    <mergeCell ref="W184:Z184"/>
    <mergeCell ref="AA184:AC184"/>
    <mergeCell ref="AD184:AG184"/>
    <mergeCell ref="AA185:AC185"/>
    <mergeCell ref="AD185:AG185"/>
    <mergeCell ref="F189:H189"/>
    <mergeCell ref="I189:L189"/>
    <mergeCell ref="M189:O189"/>
    <mergeCell ref="P189:S189"/>
    <mergeCell ref="T189:V189"/>
    <mergeCell ref="W189:Z189"/>
    <mergeCell ref="F188:H188"/>
    <mergeCell ref="I188:L188"/>
    <mergeCell ref="M188:O188"/>
    <mergeCell ref="P188:S188"/>
    <mergeCell ref="T188:V188"/>
    <mergeCell ref="W188:Z188"/>
    <mergeCell ref="AA188:AC188"/>
    <mergeCell ref="AD188:AG188"/>
    <mergeCell ref="F187:H187"/>
    <mergeCell ref="I187:L187"/>
    <mergeCell ref="M187:O187"/>
    <mergeCell ref="P187:S187"/>
    <mergeCell ref="T187:V187"/>
    <mergeCell ref="W187:Z187"/>
    <mergeCell ref="AA189:AC189"/>
    <mergeCell ref="AD189:AG189"/>
    <mergeCell ref="AA187:AC187"/>
    <mergeCell ref="AD187:AG187"/>
    <mergeCell ref="F192:H192"/>
    <mergeCell ref="I192:L192"/>
    <mergeCell ref="M192:O192"/>
    <mergeCell ref="P192:S192"/>
    <mergeCell ref="T192:V192"/>
    <mergeCell ref="W192:Z192"/>
    <mergeCell ref="AA192:AC192"/>
    <mergeCell ref="AD192:AG192"/>
    <mergeCell ref="F191:H191"/>
    <mergeCell ref="I191:L191"/>
    <mergeCell ref="M191:O191"/>
    <mergeCell ref="P191:S191"/>
    <mergeCell ref="T191:V191"/>
    <mergeCell ref="W191:Z191"/>
    <mergeCell ref="F190:H190"/>
    <mergeCell ref="I190:L190"/>
    <mergeCell ref="M190:O190"/>
    <mergeCell ref="P190:S190"/>
    <mergeCell ref="T190:V190"/>
    <mergeCell ref="W190:Z190"/>
    <mergeCell ref="AA190:AC190"/>
    <mergeCell ref="AD190:AG190"/>
    <mergeCell ref="AA191:AC191"/>
    <mergeCell ref="AD191:AG191"/>
    <mergeCell ref="F195:H195"/>
    <mergeCell ref="I195:L195"/>
    <mergeCell ref="M195:O195"/>
    <mergeCell ref="P195:S195"/>
    <mergeCell ref="T195:V195"/>
    <mergeCell ref="W195:Z195"/>
    <mergeCell ref="F194:H194"/>
    <mergeCell ref="I194:L194"/>
    <mergeCell ref="M194:O194"/>
    <mergeCell ref="P194:S194"/>
    <mergeCell ref="T194:V194"/>
    <mergeCell ref="W194:Z194"/>
    <mergeCell ref="AA194:AC194"/>
    <mergeCell ref="AD194:AG194"/>
    <mergeCell ref="F193:H193"/>
    <mergeCell ref="I193:L193"/>
    <mergeCell ref="M193:O193"/>
    <mergeCell ref="P193:S193"/>
    <mergeCell ref="T193:V193"/>
    <mergeCell ref="W193:Z193"/>
    <mergeCell ref="AA195:AC195"/>
    <mergeCell ref="AD195:AG195"/>
    <mergeCell ref="AA193:AC193"/>
    <mergeCell ref="AD193:AG193"/>
    <mergeCell ref="F198:H198"/>
    <mergeCell ref="I198:L198"/>
    <mergeCell ref="M198:O198"/>
    <mergeCell ref="P198:S198"/>
    <mergeCell ref="T198:V198"/>
    <mergeCell ref="W198:Z198"/>
    <mergeCell ref="AA198:AC198"/>
    <mergeCell ref="AD198:AG198"/>
    <mergeCell ref="F197:H197"/>
    <mergeCell ref="I197:L197"/>
    <mergeCell ref="M197:O197"/>
    <mergeCell ref="P197:S197"/>
    <mergeCell ref="T197:V197"/>
    <mergeCell ref="W197:Z197"/>
    <mergeCell ref="F196:H196"/>
    <mergeCell ref="I196:L196"/>
    <mergeCell ref="M196:O196"/>
    <mergeCell ref="P196:S196"/>
    <mergeCell ref="T196:V196"/>
    <mergeCell ref="W196:Z196"/>
    <mergeCell ref="AA196:AC196"/>
    <mergeCell ref="AD196:AG196"/>
    <mergeCell ref="AA197:AC197"/>
    <mergeCell ref="AD197:AG197"/>
    <mergeCell ref="F201:H201"/>
    <mergeCell ref="I201:L201"/>
    <mergeCell ref="M201:O201"/>
    <mergeCell ref="P201:S201"/>
    <mergeCell ref="T201:V201"/>
    <mergeCell ref="W201:Z201"/>
    <mergeCell ref="AA201:AC201"/>
    <mergeCell ref="AD201:AG201"/>
    <mergeCell ref="F200:H200"/>
    <mergeCell ref="I200:L200"/>
    <mergeCell ref="M200:O200"/>
    <mergeCell ref="P200:S200"/>
    <mergeCell ref="T200:V200"/>
    <mergeCell ref="W200:Z200"/>
    <mergeCell ref="AA200:AC200"/>
    <mergeCell ref="AD200:AG200"/>
    <mergeCell ref="F199:H199"/>
    <mergeCell ref="I199:L199"/>
    <mergeCell ref="M199:O199"/>
    <mergeCell ref="P199:S199"/>
    <mergeCell ref="T199:V199"/>
    <mergeCell ref="W199:Z199"/>
    <mergeCell ref="AA199:AC199"/>
    <mergeCell ref="AD199:AG199"/>
    <mergeCell ref="F204:H204"/>
    <mergeCell ref="I204:L204"/>
    <mergeCell ref="M204:O204"/>
    <mergeCell ref="P204:S204"/>
    <mergeCell ref="T204:V204"/>
    <mergeCell ref="W204:Z204"/>
    <mergeCell ref="AA204:AC204"/>
    <mergeCell ref="AD204:AG204"/>
    <mergeCell ref="F203:H203"/>
    <mergeCell ref="I203:L203"/>
    <mergeCell ref="M203:O203"/>
    <mergeCell ref="P203:S203"/>
    <mergeCell ref="T203:V203"/>
    <mergeCell ref="W203:Z203"/>
    <mergeCell ref="AA203:AC203"/>
    <mergeCell ref="AD203:AG203"/>
    <mergeCell ref="F202:H202"/>
    <mergeCell ref="I202:L202"/>
    <mergeCell ref="M202:O202"/>
    <mergeCell ref="P202:S202"/>
    <mergeCell ref="T202:V202"/>
    <mergeCell ref="W202:Z202"/>
    <mergeCell ref="AA202:AC202"/>
    <mergeCell ref="AD202:AG202"/>
    <mergeCell ref="F207:H207"/>
    <mergeCell ref="I207:L207"/>
    <mergeCell ref="M207:O207"/>
    <mergeCell ref="P207:S207"/>
    <mergeCell ref="T207:V207"/>
    <mergeCell ref="W207:Z207"/>
    <mergeCell ref="AA207:AC207"/>
    <mergeCell ref="AD207:AG207"/>
    <mergeCell ref="F206:H206"/>
    <mergeCell ref="I206:L206"/>
    <mergeCell ref="M206:O206"/>
    <mergeCell ref="P206:S206"/>
    <mergeCell ref="T206:V206"/>
    <mergeCell ref="W206:Z206"/>
    <mergeCell ref="AA206:AC206"/>
    <mergeCell ref="AD206:AG206"/>
    <mergeCell ref="F205:H205"/>
    <mergeCell ref="I205:L205"/>
    <mergeCell ref="M205:O205"/>
    <mergeCell ref="P205:S205"/>
    <mergeCell ref="T205:V205"/>
    <mergeCell ref="W205:Z205"/>
    <mergeCell ref="AA205:AC205"/>
    <mergeCell ref="AD205:AG205"/>
    <mergeCell ref="F210:H210"/>
    <mergeCell ref="I210:L210"/>
    <mergeCell ref="M210:O210"/>
    <mergeCell ref="P210:S210"/>
    <mergeCell ref="T210:V210"/>
    <mergeCell ref="W210:Z210"/>
    <mergeCell ref="AA210:AC210"/>
    <mergeCell ref="AD210:AG210"/>
    <mergeCell ref="F209:H209"/>
    <mergeCell ref="I209:L209"/>
    <mergeCell ref="M209:O209"/>
    <mergeCell ref="P209:S209"/>
    <mergeCell ref="T209:V209"/>
    <mergeCell ref="W209:Z209"/>
    <mergeCell ref="AA209:AC209"/>
    <mergeCell ref="AD209:AG209"/>
    <mergeCell ref="F208:H208"/>
    <mergeCell ref="I208:L208"/>
    <mergeCell ref="M208:O208"/>
    <mergeCell ref="P208:S208"/>
    <mergeCell ref="T208:V208"/>
    <mergeCell ref="W208:Z208"/>
    <mergeCell ref="AA208:AC208"/>
    <mergeCell ref="AD208:AG208"/>
    <mergeCell ref="F213:H213"/>
    <mergeCell ref="I213:L213"/>
    <mergeCell ref="M213:O213"/>
    <mergeCell ref="P213:S213"/>
    <mergeCell ref="T213:V213"/>
    <mergeCell ref="W213:Z213"/>
    <mergeCell ref="AA213:AC213"/>
    <mergeCell ref="AD213:AG213"/>
    <mergeCell ref="F212:H212"/>
    <mergeCell ref="I212:L212"/>
    <mergeCell ref="M212:O212"/>
    <mergeCell ref="P212:S212"/>
    <mergeCell ref="T212:V212"/>
    <mergeCell ref="W212:Z212"/>
    <mergeCell ref="AA212:AC212"/>
    <mergeCell ref="AD212:AG212"/>
    <mergeCell ref="F211:H211"/>
    <mergeCell ref="I211:L211"/>
    <mergeCell ref="M211:O211"/>
    <mergeCell ref="P211:S211"/>
    <mergeCell ref="T211:V211"/>
    <mergeCell ref="W211:Z211"/>
    <mergeCell ref="AA211:AC211"/>
    <mergeCell ref="AD211:AG211"/>
    <mergeCell ref="F216:H216"/>
    <mergeCell ref="I216:L216"/>
    <mergeCell ref="M216:O216"/>
    <mergeCell ref="P216:S216"/>
    <mergeCell ref="T216:V216"/>
    <mergeCell ref="W216:Z216"/>
    <mergeCell ref="AA216:AC216"/>
    <mergeCell ref="AD216:AG216"/>
    <mergeCell ref="F215:H215"/>
    <mergeCell ref="I215:L215"/>
    <mergeCell ref="M215:O215"/>
    <mergeCell ref="P215:S215"/>
    <mergeCell ref="T215:V215"/>
    <mergeCell ref="W215:Z215"/>
    <mergeCell ref="AA215:AC215"/>
    <mergeCell ref="AD215:AG215"/>
    <mergeCell ref="F214:H214"/>
    <mergeCell ref="I214:L214"/>
    <mergeCell ref="M214:O214"/>
    <mergeCell ref="P214:S214"/>
    <mergeCell ref="T214:V214"/>
    <mergeCell ref="W214:Z214"/>
    <mergeCell ref="AA214:AC214"/>
    <mergeCell ref="AD214:AG214"/>
    <mergeCell ref="F219:H219"/>
    <mergeCell ref="I219:L219"/>
    <mergeCell ref="M219:O219"/>
    <mergeCell ref="P219:S219"/>
    <mergeCell ref="T219:V219"/>
    <mergeCell ref="W219:Z219"/>
    <mergeCell ref="AA217:AC217"/>
    <mergeCell ref="AD217:AG217"/>
    <mergeCell ref="F218:H218"/>
    <mergeCell ref="I218:L218"/>
    <mergeCell ref="M218:O218"/>
    <mergeCell ref="P218:S218"/>
    <mergeCell ref="T218:V218"/>
    <mergeCell ref="W218:Z218"/>
    <mergeCell ref="AA218:AC218"/>
    <mergeCell ref="AD218:AG218"/>
    <mergeCell ref="F217:H217"/>
    <mergeCell ref="I217:L217"/>
    <mergeCell ref="M217:O217"/>
    <mergeCell ref="P217:S217"/>
    <mergeCell ref="T217:V217"/>
    <mergeCell ref="W217:Z217"/>
    <mergeCell ref="AA219:AC219"/>
    <mergeCell ref="AD219:AG219"/>
    <mergeCell ref="AJ81:AJ82"/>
    <mergeCell ref="B36:L36"/>
    <mergeCell ref="O36:AA36"/>
    <mergeCell ref="B37:L37"/>
    <mergeCell ref="O37:AA37"/>
    <mergeCell ref="B38:L38"/>
    <mergeCell ref="O38:AA38"/>
    <mergeCell ref="D49:D50"/>
    <mergeCell ref="E49:E50"/>
    <mergeCell ref="F49:F50"/>
    <mergeCell ref="G49:G50"/>
    <mergeCell ref="H49:H50"/>
    <mergeCell ref="I49:I50"/>
    <mergeCell ref="D51:D52"/>
    <mergeCell ref="E51:E52"/>
    <mergeCell ref="F51:F52"/>
    <mergeCell ref="AD45:AH45"/>
    <mergeCell ref="G81:G82"/>
    <mergeCell ref="H81:H82"/>
    <mergeCell ref="I81:I82"/>
    <mergeCell ref="B63:B64"/>
    <mergeCell ref="C63:C64"/>
    <mergeCell ref="B67:B68"/>
    <mergeCell ref="C67:C68"/>
    <mergeCell ref="C69:C70"/>
    <mergeCell ref="G51:G52"/>
    <mergeCell ref="H51:H52"/>
    <mergeCell ref="I51:I52"/>
    <mergeCell ref="B53:B54"/>
    <mergeCell ref="C53:C54"/>
    <mergeCell ref="D53:D54"/>
    <mergeCell ref="E53:E54"/>
    <mergeCell ref="O33:AA33"/>
    <mergeCell ref="B34:L34"/>
    <mergeCell ref="O34:AA34"/>
    <mergeCell ref="B35:L35"/>
    <mergeCell ref="O35:AA35"/>
    <mergeCell ref="B30:L30"/>
    <mergeCell ref="O30:AA30"/>
    <mergeCell ref="J45:M45"/>
    <mergeCell ref="N45:Q45"/>
    <mergeCell ref="R45:U45"/>
    <mergeCell ref="V45:Y45"/>
    <mergeCell ref="Z45:AC45"/>
    <mergeCell ref="J81:N81"/>
    <mergeCell ref="O81:S81"/>
    <mergeCell ref="T81:X81"/>
    <mergeCell ref="Y81:AC81"/>
    <mergeCell ref="AD81:AH81"/>
    <mergeCell ref="O31:AA31"/>
    <mergeCell ref="B32:L32"/>
    <mergeCell ref="O32:AA32"/>
    <mergeCell ref="B49:B50"/>
    <mergeCell ref="C49:C50"/>
    <mergeCell ref="B51:B52"/>
    <mergeCell ref="C51:C52"/>
    <mergeCell ref="B55:B56"/>
    <mergeCell ref="C55:C56"/>
    <mergeCell ref="C57:C58"/>
    <mergeCell ref="B57:B58"/>
    <mergeCell ref="B59:B60"/>
    <mergeCell ref="C59:C60"/>
    <mergeCell ref="B61:B62"/>
    <mergeCell ref="C61:C62"/>
    <mergeCell ref="A69:A70"/>
    <mergeCell ref="A71:A72"/>
    <mergeCell ref="A73:A74"/>
    <mergeCell ref="D61:D62"/>
    <mergeCell ref="D59:D60"/>
    <mergeCell ref="E59:E60"/>
    <mergeCell ref="F59:F60"/>
    <mergeCell ref="G59:G60"/>
    <mergeCell ref="H59:H60"/>
    <mergeCell ref="I59:I60"/>
    <mergeCell ref="I61:I62"/>
    <mergeCell ref="H61:H62"/>
    <mergeCell ref="G61:G62"/>
    <mergeCell ref="F61:F62"/>
    <mergeCell ref="E61:E62"/>
    <mergeCell ref="D55:D56"/>
    <mergeCell ref="E55:E56"/>
    <mergeCell ref="F55:F56"/>
    <mergeCell ref="G55:G56"/>
    <mergeCell ref="H55:H56"/>
    <mergeCell ref="I55:I56"/>
    <mergeCell ref="I57:I58"/>
    <mergeCell ref="H57:H58"/>
    <mergeCell ref="G57:G58"/>
    <mergeCell ref="F57:F58"/>
    <mergeCell ref="E57:E58"/>
    <mergeCell ref="D57:D58"/>
    <mergeCell ref="I67:I68"/>
    <mergeCell ref="I69:I70"/>
    <mergeCell ref="H69:H70"/>
    <mergeCell ref="G69:G70"/>
    <mergeCell ref="F69:F70"/>
    <mergeCell ref="D63:D64"/>
    <mergeCell ref="E63:E64"/>
    <mergeCell ref="F63:F64"/>
    <mergeCell ref="G63:G64"/>
    <mergeCell ref="H63:H64"/>
    <mergeCell ref="I63:I64"/>
    <mergeCell ref="B65:B66"/>
    <mergeCell ref="C65:C66"/>
    <mergeCell ref="D65:D66"/>
    <mergeCell ref="E65:E66"/>
    <mergeCell ref="F65:F66"/>
    <mergeCell ref="G65:G66"/>
    <mergeCell ref="H65:H66"/>
    <mergeCell ref="I65:I66"/>
    <mergeCell ref="AJ63:AJ64"/>
    <mergeCell ref="AJ67:AJ68"/>
    <mergeCell ref="D67:D68"/>
    <mergeCell ref="E67:E68"/>
    <mergeCell ref="F67:F68"/>
    <mergeCell ref="G67:G68"/>
    <mergeCell ref="H67:H68"/>
    <mergeCell ref="K65:K66"/>
    <mergeCell ref="L65:L66"/>
    <mergeCell ref="M65:M66"/>
    <mergeCell ref="O65:O66"/>
    <mergeCell ref="P65:P66"/>
    <mergeCell ref="Q65:Q66"/>
    <mergeCell ref="K67:K68"/>
    <mergeCell ref="L67:L68"/>
    <mergeCell ref="M67:M68"/>
    <mergeCell ref="O67:O68"/>
    <mergeCell ref="P67:P68"/>
    <mergeCell ref="I73:I74"/>
    <mergeCell ref="H73:H74"/>
    <mergeCell ref="G73:G74"/>
    <mergeCell ref="F73:F74"/>
    <mergeCell ref="E73:E74"/>
    <mergeCell ref="D73:D74"/>
    <mergeCell ref="C73:C74"/>
    <mergeCell ref="B73:B74"/>
    <mergeCell ref="B75:B76"/>
    <mergeCell ref="C75:C76"/>
    <mergeCell ref="D75:D76"/>
    <mergeCell ref="E75:E76"/>
    <mergeCell ref="F75:F76"/>
    <mergeCell ref="G75:G76"/>
    <mergeCell ref="H75:H76"/>
    <mergeCell ref="I75:I76"/>
    <mergeCell ref="B69:B70"/>
    <mergeCell ref="B71:B72"/>
    <mergeCell ref="C71:C72"/>
    <mergeCell ref="D71:D72"/>
    <mergeCell ref="E71:E72"/>
    <mergeCell ref="F71:F72"/>
    <mergeCell ref="G71:G72"/>
    <mergeCell ref="H71:H72"/>
    <mergeCell ref="I71:I72"/>
    <mergeCell ref="E69:E70"/>
    <mergeCell ref="D69:D70"/>
    <mergeCell ref="O49:O50"/>
    <mergeCell ref="P49:P50"/>
    <mergeCell ref="Q49:Q50"/>
    <mergeCell ref="K51:K52"/>
    <mergeCell ref="L51:L52"/>
    <mergeCell ref="M51:M52"/>
    <mergeCell ref="O51:O52"/>
    <mergeCell ref="P51:P52"/>
    <mergeCell ref="Q51:Q52"/>
    <mergeCell ref="AJ71:AJ72"/>
    <mergeCell ref="AJ75:AJ76"/>
    <mergeCell ref="A2:D2"/>
    <mergeCell ref="E2:H2"/>
    <mergeCell ref="I2:L2"/>
    <mergeCell ref="M2:P2"/>
    <mergeCell ref="Q2:T2"/>
    <mergeCell ref="U2:X2"/>
    <mergeCell ref="Y2:AB2"/>
    <mergeCell ref="AC2:AF2"/>
    <mergeCell ref="AG2:AI2"/>
    <mergeCell ref="K47:K48"/>
    <mergeCell ref="L47:L48"/>
    <mergeCell ref="M47:M48"/>
    <mergeCell ref="O47:O48"/>
    <mergeCell ref="P47:P48"/>
    <mergeCell ref="Q47:Q48"/>
    <mergeCell ref="K49:K50"/>
    <mergeCell ref="L49:L50"/>
    <mergeCell ref="M49:M50"/>
    <mergeCell ref="AJ51:AJ52"/>
    <mergeCell ref="AJ55:AJ56"/>
    <mergeCell ref="AJ59:AJ60"/>
    <mergeCell ref="K57:K58"/>
    <mergeCell ref="L57:L58"/>
    <mergeCell ref="M57:M58"/>
    <mergeCell ref="O57:O58"/>
    <mergeCell ref="P57:P58"/>
    <mergeCell ref="Q57:Q58"/>
    <mergeCell ref="K59:K60"/>
    <mergeCell ref="L59:L60"/>
    <mergeCell ref="M59:M60"/>
    <mergeCell ref="O59:O60"/>
    <mergeCell ref="P59:P60"/>
    <mergeCell ref="Q59:Q60"/>
    <mergeCell ref="K53:K54"/>
    <mergeCell ref="L53:L54"/>
    <mergeCell ref="M53:M54"/>
    <mergeCell ref="O53:O54"/>
    <mergeCell ref="P53:P54"/>
    <mergeCell ref="Q53:Q54"/>
    <mergeCell ref="K55:K56"/>
    <mergeCell ref="L55:L56"/>
    <mergeCell ref="M55:M56"/>
    <mergeCell ref="O55:O56"/>
    <mergeCell ref="P55:P56"/>
    <mergeCell ref="Q55:Q56"/>
    <mergeCell ref="Q67:Q68"/>
    <mergeCell ref="K61:K62"/>
    <mergeCell ref="L61:L62"/>
    <mergeCell ref="M61:M62"/>
    <mergeCell ref="O61:O62"/>
    <mergeCell ref="P61:P62"/>
    <mergeCell ref="Q61:Q62"/>
    <mergeCell ref="K63:K64"/>
    <mergeCell ref="L63:L64"/>
    <mergeCell ref="M63:M64"/>
    <mergeCell ref="O63:O64"/>
    <mergeCell ref="P63:P64"/>
    <mergeCell ref="Q63:Q64"/>
    <mergeCell ref="K73:K74"/>
    <mergeCell ref="L73:L74"/>
    <mergeCell ref="M73:M74"/>
    <mergeCell ref="O73:O74"/>
    <mergeCell ref="P73:P74"/>
    <mergeCell ref="Q73:Q74"/>
    <mergeCell ref="K75:K76"/>
    <mergeCell ref="L75:L76"/>
    <mergeCell ref="M75:M76"/>
    <mergeCell ref="O75:O76"/>
    <mergeCell ref="P75:P76"/>
    <mergeCell ref="Q75:Q76"/>
    <mergeCell ref="K69:K70"/>
    <mergeCell ref="L69:L70"/>
    <mergeCell ref="M69:M70"/>
    <mergeCell ref="O69:O70"/>
    <mergeCell ref="P69:P70"/>
    <mergeCell ref="Q69:Q70"/>
    <mergeCell ref="K71:K72"/>
    <mergeCell ref="L71:L72"/>
    <mergeCell ref="M71:M72"/>
    <mergeCell ref="O71:O72"/>
    <mergeCell ref="P71:P72"/>
    <mergeCell ref="Q71:Q7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sheetPr codeName="Sheet2" enableFormatConditionsCalculation="0"/>
  <dimension ref="A1:G182"/>
  <sheetViews>
    <sheetView workbookViewId="0">
      <selection activeCell="D3" sqref="D3:F4"/>
    </sheetView>
  </sheetViews>
  <sheetFormatPr defaultColWidth="8.625" defaultRowHeight="12.75"/>
  <cols>
    <col min="1" max="1" width="18.625" style="1" customWidth="1"/>
    <col min="2" max="2" width="43.125" style="1" customWidth="1"/>
    <col min="3" max="3" width="8.625" style="1"/>
    <col min="4" max="4" width="40.125" style="1" customWidth="1"/>
    <col min="5" max="6" width="14.125" style="1" customWidth="1"/>
    <col min="7" max="16384" width="8.625" style="1"/>
  </cols>
  <sheetData>
    <row r="1" spans="1:7">
      <c r="A1" s="2" t="s">
        <v>100</v>
      </c>
    </row>
    <row r="2" spans="1:7">
      <c r="A2" s="521" t="s">
        <v>102</v>
      </c>
      <c r="B2" s="521" t="s">
        <v>57</v>
      </c>
      <c r="C2" s="521">
        <v>0</v>
      </c>
      <c r="D2" s="521" t="s">
        <v>110</v>
      </c>
      <c r="E2" s="521" t="s">
        <v>42</v>
      </c>
      <c r="F2" s="521" t="s">
        <v>31</v>
      </c>
      <c r="G2" s="521" t="s">
        <v>62</v>
      </c>
    </row>
    <row r="3" spans="1:7" hidden="1">
      <c r="A3" s="521" t="s">
        <v>101</v>
      </c>
      <c r="B3" s="522" t="s">
        <v>88</v>
      </c>
      <c r="C3" s="521">
        <f>IF(B3=B2,C2+1,0)</f>
        <v>0</v>
      </c>
      <c r="D3" s="521" t="str">
        <f>B3&amp;"-"&amp;C3</f>
        <v>[Name]-0</v>
      </c>
      <c r="E3" s="522" t="s">
        <v>104</v>
      </c>
      <c r="F3" s="522" t="s">
        <v>103</v>
      </c>
      <c r="G3" s="521" t="s">
        <v>61</v>
      </c>
    </row>
    <row r="4" spans="1:7" s="11" customFormat="1">
      <c r="A4" s="521" t="s">
        <v>2101</v>
      </c>
      <c r="B4" s="522" t="s">
        <v>2102</v>
      </c>
      <c r="C4" s="521">
        <f t="shared" ref="C4:C55" si="0">IF(B4=B3,C3+1,0)</f>
        <v>0</v>
      </c>
      <c r="D4" s="521" t="str">
        <f t="shared" ref="D4:D55" si="1">B4&amp;"-"&amp;C4</f>
        <v>HIV I-9a(M): Percentage of men who have sex with men who are living with HIV-0</v>
      </c>
      <c r="E4" s="522" t="s">
        <v>2103</v>
      </c>
      <c r="F4" s="522" t="s">
        <v>2104</v>
      </c>
      <c r="G4" s="521" t="s">
        <v>2105</v>
      </c>
    </row>
    <row r="5" spans="1:7" s="11" customFormat="1">
      <c r="A5" s="521" t="s">
        <v>2101</v>
      </c>
      <c r="B5" s="522" t="s">
        <v>2102</v>
      </c>
      <c r="C5" s="521">
        <f t="shared" si="0"/>
        <v>1</v>
      </c>
      <c r="D5" s="521" t="str">
        <f t="shared" si="1"/>
        <v>HIV I-9a(M): Percentage of men who have sex with men who are living with HIV-1</v>
      </c>
      <c r="E5" s="522" t="s">
        <v>2103</v>
      </c>
      <c r="F5" s="522" t="s">
        <v>2106</v>
      </c>
      <c r="G5" s="521" t="s">
        <v>2107</v>
      </c>
    </row>
    <row r="6" spans="1:7" s="11" customFormat="1">
      <c r="A6" s="521" t="s">
        <v>2108</v>
      </c>
      <c r="B6" s="522" t="s">
        <v>2109</v>
      </c>
      <c r="C6" s="521">
        <f t="shared" si="0"/>
        <v>0</v>
      </c>
      <c r="D6" s="521" t="str">
        <f t="shared" si="1"/>
        <v>HIV I-9b(M): Percentage of transgender people who are living with HIV-0</v>
      </c>
      <c r="E6" s="522" t="s">
        <v>2103</v>
      </c>
      <c r="F6" s="522" t="s">
        <v>2104</v>
      </c>
      <c r="G6" s="521" t="s">
        <v>2110</v>
      </c>
    </row>
    <row r="7" spans="1:7" s="11" customFormat="1">
      <c r="A7" s="521" t="s">
        <v>2108</v>
      </c>
      <c r="B7" s="522" t="s">
        <v>2109</v>
      </c>
      <c r="C7" s="521">
        <f t="shared" si="0"/>
        <v>1</v>
      </c>
      <c r="D7" s="521" t="str">
        <f t="shared" si="1"/>
        <v>HIV I-9b(M): Percentage of transgender people who are living with HIV-1</v>
      </c>
      <c r="E7" s="522" t="s">
        <v>2103</v>
      </c>
      <c r="F7" s="522" t="s">
        <v>2106</v>
      </c>
      <c r="G7" s="521" t="s">
        <v>2111</v>
      </c>
    </row>
    <row r="8" spans="1:7" s="11" customFormat="1">
      <c r="A8" s="521" t="s">
        <v>2112</v>
      </c>
      <c r="B8" s="522" t="s">
        <v>2113</v>
      </c>
      <c r="C8" s="521">
        <f t="shared" si="0"/>
        <v>0</v>
      </c>
      <c r="D8" s="521" t="str">
        <f t="shared" si="1"/>
        <v>HIV I-10(M): Percentage of sex workers who are living with HIV-0</v>
      </c>
      <c r="E8" s="522" t="s">
        <v>2103</v>
      </c>
      <c r="F8" s="522" t="s">
        <v>2104</v>
      </c>
      <c r="G8" s="521" t="s">
        <v>2114</v>
      </c>
    </row>
    <row r="9" spans="1:7" s="11" customFormat="1">
      <c r="A9" s="521" t="s">
        <v>2112</v>
      </c>
      <c r="B9" s="522" t="s">
        <v>2113</v>
      </c>
      <c r="C9" s="521">
        <f t="shared" si="0"/>
        <v>1</v>
      </c>
      <c r="D9" s="521" t="str">
        <f t="shared" si="1"/>
        <v>HIV I-10(M): Percentage of sex workers who are living with HIV-1</v>
      </c>
      <c r="E9" s="522" t="s">
        <v>2103</v>
      </c>
      <c r="F9" s="522" t="s">
        <v>2106</v>
      </c>
      <c r="G9" s="521" t="s">
        <v>2115</v>
      </c>
    </row>
    <row r="10" spans="1:7" s="11" customFormat="1">
      <c r="A10" s="521" t="s">
        <v>2116</v>
      </c>
      <c r="B10" s="522" t="s">
        <v>2117</v>
      </c>
      <c r="C10" s="521">
        <f t="shared" si="0"/>
        <v>0</v>
      </c>
      <c r="D10" s="521" t="str">
        <f t="shared" si="1"/>
        <v>HIV I-11(M): Percentage of people who inject drugs who are living with HIV-0</v>
      </c>
      <c r="E10" s="522" t="s">
        <v>2103</v>
      </c>
      <c r="F10" s="522" t="s">
        <v>2104</v>
      </c>
      <c r="G10" s="521" t="s">
        <v>2118</v>
      </c>
    </row>
    <row r="11" spans="1:7" s="11" customFormat="1">
      <c r="A11" s="521" t="s">
        <v>2116</v>
      </c>
      <c r="B11" s="522" t="s">
        <v>2117</v>
      </c>
      <c r="C11" s="521">
        <f t="shared" si="0"/>
        <v>1</v>
      </c>
      <c r="D11" s="521" t="str">
        <f t="shared" si="1"/>
        <v>HIV I-11(M): Percentage of people who inject drugs who are living with HIV-1</v>
      </c>
      <c r="E11" s="522" t="s">
        <v>2103</v>
      </c>
      <c r="F11" s="522" t="s">
        <v>2106</v>
      </c>
      <c r="G11" s="521" t="s">
        <v>2119</v>
      </c>
    </row>
    <row r="12" spans="1:7" s="11" customFormat="1">
      <c r="A12" s="521" t="s">
        <v>2120</v>
      </c>
      <c r="B12" s="522" t="s">
        <v>2121</v>
      </c>
      <c r="C12" s="521">
        <f t="shared" si="0"/>
        <v>0</v>
      </c>
      <c r="D12" s="521" t="str">
        <f t="shared" si="1"/>
        <v>Malaria I-4: Malaria test positivity rate-0</v>
      </c>
      <c r="E12" s="522" t="s">
        <v>2122</v>
      </c>
      <c r="F12" s="522" t="s">
        <v>2123</v>
      </c>
      <c r="G12" s="521" t="s">
        <v>2124</v>
      </c>
    </row>
    <row r="13" spans="1:7" s="11" customFormat="1">
      <c r="A13" s="521" t="s">
        <v>2120</v>
      </c>
      <c r="B13" s="522" t="s">
        <v>2121</v>
      </c>
      <c r="C13" s="521">
        <f t="shared" si="0"/>
        <v>1</v>
      </c>
      <c r="D13" s="521" t="str">
        <f t="shared" si="1"/>
        <v>Malaria I-4: Malaria test positivity rate-1</v>
      </c>
      <c r="E13" s="522" t="s">
        <v>2125</v>
      </c>
      <c r="F13" s="522" t="s">
        <v>2126</v>
      </c>
      <c r="G13" s="521" t="s">
        <v>2127</v>
      </c>
    </row>
    <row r="14" spans="1:7" s="11" customFormat="1">
      <c r="A14" s="521" t="s">
        <v>2120</v>
      </c>
      <c r="B14" s="522" t="s">
        <v>2121</v>
      </c>
      <c r="C14" s="521">
        <f t="shared" si="0"/>
        <v>2</v>
      </c>
      <c r="D14" s="521" t="str">
        <f t="shared" si="1"/>
        <v>Malaria I-4: Malaria test positivity rate-2</v>
      </c>
      <c r="E14" s="522" t="s">
        <v>2125</v>
      </c>
      <c r="F14" s="522" t="s">
        <v>2128</v>
      </c>
      <c r="G14" s="521" t="s">
        <v>2129</v>
      </c>
    </row>
    <row r="15" spans="1:7" s="11" customFormat="1">
      <c r="A15" s="521" t="s">
        <v>2130</v>
      </c>
      <c r="B15" s="522" t="s">
        <v>2131</v>
      </c>
      <c r="C15" s="521">
        <f t="shared" si="0"/>
        <v>0</v>
      </c>
      <c r="D15" s="521" t="str">
        <f t="shared" si="1"/>
        <v>Malaria I-5: Malaria parasite prevalence: Proportion of children aged 6-59 months with malaria infection-0</v>
      </c>
      <c r="E15" s="522" t="s">
        <v>2132</v>
      </c>
      <c r="F15" s="522" t="s">
        <v>2133</v>
      </c>
      <c r="G15" s="521" t="s">
        <v>2134</v>
      </c>
    </row>
    <row r="16" spans="1:7" s="11" customFormat="1">
      <c r="A16" s="521" t="s">
        <v>2130</v>
      </c>
      <c r="B16" s="522" t="s">
        <v>2131</v>
      </c>
      <c r="C16" s="521">
        <f t="shared" si="0"/>
        <v>1</v>
      </c>
      <c r="D16" s="521" t="str">
        <f t="shared" si="1"/>
        <v>Malaria I-5: Malaria parasite prevalence: Proportion of children aged 6-59 months with malaria infection-1</v>
      </c>
      <c r="E16" s="522" t="s">
        <v>2132</v>
      </c>
      <c r="F16" s="522" t="s">
        <v>2135</v>
      </c>
      <c r="G16" s="521" t="s">
        <v>2136</v>
      </c>
    </row>
    <row r="17" spans="1:7" s="11" customFormat="1">
      <c r="A17" s="521" t="s">
        <v>2137</v>
      </c>
      <c r="B17" s="522" t="s">
        <v>2138</v>
      </c>
      <c r="C17" s="521">
        <f t="shared" si="0"/>
        <v>0</v>
      </c>
      <c r="D17" s="521" t="str">
        <f t="shared" si="1"/>
        <v>HIV I-4: Number of AIDS-related deaths per 100,000 population-0</v>
      </c>
      <c r="E17" s="522" t="s">
        <v>2103</v>
      </c>
      <c r="F17" s="522" t="s">
        <v>2139</v>
      </c>
      <c r="G17" s="521" t="s">
        <v>2140</v>
      </c>
    </row>
    <row r="18" spans="1:7" s="11" customFormat="1">
      <c r="A18" s="521" t="s">
        <v>2137</v>
      </c>
      <c r="B18" s="522" t="s">
        <v>2138</v>
      </c>
      <c r="C18" s="521">
        <f t="shared" si="0"/>
        <v>1</v>
      </c>
      <c r="D18" s="521" t="str">
        <f t="shared" si="1"/>
        <v>HIV I-4: Number of AIDS-related deaths per 100,000 population-1</v>
      </c>
      <c r="E18" s="522" t="s">
        <v>2103</v>
      </c>
      <c r="F18" s="522" t="s">
        <v>2141</v>
      </c>
      <c r="G18" s="521" t="s">
        <v>2142</v>
      </c>
    </row>
    <row r="19" spans="1:7" s="11" customFormat="1">
      <c r="A19" s="521" t="s">
        <v>2137</v>
      </c>
      <c r="B19" s="522" t="s">
        <v>2138</v>
      </c>
      <c r="C19" s="521">
        <f t="shared" si="0"/>
        <v>2</v>
      </c>
      <c r="D19" s="521" t="str">
        <f t="shared" si="1"/>
        <v>HIV I-4: Number of AIDS-related deaths per 100,000 population-2</v>
      </c>
      <c r="E19" s="522" t="s">
        <v>2143</v>
      </c>
      <c r="F19" s="522" t="s">
        <v>2144</v>
      </c>
      <c r="G19" s="521" t="s">
        <v>2145</v>
      </c>
    </row>
    <row r="20" spans="1:7" s="11" customFormat="1">
      <c r="A20" s="521" t="s">
        <v>2137</v>
      </c>
      <c r="B20" s="522" t="s">
        <v>2138</v>
      </c>
      <c r="C20" s="521">
        <f t="shared" si="0"/>
        <v>3</v>
      </c>
      <c r="D20" s="521" t="str">
        <f t="shared" si="1"/>
        <v>HIV I-4: Number of AIDS-related deaths per 100,000 population-3</v>
      </c>
      <c r="E20" s="522" t="s">
        <v>2143</v>
      </c>
      <c r="F20" s="522" t="s">
        <v>2146</v>
      </c>
      <c r="G20" s="521" t="s">
        <v>2147</v>
      </c>
    </row>
    <row r="21" spans="1:7" s="11" customFormat="1">
      <c r="A21" s="521" t="s">
        <v>2137</v>
      </c>
      <c r="B21" s="522" t="s">
        <v>2138</v>
      </c>
      <c r="C21" s="521">
        <f t="shared" si="0"/>
        <v>4</v>
      </c>
      <c r="D21" s="521" t="str">
        <f t="shared" si="1"/>
        <v>HIV I-4: Number of AIDS-related deaths per 100,000 population-4</v>
      </c>
      <c r="E21" s="522" t="s">
        <v>2143</v>
      </c>
      <c r="F21" s="522" t="s">
        <v>2148</v>
      </c>
      <c r="G21" s="521" t="s">
        <v>2149</v>
      </c>
    </row>
    <row r="22" spans="1:7" s="11" customFormat="1">
      <c r="A22" s="521" t="s">
        <v>2137</v>
      </c>
      <c r="B22" s="522" t="s">
        <v>2138</v>
      </c>
      <c r="C22" s="521">
        <f t="shared" si="0"/>
        <v>5</v>
      </c>
      <c r="D22" s="521" t="str">
        <f t="shared" si="1"/>
        <v>HIV I-4: Number of AIDS-related deaths per 100,000 population-5</v>
      </c>
      <c r="E22" s="522" t="s">
        <v>2143</v>
      </c>
      <c r="F22" s="522" t="s">
        <v>2150</v>
      </c>
      <c r="G22" s="521" t="s">
        <v>2151</v>
      </c>
    </row>
    <row r="23" spans="1:7" s="11" customFormat="1">
      <c r="A23" s="521" t="s">
        <v>2137</v>
      </c>
      <c r="B23" s="522" t="s">
        <v>2138</v>
      </c>
      <c r="C23" s="521">
        <f t="shared" si="0"/>
        <v>6</v>
      </c>
      <c r="D23" s="521" t="str">
        <f t="shared" si="1"/>
        <v>HIV I-4: Number of AIDS-related deaths per 100,000 population-6</v>
      </c>
      <c r="E23" s="522" t="s">
        <v>2132</v>
      </c>
      <c r="F23" s="522" t="s">
        <v>2133</v>
      </c>
      <c r="G23" s="521" t="s">
        <v>2152</v>
      </c>
    </row>
    <row r="24" spans="1:7" s="11" customFormat="1">
      <c r="A24" s="521" t="s">
        <v>2137</v>
      </c>
      <c r="B24" s="522" t="s">
        <v>2138</v>
      </c>
      <c r="C24" s="521">
        <f t="shared" si="0"/>
        <v>7</v>
      </c>
      <c r="D24" s="521" t="str">
        <f t="shared" si="1"/>
        <v>HIV I-4: Number of AIDS-related deaths per 100,000 population-7</v>
      </c>
      <c r="E24" s="522" t="s">
        <v>2132</v>
      </c>
      <c r="F24" s="522" t="s">
        <v>2135</v>
      </c>
      <c r="G24" s="521" t="s">
        <v>2153</v>
      </c>
    </row>
    <row r="25" spans="1:7" s="11" customFormat="1">
      <c r="A25" s="521" t="s">
        <v>2154</v>
      </c>
      <c r="B25" s="522" t="s">
        <v>2155</v>
      </c>
      <c r="C25" s="521">
        <f t="shared" si="0"/>
        <v>0</v>
      </c>
      <c r="D25" s="521" t="str">
        <f t="shared" si="1"/>
        <v>Malaria I-1(M): Reported malaria cases (presumed and confirmed)-0</v>
      </c>
      <c r="E25" s="522" t="s">
        <v>2103</v>
      </c>
      <c r="F25" s="522" t="s">
        <v>2156</v>
      </c>
      <c r="G25" s="521" t="s">
        <v>2157</v>
      </c>
    </row>
    <row r="26" spans="1:7" s="11" customFormat="1">
      <c r="A26" s="521" t="s">
        <v>2154</v>
      </c>
      <c r="B26" s="522" t="s">
        <v>2155</v>
      </c>
      <c r="C26" s="521">
        <f t="shared" si="0"/>
        <v>1</v>
      </c>
      <c r="D26" s="521" t="str">
        <f t="shared" si="1"/>
        <v>Malaria I-1(M): Reported malaria cases (presumed and confirmed)-1</v>
      </c>
      <c r="E26" s="522" t="s">
        <v>2103</v>
      </c>
      <c r="F26" s="522" t="s">
        <v>2158</v>
      </c>
      <c r="G26" s="521" t="s">
        <v>2159</v>
      </c>
    </row>
    <row r="27" spans="1:7" s="11" customFormat="1">
      <c r="A27" s="521" t="s">
        <v>2154</v>
      </c>
      <c r="B27" s="522" t="s">
        <v>2155</v>
      </c>
      <c r="C27" s="521">
        <f t="shared" si="0"/>
        <v>2</v>
      </c>
      <c r="D27" s="521" t="str">
        <f t="shared" si="1"/>
        <v>Malaria I-1(M): Reported malaria cases (presumed and confirmed)-2</v>
      </c>
      <c r="E27" s="522" t="s">
        <v>2160</v>
      </c>
      <c r="F27" s="522" t="s">
        <v>2161</v>
      </c>
      <c r="G27" s="521" t="s">
        <v>2162</v>
      </c>
    </row>
    <row r="28" spans="1:7" s="11" customFormat="1">
      <c r="A28" s="521" t="s">
        <v>2154</v>
      </c>
      <c r="B28" s="522" t="s">
        <v>2155</v>
      </c>
      <c r="C28" s="521">
        <f t="shared" si="0"/>
        <v>3</v>
      </c>
      <c r="D28" s="521" t="str">
        <f t="shared" si="1"/>
        <v>Malaria I-1(M): Reported malaria cases (presumed and confirmed)-3</v>
      </c>
      <c r="E28" s="522" t="s">
        <v>2160</v>
      </c>
      <c r="F28" s="522" t="s">
        <v>2163</v>
      </c>
      <c r="G28" s="521" t="s">
        <v>2164</v>
      </c>
    </row>
    <row r="29" spans="1:7" s="11" customFormat="1">
      <c r="A29" s="521" t="s">
        <v>2154</v>
      </c>
      <c r="B29" s="522" t="s">
        <v>2155</v>
      </c>
      <c r="C29" s="521">
        <f t="shared" si="0"/>
        <v>4</v>
      </c>
      <c r="D29" s="521" t="str">
        <f t="shared" si="1"/>
        <v>Malaria I-1(M): Reported malaria cases (presumed and confirmed)-4</v>
      </c>
      <c r="E29" s="522" t="s">
        <v>2122</v>
      </c>
      <c r="F29" s="522" t="s">
        <v>2165</v>
      </c>
      <c r="G29" s="521" t="s">
        <v>2166</v>
      </c>
    </row>
    <row r="30" spans="1:7" s="11" customFormat="1">
      <c r="A30" s="521" t="s">
        <v>2154</v>
      </c>
      <c r="B30" s="522" t="s">
        <v>2155</v>
      </c>
      <c r="C30" s="521">
        <f t="shared" si="0"/>
        <v>5</v>
      </c>
      <c r="D30" s="521" t="str">
        <f t="shared" si="1"/>
        <v>Malaria I-1(M): Reported malaria cases (presumed and confirmed)-5</v>
      </c>
      <c r="E30" s="522" t="s">
        <v>2122</v>
      </c>
      <c r="F30" s="522" t="s">
        <v>2123</v>
      </c>
      <c r="G30" s="521" t="s">
        <v>2167</v>
      </c>
    </row>
    <row r="31" spans="1:7" s="11" customFormat="1">
      <c r="A31" s="521" t="s">
        <v>2154</v>
      </c>
      <c r="B31" s="522" t="s">
        <v>2155</v>
      </c>
      <c r="C31" s="521">
        <f t="shared" si="0"/>
        <v>6</v>
      </c>
      <c r="D31" s="521" t="str">
        <f t="shared" si="1"/>
        <v>Malaria I-1(M): Reported malaria cases (presumed and confirmed)-6</v>
      </c>
      <c r="E31" s="522" t="s">
        <v>2122</v>
      </c>
      <c r="F31" s="522" t="s">
        <v>2168</v>
      </c>
      <c r="G31" s="521" t="s">
        <v>2169</v>
      </c>
    </row>
    <row r="32" spans="1:7" s="11" customFormat="1">
      <c r="A32" s="521" t="s">
        <v>2170</v>
      </c>
      <c r="B32" s="522" t="s">
        <v>2171</v>
      </c>
      <c r="C32" s="521">
        <f t="shared" si="0"/>
        <v>0</v>
      </c>
      <c r="D32" s="521" t="str">
        <f t="shared" si="1"/>
        <v>Malaria I-3.1(M): Inpatient malaria deaths per year: rate per 100,000 persons per year-0</v>
      </c>
      <c r="E32" s="522" t="s">
        <v>2103</v>
      </c>
      <c r="F32" s="522" t="s">
        <v>2156</v>
      </c>
      <c r="G32" s="521" t="s">
        <v>2172</v>
      </c>
    </row>
    <row r="33" spans="1:7" s="11" customFormat="1">
      <c r="A33" s="521" t="s">
        <v>2170</v>
      </c>
      <c r="B33" s="522" t="s">
        <v>2171</v>
      </c>
      <c r="C33" s="521">
        <f t="shared" si="0"/>
        <v>1</v>
      </c>
      <c r="D33" s="521" t="str">
        <f t="shared" si="1"/>
        <v>Malaria I-3.1(M): Inpatient malaria deaths per year: rate per 100,000 persons per year-1</v>
      </c>
      <c r="E33" s="522" t="s">
        <v>2103</v>
      </c>
      <c r="F33" s="522" t="s">
        <v>2158</v>
      </c>
      <c r="G33" s="521" t="s">
        <v>2173</v>
      </c>
    </row>
    <row r="34" spans="1:7" s="11" customFormat="1">
      <c r="A34" s="521" t="s">
        <v>2174</v>
      </c>
      <c r="B34" s="522" t="s">
        <v>2175</v>
      </c>
      <c r="C34" s="521">
        <f t="shared" si="0"/>
        <v>0</v>
      </c>
      <c r="D34" s="521" t="str">
        <f t="shared" si="1"/>
        <v>Malaria I-6: All-cause under-5 mortality rate per 1000 live births-0</v>
      </c>
      <c r="E34" s="522" t="s">
        <v>2132</v>
      </c>
      <c r="F34" s="522" t="s">
        <v>2133</v>
      </c>
      <c r="G34" s="521" t="s">
        <v>2176</v>
      </c>
    </row>
    <row r="35" spans="1:7" s="11" customFormat="1">
      <c r="A35" s="521" t="s">
        <v>2174</v>
      </c>
      <c r="B35" s="522" t="s">
        <v>2175</v>
      </c>
      <c r="C35" s="521">
        <f t="shared" si="0"/>
        <v>1</v>
      </c>
      <c r="D35" s="521" t="str">
        <f t="shared" si="1"/>
        <v>Malaria I-6: All-cause under-5 mortality rate per 1000 live births-1</v>
      </c>
      <c r="E35" s="522" t="s">
        <v>2132</v>
      </c>
      <c r="F35" s="522" t="s">
        <v>2135</v>
      </c>
      <c r="G35" s="521" t="s">
        <v>2177</v>
      </c>
    </row>
    <row r="36" spans="1:7" s="11" customFormat="1">
      <c r="A36" s="521" t="s">
        <v>2178</v>
      </c>
      <c r="B36" s="522" t="s">
        <v>2179</v>
      </c>
      <c r="C36" s="521">
        <f t="shared" si="0"/>
        <v>0</v>
      </c>
      <c r="D36" s="521" t="str">
        <f t="shared" si="1"/>
        <v>HIV I-14: Number of new HIV infections per 1000 uninfected population-0</v>
      </c>
      <c r="E36" s="522" t="s">
        <v>2103</v>
      </c>
      <c r="F36" s="522" t="s">
        <v>2139</v>
      </c>
      <c r="G36" s="521" t="s">
        <v>2180</v>
      </c>
    </row>
    <row r="37" spans="1:7" s="11" customFormat="1">
      <c r="A37" s="521" t="s">
        <v>2178</v>
      </c>
      <c r="B37" s="522" t="s">
        <v>2179</v>
      </c>
      <c r="C37" s="521">
        <f t="shared" si="0"/>
        <v>1</v>
      </c>
      <c r="D37" s="521" t="str">
        <f t="shared" si="1"/>
        <v>HIV I-14: Number of new HIV infections per 1000 uninfected population-1</v>
      </c>
      <c r="E37" s="522" t="s">
        <v>2103</v>
      </c>
      <c r="F37" s="522" t="s">
        <v>2141</v>
      </c>
      <c r="G37" s="521" t="s">
        <v>2181</v>
      </c>
    </row>
    <row r="38" spans="1:7" s="11" customFormat="1">
      <c r="A38" s="521" t="s">
        <v>2178</v>
      </c>
      <c r="B38" s="522" t="s">
        <v>2179</v>
      </c>
      <c r="C38" s="521">
        <f t="shared" si="0"/>
        <v>2</v>
      </c>
      <c r="D38" s="521" t="str">
        <f t="shared" si="1"/>
        <v>HIV I-14: Number of new HIV infections per 1000 uninfected population-2</v>
      </c>
      <c r="E38" s="522" t="s">
        <v>2143</v>
      </c>
      <c r="F38" s="522" t="s">
        <v>2144</v>
      </c>
      <c r="G38" s="521" t="s">
        <v>2182</v>
      </c>
    </row>
    <row r="39" spans="1:7" s="11" customFormat="1">
      <c r="A39" s="521" t="s">
        <v>2178</v>
      </c>
      <c r="B39" s="522" t="s">
        <v>2179</v>
      </c>
      <c r="C39" s="521">
        <f t="shared" si="0"/>
        <v>3</v>
      </c>
      <c r="D39" s="521" t="str">
        <f t="shared" si="1"/>
        <v>HIV I-14: Number of new HIV infections per 1000 uninfected population-3</v>
      </c>
      <c r="E39" s="522" t="s">
        <v>2143</v>
      </c>
      <c r="F39" s="522" t="s">
        <v>2146</v>
      </c>
      <c r="G39" s="521" t="s">
        <v>2183</v>
      </c>
    </row>
    <row r="40" spans="1:7" s="11" customFormat="1">
      <c r="A40" s="521" t="s">
        <v>2178</v>
      </c>
      <c r="B40" s="522" t="s">
        <v>2179</v>
      </c>
      <c r="C40" s="521">
        <f t="shared" si="0"/>
        <v>4</v>
      </c>
      <c r="D40" s="521" t="str">
        <f t="shared" si="1"/>
        <v>HIV I-14: Number of new HIV infections per 1000 uninfected population-4</v>
      </c>
      <c r="E40" s="522" t="s">
        <v>2143</v>
      </c>
      <c r="F40" s="522" t="s">
        <v>2148</v>
      </c>
      <c r="G40" s="521" t="s">
        <v>2184</v>
      </c>
    </row>
    <row r="41" spans="1:7" s="11" customFormat="1">
      <c r="A41" s="521" t="s">
        <v>2178</v>
      </c>
      <c r="B41" s="522" t="s">
        <v>2179</v>
      </c>
      <c r="C41" s="521">
        <f t="shared" si="0"/>
        <v>5</v>
      </c>
      <c r="D41" s="521" t="str">
        <f t="shared" si="1"/>
        <v>HIV I-14: Number of new HIV infections per 1000 uninfected population-5</v>
      </c>
      <c r="E41" s="522" t="s">
        <v>2143</v>
      </c>
      <c r="F41" s="522" t="s">
        <v>2150</v>
      </c>
      <c r="G41" s="521" t="s">
        <v>2185</v>
      </c>
    </row>
    <row r="42" spans="1:7" s="11" customFormat="1">
      <c r="A42" s="521" t="s">
        <v>2178</v>
      </c>
      <c r="B42" s="522" t="s">
        <v>2179</v>
      </c>
      <c r="C42" s="521">
        <f t="shared" si="0"/>
        <v>6</v>
      </c>
      <c r="D42" s="521" t="str">
        <f t="shared" si="1"/>
        <v>HIV I-14: Number of new HIV infections per 1000 uninfected population-6</v>
      </c>
      <c r="E42" s="522" t="s">
        <v>2132</v>
      </c>
      <c r="F42" s="522" t="s">
        <v>2133</v>
      </c>
      <c r="G42" s="521" t="s">
        <v>2186</v>
      </c>
    </row>
    <row r="43" spans="1:7" s="11" customFormat="1">
      <c r="A43" s="521" t="s">
        <v>2178</v>
      </c>
      <c r="B43" s="522" t="s">
        <v>2179</v>
      </c>
      <c r="C43" s="521">
        <f t="shared" si="0"/>
        <v>7</v>
      </c>
      <c r="D43" s="521" t="str">
        <f t="shared" si="1"/>
        <v>HIV I-14: Number of new HIV infections per 1000 uninfected population-7</v>
      </c>
      <c r="E43" s="522" t="s">
        <v>2132</v>
      </c>
      <c r="F43" s="522" t="s">
        <v>2135</v>
      </c>
      <c r="G43" s="521" t="s">
        <v>2187</v>
      </c>
    </row>
    <row r="44" spans="1:7" s="11" customFormat="1">
      <c r="A44" s="521" t="s">
        <v>2188</v>
      </c>
      <c r="B44" s="522" t="s">
        <v>2189</v>
      </c>
      <c r="C44" s="521">
        <f t="shared" si="0"/>
        <v>0</v>
      </c>
      <c r="D44" s="521" t="str">
        <f t="shared" si="1"/>
        <v>Malaria I-10(M): Annual parasite incidence: Confirmed malaria cases (microscopy or RDT): rate per 1000 persons per year (Elimination settings)-0</v>
      </c>
      <c r="E44" s="522" t="s">
        <v>2190</v>
      </c>
      <c r="F44" s="522" t="s">
        <v>2191</v>
      </c>
      <c r="G44" s="521" t="s">
        <v>2192</v>
      </c>
    </row>
    <row r="45" spans="1:7" s="11" customFormat="1">
      <c r="A45" s="521" t="s">
        <v>2188</v>
      </c>
      <c r="B45" s="522" t="s">
        <v>2189</v>
      </c>
      <c r="C45" s="521">
        <f t="shared" si="0"/>
        <v>1</v>
      </c>
      <c r="D45" s="521" t="str">
        <f t="shared" si="1"/>
        <v>Malaria I-10(M): Annual parasite incidence: Confirmed malaria cases (microscopy or RDT): rate per 1000 persons per year (Elimination settings)-1</v>
      </c>
      <c r="E45" s="522" t="s">
        <v>2190</v>
      </c>
      <c r="F45" s="522" t="s">
        <v>2193</v>
      </c>
      <c r="G45" s="521" t="s">
        <v>2194</v>
      </c>
    </row>
    <row r="46" spans="1:7" s="11" customFormat="1">
      <c r="A46" s="521" t="s">
        <v>2188</v>
      </c>
      <c r="B46" s="522" t="s">
        <v>2189</v>
      </c>
      <c r="C46" s="521">
        <f t="shared" si="0"/>
        <v>2</v>
      </c>
      <c r="D46" s="521" t="str">
        <f t="shared" si="1"/>
        <v>Malaria I-10(M): Annual parasite incidence: Confirmed malaria cases (microscopy or RDT): rate per 1000 persons per year (Elimination settings)-2</v>
      </c>
      <c r="E46" s="522" t="s">
        <v>2190</v>
      </c>
      <c r="F46" s="522" t="s">
        <v>2195</v>
      </c>
      <c r="G46" s="521" t="s">
        <v>2196</v>
      </c>
    </row>
    <row r="47" spans="1:7" s="11" customFormat="1">
      <c r="A47" s="521" t="s">
        <v>2188</v>
      </c>
      <c r="B47" s="522" t="s">
        <v>2189</v>
      </c>
      <c r="C47" s="521">
        <f t="shared" si="0"/>
        <v>3</v>
      </c>
      <c r="D47" s="521" t="str">
        <f t="shared" si="1"/>
        <v>Malaria I-10(M): Annual parasite incidence: Confirmed malaria cases (microscopy or RDT): rate per 1000 persons per year (Elimination settings)-3</v>
      </c>
      <c r="E47" s="522" t="s">
        <v>2190</v>
      </c>
      <c r="F47" s="522" t="s">
        <v>2197</v>
      </c>
      <c r="G47" s="521" t="s">
        <v>2198</v>
      </c>
    </row>
    <row r="48" spans="1:7" s="11" customFormat="1">
      <c r="A48" s="521" t="s">
        <v>2199</v>
      </c>
      <c r="B48" s="522" t="s">
        <v>2200</v>
      </c>
      <c r="C48" s="521">
        <f t="shared" si="0"/>
        <v>0</v>
      </c>
      <c r="D48" s="521" t="str">
        <f t="shared" si="1"/>
        <v>HIV I-13: Number and % of people living with HIV-0</v>
      </c>
      <c r="E48" s="522" t="s">
        <v>2103</v>
      </c>
      <c r="F48" s="522" t="s">
        <v>2139</v>
      </c>
      <c r="G48" s="521" t="s">
        <v>2201</v>
      </c>
    </row>
    <row r="49" spans="1:7" s="11" customFormat="1">
      <c r="A49" s="521" t="s">
        <v>2199</v>
      </c>
      <c r="B49" s="522" t="s">
        <v>2200</v>
      </c>
      <c r="C49" s="521">
        <f t="shared" si="0"/>
        <v>1</v>
      </c>
      <c r="D49" s="521" t="str">
        <f t="shared" si="1"/>
        <v>HIV I-13: Number and % of people living with HIV-1</v>
      </c>
      <c r="E49" s="522" t="s">
        <v>2103</v>
      </c>
      <c r="F49" s="522" t="s">
        <v>2141</v>
      </c>
      <c r="G49" s="521" t="s">
        <v>2202</v>
      </c>
    </row>
    <row r="50" spans="1:7" s="11" customFormat="1">
      <c r="A50" s="521" t="s">
        <v>2199</v>
      </c>
      <c r="B50" s="522" t="s">
        <v>2200</v>
      </c>
      <c r="C50" s="521">
        <f t="shared" si="0"/>
        <v>2</v>
      </c>
      <c r="D50" s="521" t="str">
        <f t="shared" si="1"/>
        <v>HIV I-13: Number and % of people living with HIV-2</v>
      </c>
      <c r="E50" s="522" t="s">
        <v>2143</v>
      </c>
      <c r="F50" s="522" t="s">
        <v>2144</v>
      </c>
      <c r="G50" s="521" t="s">
        <v>2203</v>
      </c>
    </row>
    <row r="51" spans="1:7" s="11" customFormat="1">
      <c r="A51" s="521" t="s">
        <v>2199</v>
      </c>
      <c r="B51" s="522" t="s">
        <v>2200</v>
      </c>
      <c r="C51" s="521">
        <f t="shared" si="0"/>
        <v>3</v>
      </c>
      <c r="D51" s="521" t="str">
        <f t="shared" si="1"/>
        <v>HIV I-13: Number and % of people living with HIV-3</v>
      </c>
      <c r="E51" s="522" t="s">
        <v>2143</v>
      </c>
      <c r="F51" s="522" t="s">
        <v>2146</v>
      </c>
      <c r="G51" s="521" t="s">
        <v>2204</v>
      </c>
    </row>
    <row r="52" spans="1:7" s="11" customFormat="1">
      <c r="A52" s="521" t="s">
        <v>2199</v>
      </c>
      <c r="B52" s="522" t="s">
        <v>2200</v>
      </c>
      <c r="C52" s="521">
        <f t="shared" si="0"/>
        <v>4</v>
      </c>
      <c r="D52" s="521" t="str">
        <f t="shared" si="1"/>
        <v>HIV I-13: Number and % of people living with HIV-4</v>
      </c>
      <c r="E52" s="522" t="s">
        <v>2143</v>
      </c>
      <c r="F52" s="522" t="s">
        <v>2148</v>
      </c>
      <c r="G52" s="521" t="s">
        <v>2205</v>
      </c>
    </row>
    <row r="53" spans="1:7" s="11" customFormat="1">
      <c r="A53" s="521" t="s">
        <v>2199</v>
      </c>
      <c r="B53" s="522" t="s">
        <v>2200</v>
      </c>
      <c r="C53" s="521">
        <f t="shared" si="0"/>
        <v>5</v>
      </c>
      <c r="D53" s="521" t="str">
        <f t="shared" si="1"/>
        <v>HIV I-13: Number and % of people living with HIV-5</v>
      </c>
      <c r="E53" s="522" t="s">
        <v>2143</v>
      </c>
      <c r="F53" s="522" t="s">
        <v>2150</v>
      </c>
      <c r="G53" s="521" t="s">
        <v>2206</v>
      </c>
    </row>
    <row r="54" spans="1:7" s="11" customFormat="1">
      <c r="A54" s="521" t="s">
        <v>2199</v>
      </c>
      <c r="B54" s="522" t="s">
        <v>2200</v>
      </c>
      <c r="C54" s="521">
        <f t="shared" si="0"/>
        <v>6</v>
      </c>
      <c r="D54" s="521" t="str">
        <f t="shared" si="1"/>
        <v>HIV I-13: Number and % of people living with HIV-6</v>
      </c>
      <c r="E54" s="522" t="s">
        <v>2132</v>
      </c>
      <c r="F54" s="522" t="s">
        <v>2133</v>
      </c>
      <c r="G54" s="521" t="s">
        <v>2207</v>
      </c>
    </row>
    <row r="55" spans="1:7" s="11" customFormat="1">
      <c r="A55" s="521" t="s">
        <v>2199</v>
      </c>
      <c r="B55" s="522" t="s">
        <v>2200</v>
      </c>
      <c r="C55" s="521">
        <f t="shared" si="0"/>
        <v>7</v>
      </c>
      <c r="D55" s="521" t="str">
        <f t="shared" si="1"/>
        <v>HIV I-13: Number and % of people living with HIV-7</v>
      </c>
      <c r="E55" s="522" t="s">
        <v>2132</v>
      </c>
      <c r="F55" s="522" t="s">
        <v>2135</v>
      </c>
      <c r="G55" s="521" t="s">
        <v>2208</v>
      </c>
    </row>
    <row r="57" spans="1:7">
      <c r="A57" s="2" t="s">
        <v>112</v>
      </c>
    </row>
    <row r="58" spans="1:7">
      <c r="A58" s="521" t="s">
        <v>102</v>
      </c>
      <c r="B58" s="521" t="s">
        <v>57</v>
      </c>
      <c r="C58" s="521">
        <v>0</v>
      </c>
      <c r="D58" s="521" t="s">
        <v>110</v>
      </c>
      <c r="E58" s="521" t="s">
        <v>42</v>
      </c>
      <c r="F58" s="521" t="s">
        <v>31</v>
      </c>
      <c r="G58" s="521" t="s">
        <v>62</v>
      </c>
    </row>
    <row r="59" spans="1:7" hidden="1">
      <c r="A59" s="521" t="s">
        <v>101</v>
      </c>
      <c r="B59" s="522" t="s">
        <v>88</v>
      </c>
      <c r="C59" s="521">
        <f>IF(B59=B58,C58+1,0)</f>
        <v>0</v>
      </c>
      <c r="D59" s="521" t="str">
        <f>B59&amp;"-"&amp;C59</f>
        <v>[Name]-0</v>
      </c>
      <c r="E59" s="522" t="s">
        <v>104</v>
      </c>
      <c r="F59" s="522" t="s">
        <v>103</v>
      </c>
      <c r="G59" s="521" t="s">
        <v>61</v>
      </c>
    </row>
    <row r="60" spans="1:7" s="11" customFormat="1">
      <c r="A60" s="521" t="s">
        <v>2209</v>
      </c>
      <c r="B60" s="522" t="s">
        <v>2210</v>
      </c>
      <c r="C60" s="521">
        <f t="shared" ref="C60:C91" si="2">IF(B60=B59,C59+1,0)</f>
        <v>0</v>
      </c>
      <c r="D60" s="521" t="str">
        <f t="shared" ref="D60:D91" si="3">B60&amp;"-"&amp;C60</f>
        <v>HIV O-1(M): Percentage of adults and children with HIV, known to be on treatment 12 months after initiation of antiretroviral therapy-0</v>
      </c>
      <c r="E60" s="522" t="s">
        <v>2103</v>
      </c>
      <c r="F60" s="522" t="s">
        <v>2139</v>
      </c>
      <c r="G60" s="521" t="s">
        <v>2211</v>
      </c>
    </row>
    <row r="61" spans="1:7" s="11" customFormat="1">
      <c r="A61" s="521" t="s">
        <v>2209</v>
      </c>
      <c r="B61" s="522" t="s">
        <v>2210</v>
      </c>
      <c r="C61" s="521">
        <f t="shared" si="2"/>
        <v>1</v>
      </c>
      <c r="D61" s="521" t="str">
        <f t="shared" si="3"/>
        <v>HIV O-1(M): Percentage of adults and children with HIV, known to be on treatment 12 months after initiation of antiretroviral therapy-1</v>
      </c>
      <c r="E61" s="522" t="s">
        <v>2103</v>
      </c>
      <c r="F61" s="522" t="s">
        <v>2141</v>
      </c>
      <c r="G61" s="521" t="s">
        <v>2212</v>
      </c>
    </row>
    <row r="62" spans="1:7" s="11" customFormat="1">
      <c r="A62" s="521" t="s">
        <v>2209</v>
      </c>
      <c r="B62" s="522" t="s">
        <v>2210</v>
      </c>
      <c r="C62" s="521">
        <f t="shared" si="2"/>
        <v>2</v>
      </c>
      <c r="D62" s="521" t="str">
        <f t="shared" si="3"/>
        <v>HIV O-1(M): Percentage of adults and children with HIV, known to be on treatment 12 months after initiation of antiretroviral therapy-2</v>
      </c>
      <c r="E62" s="522" t="s">
        <v>2213</v>
      </c>
      <c r="F62" s="522" t="s">
        <v>2214</v>
      </c>
      <c r="G62" s="521" t="s">
        <v>2215</v>
      </c>
    </row>
    <row r="63" spans="1:7" s="11" customFormat="1">
      <c r="A63" s="521" t="s">
        <v>2209</v>
      </c>
      <c r="B63" s="522" t="s">
        <v>2210</v>
      </c>
      <c r="C63" s="521">
        <f t="shared" si="2"/>
        <v>3</v>
      </c>
      <c r="D63" s="521" t="str">
        <f t="shared" si="3"/>
        <v>HIV O-1(M): Percentage of adults and children with HIV, known to be on treatment 12 months after initiation of antiretroviral therapy-3</v>
      </c>
      <c r="E63" s="522" t="s">
        <v>2213</v>
      </c>
      <c r="F63" s="522" t="s">
        <v>2216</v>
      </c>
      <c r="G63" s="521" t="s">
        <v>2217</v>
      </c>
    </row>
    <row r="64" spans="1:7" s="11" customFormat="1">
      <c r="A64" s="521" t="s">
        <v>2209</v>
      </c>
      <c r="B64" s="522" t="s">
        <v>2210</v>
      </c>
      <c r="C64" s="521">
        <f t="shared" si="2"/>
        <v>4</v>
      </c>
      <c r="D64" s="521" t="str">
        <f t="shared" si="3"/>
        <v>HIV O-1(M): Percentage of adults and children with HIV, known to be on treatment 12 months after initiation of antiretroviral therapy-4</v>
      </c>
      <c r="E64" s="522" t="s">
        <v>2213</v>
      </c>
      <c r="F64" s="522" t="s">
        <v>2218</v>
      </c>
      <c r="G64" s="521" t="s">
        <v>2219</v>
      </c>
    </row>
    <row r="65" spans="1:7" s="11" customFormat="1">
      <c r="A65" s="521" t="s">
        <v>2209</v>
      </c>
      <c r="B65" s="522" t="s">
        <v>2210</v>
      </c>
      <c r="C65" s="521">
        <f t="shared" si="2"/>
        <v>5</v>
      </c>
      <c r="D65" s="521" t="str">
        <f t="shared" si="3"/>
        <v>HIV O-1(M): Percentage of adults and children with HIV, known to be on treatment 12 months after initiation of antiretroviral therapy-5</v>
      </c>
      <c r="E65" s="522" t="s">
        <v>2132</v>
      </c>
      <c r="F65" s="522" t="s">
        <v>2133</v>
      </c>
      <c r="G65" s="521" t="s">
        <v>2220</v>
      </c>
    </row>
    <row r="66" spans="1:7" s="11" customFormat="1">
      <c r="A66" s="521" t="s">
        <v>2209</v>
      </c>
      <c r="B66" s="522" t="s">
        <v>2210</v>
      </c>
      <c r="C66" s="521">
        <f t="shared" si="2"/>
        <v>6</v>
      </c>
      <c r="D66" s="521" t="str">
        <f t="shared" si="3"/>
        <v>HIV O-1(M): Percentage of adults and children with HIV, known to be on treatment 12 months after initiation of antiretroviral therapy-6</v>
      </c>
      <c r="E66" s="522" t="s">
        <v>2132</v>
      </c>
      <c r="F66" s="522" t="s">
        <v>2135</v>
      </c>
      <c r="G66" s="521" t="s">
        <v>2221</v>
      </c>
    </row>
    <row r="67" spans="1:7" s="11" customFormat="1">
      <c r="A67" s="521" t="s">
        <v>2222</v>
      </c>
      <c r="B67" s="522" t="s">
        <v>2223</v>
      </c>
      <c r="C67" s="521">
        <f t="shared" si="2"/>
        <v>0</v>
      </c>
      <c r="D67" s="521" t="str">
        <f t="shared" si="3"/>
        <v>HIV O-4a(M): Percentage of men reporting the use of a condom the last time they had anal sex with a male partner-0</v>
      </c>
      <c r="E67" s="522" t="s">
        <v>2103</v>
      </c>
      <c r="F67" s="522" t="s">
        <v>2104</v>
      </c>
      <c r="G67" s="521" t="s">
        <v>2224</v>
      </c>
    </row>
    <row r="68" spans="1:7" s="11" customFormat="1">
      <c r="A68" s="521" t="s">
        <v>2222</v>
      </c>
      <c r="B68" s="522" t="s">
        <v>2223</v>
      </c>
      <c r="C68" s="521">
        <f t="shared" si="2"/>
        <v>1</v>
      </c>
      <c r="D68" s="521" t="str">
        <f t="shared" si="3"/>
        <v>HIV O-4a(M): Percentage of men reporting the use of a condom the last time they had anal sex with a male partner-1</v>
      </c>
      <c r="E68" s="522" t="s">
        <v>2103</v>
      </c>
      <c r="F68" s="522" t="s">
        <v>2106</v>
      </c>
      <c r="G68" s="521" t="s">
        <v>2225</v>
      </c>
    </row>
    <row r="69" spans="1:7" s="11" customFormat="1">
      <c r="A69" s="521" t="s">
        <v>2226</v>
      </c>
      <c r="B69" s="522" t="s">
        <v>2227</v>
      </c>
      <c r="C69" s="521">
        <f t="shared" si="2"/>
        <v>0</v>
      </c>
      <c r="D69" s="521" t="str">
        <f t="shared" si="3"/>
        <v>HIV O-5(M): Percentage of sex workers reporting the use of a condom with their most recent client-0</v>
      </c>
      <c r="E69" s="522" t="s">
        <v>2103</v>
      </c>
      <c r="F69" s="522" t="s">
        <v>2104</v>
      </c>
      <c r="G69" s="521" t="s">
        <v>2228</v>
      </c>
    </row>
    <row r="70" spans="1:7" s="11" customFormat="1">
      <c r="A70" s="521" t="s">
        <v>2226</v>
      </c>
      <c r="B70" s="522" t="s">
        <v>2227</v>
      </c>
      <c r="C70" s="521">
        <f t="shared" si="2"/>
        <v>1</v>
      </c>
      <c r="D70" s="521" t="str">
        <f t="shared" si="3"/>
        <v>HIV O-5(M): Percentage of sex workers reporting the use of a condom with their most recent client-1</v>
      </c>
      <c r="E70" s="522" t="s">
        <v>2103</v>
      </c>
      <c r="F70" s="522" t="s">
        <v>2106</v>
      </c>
      <c r="G70" s="521" t="s">
        <v>2229</v>
      </c>
    </row>
    <row r="71" spans="1:7" s="11" customFormat="1">
      <c r="A71" s="521" t="s">
        <v>2226</v>
      </c>
      <c r="B71" s="522" t="s">
        <v>2227</v>
      </c>
      <c r="C71" s="521">
        <f t="shared" si="2"/>
        <v>2</v>
      </c>
      <c r="D71" s="521" t="str">
        <f t="shared" si="3"/>
        <v>HIV O-5(M): Percentage of sex workers reporting the use of a condom with their most recent client-2</v>
      </c>
      <c r="E71" s="522" t="s">
        <v>2132</v>
      </c>
      <c r="F71" s="522" t="s">
        <v>2133</v>
      </c>
      <c r="G71" s="521" t="s">
        <v>2230</v>
      </c>
    </row>
    <row r="72" spans="1:7" s="11" customFormat="1">
      <c r="A72" s="521" t="s">
        <v>2226</v>
      </c>
      <c r="B72" s="522" t="s">
        <v>2227</v>
      </c>
      <c r="C72" s="521">
        <f t="shared" si="2"/>
        <v>3</v>
      </c>
      <c r="D72" s="521" t="str">
        <f t="shared" si="3"/>
        <v>HIV O-5(M): Percentage of sex workers reporting the use of a condom with their most recent client-3</v>
      </c>
      <c r="E72" s="522" t="s">
        <v>2132</v>
      </c>
      <c r="F72" s="522" t="s">
        <v>2135</v>
      </c>
      <c r="G72" s="521" t="s">
        <v>2231</v>
      </c>
    </row>
    <row r="73" spans="1:7" s="11" customFormat="1">
      <c r="A73" s="521" t="s">
        <v>2232</v>
      </c>
      <c r="B73" s="522" t="s">
        <v>2233</v>
      </c>
      <c r="C73" s="521">
        <f t="shared" si="2"/>
        <v>0</v>
      </c>
      <c r="D73" s="521" t="str">
        <f t="shared" si="3"/>
        <v>HIV O-6(M): Percentage of people who inject drugs reporting the use of sterile injecting equipment the last time they injected-0</v>
      </c>
      <c r="E73" s="522" t="s">
        <v>2103</v>
      </c>
      <c r="F73" s="522" t="s">
        <v>2106</v>
      </c>
      <c r="G73" s="521" t="s">
        <v>2234</v>
      </c>
    </row>
    <row r="74" spans="1:7" s="11" customFormat="1">
      <c r="A74" s="521" t="s">
        <v>2232</v>
      </c>
      <c r="B74" s="522" t="s">
        <v>2233</v>
      </c>
      <c r="C74" s="521">
        <f t="shared" si="2"/>
        <v>1</v>
      </c>
      <c r="D74" s="521" t="str">
        <f t="shared" si="3"/>
        <v>HIV O-6(M): Percentage of people who inject drugs reporting the use of sterile injecting equipment the last time they injected-1</v>
      </c>
      <c r="E74" s="522" t="s">
        <v>2103</v>
      </c>
      <c r="F74" s="522" t="s">
        <v>2104</v>
      </c>
      <c r="G74" s="521" t="s">
        <v>2235</v>
      </c>
    </row>
    <row r="75" spans="1:7" s="11" customFormat="1">
      <c r="A75" s="521" t="s">
        <v>2232</v>
      </c>
      <c r="B75" s="522" t="s">
        <v>2233</v>
      </c>
      <c r="C75" s="521">
        <f t="shared" si="2"/>
        <v>2</v>
      </c>
      <c r="D75" s="521" t="str">
        <f t="shared" si="3"/>
        <v>HIV O-6(M): Percentage of people who inject drugs reporting the use of sterile injecting equipment the last time they injected-2</v>
      </c>
      <c r="E75" s="522" t="s">
        <v>2132</v>
      </c>
      <c r="F75" s="522" t="s">
        <v>2133</v>
      </c>
      <c r="G75" s="521" t="s">
        <v>2236</v>
      </c>
    </row>
    <row r="76" spans="1:7" s="11" customFormat="1">
      <c r="A76" s="521" t="s">
        <v>2232</v>
      </c>
      <c r="B76" s="522" t="s">
        <v>2233</v>
      </c>
      <c r="C76" s="521">
        <f t="shared" si="2"/>
        <v>3</v>
      </c>
      <c r="D76" s="521" t="str">
        <f t="shared" si="3"/>
        <v>HIV O-6(M): Percentage of people who inject drugs reporting the use of sterile injecting equipment the last time they injected-3</v>
      </c>
      <c r="E76" s="522" t="s">
        <v>2132</v>
      </c>
      <c r="F76" s="522" t="s">
        <v>2135</v>
      </c>
      <c r="G76" s="521" t="s">
        <v>2237</v>
      </c>
    </row>
    <row r="77" spans="1:7" s="11" customFormat="1">
      <c r="A77" s="521" t="s">
        <v>721</v>
      </c>
      <c r="B77" s="522" t="s">
        <v>2238</v>
      </c>
      <c r="C77" s="521">
        <f t="shared" si="2"/>
        <v>0</v>
      </c>
      <c r="D77" s="521" t="str">
        <f t="shared" si="3"/>
        <v>TB O-4(M): Treatment success rate of RR TB and/or MDR-TB: Percentage of cases with RR and/or MDR-TB successfully treated-0</v>
      </c>
      <c r="E77" s="522" t="s">
        <v>2239</v>
      </c>
      <c r="F77" s="522" t="s">
        <v>2240</v>
      </c>
      <c r="G77" s="521" t="s">
        <v>2241</v>
      </c>
    </row>
    <row r="78" spans="1:7" s="11" customFormat="1">
      <c r="A78" s="521" t="s">
        <v>2242</v>
      </c>
      <c r="B78" s="522" t="s">
        <v>2243</v>
      </c>
      <c r="C78" s="521">
        <f t="shared" si="2"/>
        <v>0</v>
      </c>
      <c r="D78" s="521" t="str">
        <f t="shared" si="3"/>
        <v>Malaria O-1a: Proportion of population that slept under an insecticide-treated net the previous night-0</v>
      </c>
      <c r="E78" s="522" t="s">
        <v>2132</v>
      </c>
      <c r="F78" s="522" t="s">
        <v>2133</v>
      </c>
      <c r="G78" s="521" t="s">
        <v>2244</v>
      </c>
    </row>
    <row r="79" spans="1:7" s="11" customFormat="1">
      <c r="A79" s="521" t="s">
        <v>2242</v>
      </c>
      <c r="B79" s="522" t="s">
        <v>2243</v>
      </c>
      <c r="C79" s="521">
        <f t="shared" si="2"/>
        <v>1</v>
      </c>
      <c r="D79" s="521" t="str">
        <f t="shared" si="3"/>
        <v>Malaria O-1a: Proportion of population that slept under an insecticide-treated net the previous night-1</v>
      </c>
      <c r="E79" s="522" t="s">
        <v>2132</v>
      </c>
      <c r="F79" s="522" t="s">
        <v>2135</v>
      </c>
      <c r="G79" s="521" t="s">
        <v>2245</v>
      </c>
    </row>
    <row r="80" spans="1:7" s="11" customFormat="1">
      <c r="A80" s="521" t="s">
        <v>2246</v>
      </c>
      <c r="B80" s="522" t="s">
        <v>2247</v>
      </c>
      <c r="C80" s="521">
        <f t="shared" si="2"/>
        <v>0</v>
      </c>
      <c r="D80" s="521" t="str">
        <f t="shared" si="3"/>
        <v>Malaria O-3: Proportion of population using an insecticide-treated net among those with access to an insecticide-treated net-0</v>
      </c>
      <c r="E80" s="522" t="s">
        <v>2132</v>
      </c>
      <c r="F80" s="522" t="s">
        <v>2133</v>
      </c>
      <c r="G80" s="521" t="s">
        <v>2248</v>
      </c>
    </row>
    <row r="81" spans="1:7" s="11" customFormat="1">
      <c r="A81" s="521" t="s">
        <v>2246</v>
      </c>
      <c r="B81" s="522" t="s">
        <v>2247</v>
      </c>
      <c r="C81" s="521">
        <f t="shared" si="2"/>
        <v>1</v>
      </c>
      <c r="D81" s="521" t="str">
        <f t="shared" si="3"/>
        <v>Malaria O-3: Proportion of population using an insecticide-treated net among those with access to an insecticide-treated net-1</v>
      </c>
      <c r="E81" s="522" t="s">
        <v>2132</v>
      </c>
      <c r="F81" s="522" t="s">
        <v>2135</v>
      </c>
      <c r="G81" s="521" t="s">
        <v>2249</v>
      </c>
    </row>
    <row r="82" spans="1:7" s="11" customFormat="1">
      <c r="A82" s="521" t="s">
        <v>2250</v>
      </c>
      <c r="B82" s="522" t="s">
        <v>2251</v>
      </c>
      <c r="C82" s="521">
        <f t="shared" si="2"/>
        <v>0</v>
      </c>
      <c r="D82" s="521" t="str">
        <f t="shared" si="3"/>
        <v>HIV O-4.1b(M): Percentage of transgender people reporting the use of a condom the last time they had sex with a partner-0</v>
      </c>
      <c r="E82" s="522" t="s">
        <v>2103</v>
      </c>
      <c r="F82" s="522" t="s">
        <v>2104</v>
      </c>
      <c r="G82" s="521" t="s">
        <v>2252</v>
      </c>
    </row>
    <row r="83" spans="1:7" s="11" customFormat="1">
      <c r="A83" s="521" t="s">
        <v>2250</v>
      </c>
      <c r="B83" s="522" t="s">
        <v>2251</v>
      </c>
      <c r="C83" s="521">
        <f t="shared" si="2"/>
        <v>1</v>
      </c>
      <c r="D83" s="521" t="str">
        <f t="shared" si="3"/>
        <v>HIV O-4.1b(M): Percentage of transgender people reporting the use of a condom the last time they had sex with a partner-1</v>
      </c>
      <c r="E83" s="522" t="s">
        <v>2103</v>
      </c>
      <c r="F83" s="522" t="s">
        <v>2106</v>
      </c>
      <c r="G83" s="521" t="s">
        <v>2253</v>
      </c>
    </row>
    <row r="84" spans="1:7" s="11" customFormat="1">
      <c r="A84" s="521" t="s">
        <v>2254</v>
      </c>
      <c r="B84" s="522" t="s">
        <v>2255</v>
      </c>
      <c r="C84" s="521">
        <f t="shared" si="2"/>
        <v>0</v>
      </c>
      <c r="D84" s="521" t="str">
        <f t="shared" si="3"/>
        <v>HIV O-9: Percentage of people who inject drugs reporting condom use at the last sexual intercourse-0</v>
      </c>
      <c r="E84" s="522" t="s">
        <v>2103</v>
      </c>
      <c r="F84" s="522" t="s">
        <v>2104</v>
      </c>
      <c r="G84" s="521" t="s">
        <v>2256</v>
      </c>
    </row>
    <row r="85" spans="1:7" s="11" customFormat="1">
      <c r="A85" s="521" t="s">
        <v>2254</v>
      </c>
      <c r="B85" s="522" t="s">
        <v>2255</v>
      </c>
      <c r="C85" s="521">
        <f t="shared" si="2"/>
        <v>1</v>
      </c>
      <c r="D85" s="521" t="str">
        <f t="shared" si="3"/>
        <v>HIV O-9: Percentage of people who inject drugs reporting condom use at the last sexual intercourse-1</v>
      </c>
      <c r="E85" s="522" t="s">
        <v>2103</v>
      </c>
      <c r="F85" s="522" t="s">
        <v>2106</v>
      </c>
      <c r="G85" s="521" t="s">
        <v>2257</v>
      </c>
    </row>
    <row r="86" spans="1:7" s="11" customFormat="1">
      <c r="A86" s="521" t="s">
        <v>2254</v>
      </c>
      <c r="B86" s="522" t="s">
        <v>2255</v>
      </c>
      <c r="C86" s="521">
        <f t="shared" si="2"/>
        <v>2</v>
      </c>
      <c r="D86" s="521" t="str">
        <f t="shared" si="3"/>
        <v>HIV O-9: Percentage of people who inject drugs reporting condom use at the last sexual intercourse-2</v>
      </c>
      <c r="E86" s="522" t="s">
        <v>2132</v>
      </c>
      <c r="F86" s="522" t="s">
        <v>2133</v>
      </c>
      <c r="G86" s="521" t="s">
        <v>2258</v>
      </c>
    </row>
    <row r="87" spans="1:7" s="11" customFormat="1">
      <c r="A87" s="521" t="s">
        <v>2254</v>
      </c>
      <c r="B87" s="522" t="s">
        <v>2255</v>
      </c>
      <c r="C87" s="521">
        <f t="shared" si="2"/>
        <v>3</v>
      </c>
      <c r="D87" s="521" t="str">
        <f t="shared" si="3"/>
        <v>HIV O-9: Percentage of people who inject drugs reporting condom use at the last sexual intercourse-3</v>
      </c>
      <c r="E87" s="522" t="s">
        <v>2132</v>
      </c>
      <c r="F87" s="522" t="s">
        <v>2135</v>
      </c>
      <c r="G87" s="521" t="s">
        <v>2259</v>
      </c>
    </row>
    <row r="88" spans="1:7" s="11" customFormat="1">
      <c r="A88" s="521" t="s">
        <v>2260</v>
      </c>
      <c r="B88" s="522" t="s">
        <v>2261</v>
      </c>
      <c r="C88" s="521">
        <f t="shared" si="2"/>
        <v>0</v>
      </c>
      <c r="D88" s="521" t="str">
        <f t="shared" si="3"/>
        <v>HIV O-11: Percentage of (estimated) people living with HIV who have been tested HIV-positive-0</v>
      </c>
      <c r="E88" s="522" t="s">
        <v>2132</v>
      </c>
      <c r="F88" s="522" t="s">
        <v>2133</v>
      </c>
      <c r="G88" s="521" t="s">
        <v>2262</v>
      </c>
    </row>
    <row r="89" spans="1:7" s="11" customFormat="1">
      <c r="A89" s="521" t="s">
        <v>2260</v>
      </c>
      <c r="B89" s="522" t="s">
        <v>2261</v>
      </c>
      <c r="C89" s="521">
        <f t="shared" si="2"/>
        <v>1</v>
      </c>
      <c r="D89" s="521" t="str">
        <f t="shared" si="3"/>
        <v>HIV O-11: Percentage of (estimated) people living with HIV who have been tested HIV-positive-1</v>
      </c>
      <c r="E89" s="522" t="s">
        <v>2132</v>
      </c>
      <c r="F89" s="522" t="s">
        <v>2135</v>
      </c>
      <c r="G89" s="521" t="s">
        <v>2263</v>
      </c>
    </row>
    <row r="90" spans="1:7" s="11" customFormat="1">
      <c r="A90" s="521" t="s">
        <v>2264</v>
      </c>
      <c r="B90" s="522" t="s">
        <v>2265</v>
      </c>
      <c r="C90" s="521">
        <f t="shared" si="2"/>
        <v>0</v>
      </c>
      <c r="D90" s="521" t="str">
        <f t="shared" si="3"/>
        <v>Malaria O-9(M): Annual blood examination rate: per 100 population per year (Elimination settings)-0</v>
      </c>
      <c r="E90" s="522" t="s">
        <v>2266</v>
      </c>
      <c r="F90" s="522" t="s">
        <v>2267</v>
      </c>
      <c r="G90" s="521" t="s">
        <v>2268</v>
      </c>
    </row>
    <row r="91" spans="1:7" s="11" customFormat="1">
      <c r="A91" s="521" t="s">
        <v>2264</v>
      </c>
      <c r="B91" s="522" t="s">
        <v>2265</v>
      </c>
      <c r="C91" s="521">
        <f t="shared" si="2"/>
        <v>1</v>
      </c>
      <c r="D91" s="521" t="str">
        <f t="shared" si="3"/>
        <v>Malaria O-9(M): Annual blood examination rate: per 100 population per year (Elimination settings)-1</v>
      </c>
      <c r="E91" s="522" t="s">
        <v>2266</v>
      </c>
      <c r="F91" s="522" t="s">
        <v>2269</v>
      </c>
      <c r="G91" s="521" t="s">
        <v>2270</v>
      </c>
    </row>
    <row r="93" spans="1:7">
      <c r="A93" s="2" t="s">
        <v>113</v>
      </c>
    </row>
    <row r="94" spans="1:7">
      <c r="A94" s="523" t="s">
        <v>115</v>
      </c>
      <c r="B94" s="521" t="s">
        <v>57</v>
      </c>
      <c r="C94" s="521">
        <v>0</v>
      </c>
      <c r="D94" s="521" t="s">
        <v>110</v>
      </c>
      <c r="E94" s="521" t="s">
        <v>42</v>
      </c>
      <c r="F94" s="521" t="s">
        <v>31</v>
      </c>
      <c r="G94" s="521" t="s">
        <v>62</v>
      </c>
    </row>
    <row r="95" spans="1:7" hidden="1">
      <c r="A95" s="521" t="s">
        <v>114</v>
      </c>
      <c r="B95" s="522" t="s">
        <v>88</v>
      </c>
      <c r="C95" s="521">
        <f>IF(B95=B94,C94+1,0)</f>
        <v>0</v>
      </c>
      <c r="D95" s="521" t="str">
        <f>B95&amp;"-"&amp;C95</f>
        <v>[Name]-0</v>
      </c>
      <c r="E95" s="522" t="s">
        <v>104</v>
      </c>
      <c r="F95" s="522" t="s">
        <v>103</v>
      </c>
      <c r="G95" s="521" t="s">
        <v>61</v>
      </c>
    </row>
    <row r="96" spans="1:7" s="11" customFormat="1">
      <c r="A96" s="521" t="s">
        <v>770</v>
      </c>
      <c r="B96" s="522" t="s">
        <v>2271</v>
      </c>
      <c r="C96" s="521">
        <f t="shared" ref="C96:C159" si="4">IF(B96=B95,C95+1,0)</f>
        <v>0</v>
      </c>
      <c r="D96" s="521" t="str">
        <f t="shared" ref="D96:D159" si="5">B96&amp;"-"&amp;C96</f>
        <v>MDR TB-2(M): Number of TB cases with RR-TB and/or MDR-TB notified-0</v>
      </c>
      <c r="E96" s="522" t="s">
        <v>2103</v>
      </c>
      <c r="F96" s="522" t="s">
        <v>2139</v>
      </c>
      <c r="G96" s="521" t="s">
        <v>2272</v>
      </c>
    </row>
    <row r="97" spans="1:7" s="11" customFormat="1">
      <c r="A97" s="521" t="s">
        <v>770</v>
      </c>
      <c r="B97" s="522" t="s">
        <v>2271</v>
      </c>
      <c r="C97" s="521">
        <f t="shared" si="4"/>
        <v>1</v>
      </c>
      <c r="D97" s="521" t="str">
        <f t="shared" si="5"/>
        <v>MDR TB-2(M): Number of TB cases with RR-TB and/or MDR-TB notified-1</v>
      </c>
      <c r="E97" s="522" t="s">
        <v>2103</v>
      </c>
      <c r="F97" s="522" t="s">
        <v>2141</v>
      </c>
      <c r="G97" s="521" t="s">
        <v>2273</v>
      </c>
    </row>
    <row r="98" spans="1:7" s="11" customFormat="1">
      <c r="A98" s="521" t="s">
        <v>770</v>
      </c>
      <c r="B98" s="522" t="s">
        <v>2271</v>
      </c>
      <c r="C98" s="521">
        <f t="shared" si="4"/>
        <v>2</v>
      </c>
      <c r="D98" s="521" t="str">
        <f t="shared" si="5"/>
        <v>MDR TB-2(M): Number of TB cases with RR-TB and/or MDR-TB notified-2</v>
      </c>
      <c r="E98" s="522" t="s">
        <v>2132</v>
      </c>
      <c r="F98" s="522" t="s">
        <v>2133</v>
      </c>
      <c r="G98" s="521" t="s">
        <v>2274</v>
      </c>
    </row>
    <row r="99" spans="1:7" s="11" customFormat="1">
      <c r="A99" s="521" t="s">
        <v>770</v>
      </c>
      <c r="B99" s="522" t="s">
        <v>2271</v>
      </c>
      <c r="C99" s="521">
        <f t="shared" si="4"/>
        <v>3</v>
      </c>
      <c r="D99" s="521" t="str">
        <f t="shared" si="5"/>
        <v>MDR TB-2(M): Number of TB cases with RR-TB and/or MDR-TB notified-3</v>
      </c>
      <c r="E99" s="522" t="s">
        <v>2132</v>
      </c>
      <c r="F99" s="522" t="s">
        <v>2135</v>
      </c>
      <c r="G99" s="521" t="s">
        <v>2275</v>
      </c>
    </row>
    <row r="100" spans="1:7" s="11" customFormat="1">
      <c r="A100" s="521" t="s">
        <v>773</v>
      </c>
      <c r="B100" s="522" t="s">
        <v>2276</v>
      </c>
      <c r="C100" s="521">
        <f t="shared" si="4"/>
        <v>0</v>
      </c>
      <c r="D100" s="521" t="str">
        <f t="shared" si="5"/>
        <v>MDR TB-3(M): Number of cases with RR-TB and/or MDR-TB that began second-line treatment-0</v>
      </c>
      <c r="E100" s="522" t="s">
        <v>2103</v>
      </c>
      <c r="F100" s="522" t="s">
        <v>2139</v>
      </c>
      <c r="G100" s="521" t="s">
        <v>2277</v>
      </c>
    </row>
    <row r="101" spans="1:7" s="11" customFormat="1">
      <c r="A101" s="521" t="s">
        <v>773</v>
      </c>
      <c r="B101" s="522" t="s">
        <v>2276</v>
      </c>
      <c r="C101" s="521">
        <f t="shared" si="4"/>
        <v>1</v>
      </c>
      <c r="D101" s="521" t="str">
        <f t="shared" si="5"/>
        <v>MDR TB-3(M): Number of cases with RR-TB and/or MDR-TB that began second-line treatment-1</v>
      </c>
      <c r="E101" s="522" t="s">
        <v>2103</v>
      </c>
      <c r="F101" s="522" t="s">
        <v>2141</v>
      </c>
      <c r="G101" s="521" t="s">
        <v>2278</v>
      </c>
    </row>
    <row r="102" spans="1:7" s="11" customFormat="1">
      <c r="A102" s="521" t="s">
        <v>773</v>
      </c>
      <c r="B102" s="522" t="s">
        <v>2276</v>
      </c>
      <c r="C102" s="521">
        <f t="shared" si="4"/>
        <v>2</v>
      </c>
      <c r="D102" s="521" t="str">
        <f t="shared" si="5"/>
        <v>MDR TB-3(M): Number of cases with RR-TB and/or MDR-TB that began second-line treatment-2</v>
      </c>
      <c r="E102" s="522" t="s">
        <v>2132</v>
      </c>
      <c r="F102" s="522" t="s">
        <v>2133</v>
      </c>
      <c r="G102" s="521" t="s">
        <v>2279</v>
      </c>
    </row>
    <row r="103" spans="1:7" s="11" customFormat="1">
      <c r="A103" s="521" t="s">
        <v>773</v>
      </c>
      <c r="B103" s="522" t="s">
        <v>2276</v>
      </c>
      <c r="C103" s="521">
        <f t="shared" si="4"/>
        <v>3</v>
      </c>
      <c r="D103" s="521" t="str">
        <f t="shared" si="5"/>
        <v>MDR TB-3(M): Number of cases with RR-TB and/or MDR-TB that began second-line treatment-3</v>
      </c>
      <c r="E103" s="522" t="s">
        <v>2132</v>
      </c>
      <c r="F103" s="522" t="s">
        <v>2135</v>
      </c>
      <c r="G103" s="521" t="s">
        <v>2280</v>
      </c>
    </row>
    <row r="104" spans="1:7" s="11" customFormat="1">
      <c r="A104" s="521" t="s">
        <v>773</v>
      </c>
      <c r="B104" s="522" t="s">
        <v>2276</v>
      </c>
      <c r="C104" s="521">
        <f t="shared" si="4"/>
        <v>4</v>
      </c>
      <c r="D104" s="521" t="str">
        <f t="shared" si="5"/>
        <v>MDR TB-3(M): Number of cases with RR-TB and/or MDR-TB that began second-line treatment-4</v>
      </c>
      <c r="E104" s="522" t="s">
        <v>2281</v>
      </c>
      <c r="F104" s="522" t="s">
        <v>2282</v>
      </c>
      <c r="G104" s="521" t="s">
        <v>2283</v>
      </c>
    </row>
    <row r="105" spans="1:7" s="11" customFormat="1">
      <c r="A105" s="521" t="s">
        <v>773</v>
      </c>
      <c r="B105" s="522" t="s">
        <v>2276</v>
      </c>
      <c r="C105" s="521">
        <f t="shared" si="4"/>
        <v>5</v>
      </c>
      <c r="D105" s="521" t="str">
        <f t="shared" si="5"/>
        <v>MDR TB-3(M): Number of cases with RR-TB and/or MDR-TB that began second-line treatment-5</v>
      </c>
      <c r="E105" s="522" t="s">
        <v>2281</v>
      </c>
      <c r="F105" s="522" t="s">
        <v>2284</v>
      </c>
      <c r="G105" s="521" t="s">
        <v>2285</v>
      </c>
    </row>
    <row r="106" spans="1:7" s="11" customFormat="1">
      <c r="A106" s="521" t="s">
        <v>2286</v>
      </c>
      <c r="B106" s="522" t="s">
        <v>2287</v>
      </c>
      <c r="C106" s="521">
        <f t="shared" si="4"/>
        <v>0</v>
      </c>
      <c r="D106" s="521" t="str">
        <f t="shared" si="5"/>
        <v>VC-3(M): Number of long-lasting insecticidal nets distributed to targeted risk groups through continuous distribution-0</v>
      </c>
      <c r="E106" s="522" t="s">
        <v>2288</v>
      </c>
      <c r="F106" s="522" t="s">
        <v>2289</v>
      </c>
      <c r="G106" s="521" t="s">
        <v>2290</v>
      </c>
    </row>
    <row r="107" spans="1:7" s="11" customFormat="1">
      <c r="A107" s="521" t="s">
        <v>2286</v>
      </c>
      <c r="B107" s="522" t="s">
        <v>2287</v>
      </c>
      <c r="C107" s="521">
        <f t="shared" si="4"/>
        <v>1</v>
      </c>
      <c r="D107" s="521" t="str">
        <f t="shared" si="5"/>
        <v>VC-3(M): Number of long-lasting insecticidal nets distributed to targeted risk groups through continuous distribution-1</v>
      </c>
      <c r="E107" s="522" t="s">
        <v>2288</v>
      </c>
      <c r="F107" s="522" t="s">
        <v>2291</v>
      </c>
      <c r="G107" s="521" t="s">
        <v>2292</v>
      </c>
    </row>
    <row r="108" spans="1:7" s="11" customFormat="1">
      <c r="A108" s="521" t="s">
        <v>2286</v>
      </c>
      <c r="B108" s="522" t="s">
        <v>2287</v>
      </c>
      <c r="C108" s="521">
        <f t="shared" si="4"/>
        <v>2</v>
      </c>
      <c r="D108" s="521" t="str">
        <f t="shared" si="5"/>
        <v>VC-3(M): Number of long-lasting insecticidal nets distributed to targeted risk groups through continuous distribution-2</v>
      </c>
      <c r="E108" s="522" t="s">
        <v>2288</v>
      </c>
      <c r="F108" s="522" t="s">
        <v>2293</v>
      </c>
      <c r="G108" s="521" t="s">
        <v>2294</v>
      </c>
    </row>
    <row r="109" spans="1:7" s="11" customFormat="1">
      <c r="A109" s="521" t="s">
        <v>2286</v>
      </c>
      <c r="B109" s="522" t="s">
        <v>2287</v>
      </c>
      <c r="C109" s="521">
        <f t="shared" si="4"/>
        <v>3</v>
      </c>
      <c r="D109" s="521" t="str">
        <f t="shared" si="5"/>
        <v>VC-3(M): Number of long-lasting insecticidal nets distributed to targeted risk groups through continuous distribution-3</v>
      </c>
      <c r="E109" s="522" t="s">
        <v>2288</v>
      </c>
      <c r="F109" s="522" t="s">
        <v>2295</v>
      </c>
      <c r="G109" s="521" t="s">
        <v>2296</v>
      </c>
    </row>
    <row r="110" spans="1:7" s="11" customFormat="1">
      <c r="A110" s="521" t="s">
        <v>2286</v>
      </c>
      <c r="B110" s="522" t="s">
        <v>2287</v>
      </c>
      <c r="C110" s="521">
        <f t="shared" si="4"/>
        <v>4</v>
      </c>
      <c r="D110" s="521" t="str">
        <f t="shared" si="5"/>
        <v>VC-3(M): Number of long-lasting insecticidal nets distributed to targeted risk groups through continuous distribution-4</v>
      </c>
      <c r="E110" s="522" t="s">
        <v>2288</v>
      </c>
      <c r="F110" s="522" t="s">
        <v>2297</v>
      </c>
      <c r="G110" s="521" t="s">
        <v>2298</v>
      </c>
    </row>
    <row r="111" spans="1:7" s="11" customFormat="1">
      <c r="A111" s="521" t="s">
        <v>2299</v>
      </c>
      <c r="B111" s="522" t="s">
        <v>2300</v>
      </c>
      <c r="C111" s="521">
        <f t="shared" si="4"/>
        <v>0</v>
      </c>
      <c r="D111" s="521" t="str">
        <f t="shared" si="5"/>
        <v>CM-1a(M): Proportion of suspected malaria cases that receive a parasitological test at public sector health facilities-0</v>
      </c>
      <c r="E111" s="522" t="s">
        <v>2103</v>
      </c>
      <c r="F111" s="522" t="s">
        <v>2156</v>
      </c>
      <c r="G111" s="521" t="s">
        <v>2301</v>
      </c>
    </row>
    <row r="112" spans="1:7" s="11" customFormat="1">
      <c r="A112" s="521" t="s">
        <v>2299</v>
      </c>
      <c r="B112" s="522" t="s">
        <v>2300</v>
      </c>
      <c r="C112" s="521">
        <f t="shared" si="4"/>
        <v>1</v>
      </c>
      <c r="D112" s="521" t="str">
        <f t="shared" si="5"/>
        <v>CM-1a(M): Proportion of suspected malaria cases that receive a parasitological test at public sector health facilities-1</v>
      </c>
      <c r="E112" s="522" t="s">
        <v>2103</v>
      </c>
      <c r="F112" s="522" t="s">
        <v>2158</v>
      </c>
      <c r="G112" s="521" t="s">
        <v>2302</v>
      </c>
    </row>
    <row r="113" spans="1:7" s="11" customFormat="1">
      <c r="A113" s="521" t="s">
        <v>2299</v>
      </c>
      <c r="B113" s="522" t="s">
        <v>2300</v>
      </c>
      <c r="C113" s="521">
        <f t="shared" si="4"/>
        <v>2</v>
      </c>
      <c r="D113" s="521" t="str">
        <f t="shared" si="5"/>
        <v>CM-1a(M): Proportion of suspected malaria cases that receive a parasitological test at public sector health facilities-2</v>
      </c>
      <c r="E113" s="522" t="s">
        <v>2125</v>
      </c>
      <c r="F113" s="522" t="s">
        <v>2126</v>
      </c>
      <c r="G113" s="521" t="s">
        <v>2303</v>
      </c>
    </row>
    <row r="114" spans="1:7" s="11" customFormat="1">
      <c r="A114" s="521" t="s">
        <v>2299</v>
      </c>
      <c r="B114" s="522" t="s">
        <v>2300</v>
      </c>
      <c r="C114" s="521">
        <f t="shared" si="4"/>
        <v>3</v>
      </c>
      <c r="D114" s="521" t="str">
        <f t="shared" si="5"/>
        <v>CM-1a(M): Proportion of suspected malaria cases that receive a parasitological test at public sector health facilities-3</v>
      </c>
      <c r="E114" s="522" t="s">
        <v>2125</v>
      </c>
      <c r="F114" s="522" t="s">
        <v>2128</v>
      </c>
      <c r="G114" s="521" t="s">
        <v>2304</v>
      </c>
    </row>
    <row r="115" spans="1:7" s="11" customFormat="1">
      <c r="A115" s="521" t="s">
        <v>2305</v>
      </c>
      <c r="B115" s="522" t="s">
        <v>2306</v>
      </c>
      <c r="C115" s="521">
        <f t="shared" si="4"/>
        <v>0</v>
      </c>
      <c r="D115" s="521" t="str">
        <f t="shared" si="5"/>
        <v>CM-1b(M): Proportion of suspected malaria cases that receive a parasitological test in the community-0</v>
      </c>
      <c r="E115" s="522" t="s">
        <v>2103</v>
      </c>
      <c r="F115" s="522" t="s">
        <v>2156</v>
      </c>
      <c r="G115" s="521" t="s">
        <v>2307</v>
      </c>
    </row>
    <row r="116" spans="1:7" s="11" customFormat="1">
      <c r="A116" s="521" t="s">
        <v>2305</v>
      </c>
      <c r="B116" s="522" t="s">
        <v>2306</v>
      </c>
      <c r="C116" s="521">
        <f t="shared" si="4"/>
        <v>1</v>
      </c>
      <c r="D116" s="521" t="str">
        <f t="shared" si="5"/>
        <v>CM-1b(M): Proportion of suspected malaria cases that receive a parasitological test in the community-1</v>
      </c>
      <c r="E116" s="522" t="s">
        <v>2103</v>
      </c>
      <c r="F116" s="522" t="s">
        <v>2158</v>
      </c>
      <c r="G116" s="521" t="s">
        <v>2308</v>
      </c>
    </row>
    <row r="117" spans="1:7" s="11" customFormat="1">
      <c r="A117" s="521" t="s">
        <v>2305</v>
      </c>
      <c r="B117" s="522" t="s">
        <v>2306</v>
      </c>
      <c r="C117" s="521">
        <f t="shared" si="4"/>
        <v>2</v>
      </c>
      <c r="D117" s="521" t="str">
        <f t="shared" si="5"/>
        <v>CM-1b(M): Proportion of suspected malaria cases that receive a parasitological test in the community-2</v>
      </c>
      <c r="E117" s="522" t="s">
        <v>2125</v>
      </c>
      <c r="F117" s="522" t="s">
        <v>2126</v>
      </c>
      <c r="G117" s="521" t="s">
        <v>2309</v>
      </c>
    </row>
    <row r="118" spans="1:7" s="11" customFormat="1">
      <c r="A118" s="521" t="s">
        <v>2305</v>
      </c>
      <c r="B118" s="522" t="s">
        <v>2306</v>
      </c>
      <c r="C118" s="521">
        <f t="shared" si="4"/>
        <v>3</v>
      </c>
      <c r="D118" s="521" t="str">
        <f t="shared" si="5"/>
        <v>CM-1b(M): Proportion of suspected malaria cases that receive a parasitological test in the community-3</v>
      </c>
      <c r="E118" s="522" t="s">
        <v>2125</v>
      </c>
      <c r="F118" s="522" t="s">
        <v>2128</v>
      </c>
      <c r="G118" s="521" t="s">
        <v>2310</v>
      </c>
    </row>
    <row r="119" spans="1:7" s="11" customFormat="1">
      <c r="A119" s="521" t="s">
        <v>2311</v>
      </c>
      <c r="B119" s="522" t="s">
        <v>2312</v>
      </c>
      <c r="C119" s="521">
        <f t="shared" si="4"/>
        <v>0</v>
      </c>
      <c r="D119" s="521" t="str">
        <f t="shared" si="5"/>
        <v>CM-1c(M): Proportion of suspected malaria cases that receive a parasitological test at private sector sites-0</v>
      </c>
      <c r="E119" s="522" t="s">
        <v>2103</v>
      </c>
      <c r="F119" s="522" t="s">
        <v>2156</v>
      </c>
      <c r="G119" s="521" t="s">
        <v>2313</v>
      </c>
    </row>
    <row r="120" spans="1:7" s="11" customFormat="1">
      <c r="A120" s="521" t="s">
        <v>2311</v>
      </c>
      <c r="B120" s="522" t="s">
        <v>2312</v>
      </c>
      <c r="C120" s="521">
        <f t="shared" si="4"/>
        <v>1</v>
      </c>
      <c r="D120" s="521" t="str">
        <f t="shared" si="5"/>
        <v>CM-1c(M): Proportion of suspected malaria cases that receive a parasitological test at private sector sites-1</v>
      </c>
      <c r="E120" s="522" t="s">
        <v>2103</v>
      </c>
      <c r="F120" s="522" t="s">
        <v>2158</v>
      </c>
      <c r="G120" s="521" t="s">
        <v>2314</v>
      </c>
    </row>
    <row r="121" spans="1:7" s="11" customFormat="1">
      <c r="A121" s="521" t="s">
        <v>2311</v>
      </c>
      <c r="B121" s="522" t="s">
        <v>2312</v>
      </c>
      <c r="C121" s="521">
        <f t="shared" si="4"/>
        <v>2</v>
      </c>
      <c r="D121" s="521" t="str">
        <f t="shared" si="5"/>
        <v>CM-1c(M): Proportion of suspected malaria cases that receive a parasitological test at private sector sites-2</v>
      </c>
      <c r="E121" s="522" t="s">
        <v>2125</v>
      </c>
      <c r="F121" s="522" t="s">
        <v>2126</v>
      </c>
      <c r="G121" s="521" t="s">
        <v>2315</v>
      </c>
    </row>
    <row r="122" spans="1:7" s="11" customFormat="1">
      <c r="A122" s="521" t="s">
        <v>2311</v>
      </c>
      <c r="B122" s="522" t="s">
        <v>2312</v>
      </c>
      <c r="C122" s="521">
        <f t="shared" si="4"/>
        <v>3</v>
      </c>
      <c r="D122" s="521" t="str">
        <f t="shared" si="5"/>
        <v>CM-1c(M): Proportion of suspected malaria cases that receive a parasitological test at private sector sites-3</v>
      </c>
      <c r="E122" s="522" t="s">
        <v>2125</v>
      </c>
      <c r="F122" s="522" t="s">
        <v>2128</v>
      </c>
      <c r="G122" s="521" t="s">
        <v>2316</v>
      </c>
    </row>
    <row r="123" spans="1:7" s="11" customFormat="1">
      <c r="A123" s="521" t="s">
        <v>2317</v>
      </c>
      <c r="B123" s="522" t="s">
        <v>2318</v>
      </c>
      <c r="C123" s="521">
        <f t="shared" si="4"/>
        <v>0</v>
      </c>
      <c r="D123" s="521" t="str">
        <f t="shared" si="5"/>
        <v>CM-2a(M): Proportion of confirmed malaria cases that received first-line antimalarial treatment at public sector health facilities-0</v>
      </c>
      <c r="E123" s="522" t="s">
        <v>2103</v>
      </c>
      <c r="F123" s="522" t="s">
        <v>2156</v>
      </c>
      <c r="G123" s="521" t="s">
        <v>2319</v>
      </c>
    </row>
    <row r="124" spans="1:7" s="11" customFormat="1">
      <c r="A124" s="521" t="s">
        <v>2317</v>
      </c>
      <c r="B124" s="522" t="s">
        <v>2318</v>
      </c>
      <c r="C124" s="521">
        <f t="shared" si="4"/>
        <v>1</v>
      </c>
      <c r="D124" s="521" t="str">
        <f t="shared" si="5"/>
        <v>CM-2a(M): Proportion of confirmed malaria cases that received first-line antimalarial treatment at public sector health facilities-1</v>
      </c>
      <c r="E124" s="522" t="s">
        <v>2103</v>
      </c>
      <c r="F124" s="522" t="s">
        <v>2158</v>
      </c>
      <c r="G124" s="521" t="s">
        <v>2320</v>
      </c>
    </row>
    <row r="125" spans="1:7" s="11" customFormat="1">
      <c r="A125" s="521" t="s">
        <v>2321</v>
      </c>
      <c r="B125" s="522" t="s">
        <v>2322</v>
      </c>
      <c r="C125" s="521">
        <f t="shared" si="4"/>
        <v>0</v>
      </c>
      <c r="D125" s="521" t="str">
        <f t="shared" si="5"/>
        <v>CM-2b(M): Proportion of confirmed malaria cases that received first-line antimalarial treatment in the community-0</v>
      </c>
      <c r="E125" s="522" t="s">
        <v>2103</v>
      </c>
      <c r="F125" s="522" t="s">
        <v>2158</v>
      </c>
      <c r="G125" s="521" t="s">
        <v>2323</v>
      </c>
    </row>
    <row r="126" spans="1:7" s="11" customFormat="1">
      <c r="A126" s="521" t="s">
        <v>2321</v>
      </c>
      <c r="B126" s="522" t="s">
        <v>2322</v>
      </c>
      <c r="C126" s="521">
        <f t="shared" si="4"/>
        <v>1</v>
      </c>
      <c r="D126" s="521" t="str">
        <f t="shared" si="5"/>
        <v>CM-2b(M): Proportion of confirmed malaria cases that received first-line antimalarial treatment in the community-1</v>
      </c>
      <c r="E126" s="522" t="s">
        <v>2103</v>
      </c>
      <c r="F126" s="522" t="s">
        <v>2156</v>
      </c>
      <c r="G126" s="521" t="s">
        <v>2324</v>
      </c>
    </row>
    <row r="127" spans="1:7" s="11" customFormat="1">
      <c r="A127" s="521" t="s">
        <v>2325</v>
      </c>
      <c r="B127" s="522" t="s">
        <v>2326</v>
      </c>
      <c r="C127" s="521">
        <f t="shared" si="4"/>
        <v>0</v>
      </c>
      <c r="D127" s="521" t="str">
        <f t="shared" si="5"/>
        <v>CM-2c(M): Proportion of confirmed malaria cases that received first-line antimalarial treatment at private sector sites-0</v>
      </c>
      <c r="E127" s="522" t="s">
        <v>2103</v>
      </c>
      <c r="F127" s="522" t="s">
        <v>2156</v>
      </c>
      <c r="G127" s="521" t="s">
        <v>2327</v>
      </c>
    </row>
    <row r="128" spans="1:7" s="11" customFormat="1">
      <c r="A128" s="521" t="s">
        <v>2325</v>
      </c>
      <c r="B128" s="522" t="s">
        <v>2326</v>
      </c>
      <c r="C128" s="521">
        <f t="shared" si="4"/>
        <v>1</v>
      </c>
      <c r="D128" s="521" t="str">
        <f t="shared" si="5"/>
        <v>CM-2c(M): Proportion of confirmed malaria cases that received first-line antimalarial treatment at private sector sites-1</v>
      </c>
      <c r="E128" s="522" t="s">
        <v>2103</v>
      </c>
      <c r="F128" s="522" t="s">
        <v>2158</v>
      </c>
      <c r="G128" s="521" t="s">
        <v>2328</v>
      </c>
    </row>
    <row r="129" spans="1:7" s="11" customFormat="1">
      <c r="A129" s="521" t="s">
        <v>2329</v>
      </c>
      <c r="B129" s="522" t="s">
        <v>2330</v>
      </c>
      <c r="C129" s="521">
        <f t="shared" si="4"/>
        <v>0</v>
      </c>
      <c r="D129" s="521" t="str">
        <f t="shared" si="5"/>
        <v>CM-3a: Proportion of malaria cases (presumed and confirmed) that received first line antimalarial treatment at public sector health facilities-0</v>
      </c>
      <c r="E129" s="522" t="s">
        <v>2103</v>
      </c>
      <c r="F129" s="522" t="s">
        <v>2156</v>
      </c>
      <c r="G129" s="521" t="s">
        <v>2331</v>
      </c>
    </row>
    <row r="130" spans="1:7" s="11" customFormat="1">
      <c r="A130" s="521" t="s">
        <v>2329</v>
      </c>
      <c r="B130" s="522" t="s">
        <v>2330</v>
      </c>
      <c r="C130" s="521">
        <f t="shared" si="4"/>
        <v>1</v>
      </c>
      <c r="D130" s="521" t="str">
        <f t="shared" si="5"/>
        <v>CM-3a: Proportion of malaria cases (presumed and confirmed) that received first line antimalarial treatment at public sector health facilities-1</v>
      </c>
      <c r="E130" s="522" t="s">
        <v>2103</v>
      </c>
      <c r="F130" s="522" t="s">
        <v>2158</v>
      </c>
      <c r="G130" s="521" t="s">
        <v>2332</v>
      </c>
    </row>
    <row r="131" spans="1:7" s="11" customFormat="1">
      <c r="A131" s="521" t="s">
        <v>2333</v>
      </c>
      <c r="B131" s="522" t="s">
        <v>2334</v>
      </c>
      <c r="C131" s="521">
        <f t="shared" si="4"/>
        <v>0</v>
      </c>
      <c r="D131" s="521" t="str">
        <f t="shared" si="5"/>
        <v>CM-3b: Proportion of malaria cases (presumed and confirmed) that received first line antimalarial treatment in the community-0</v>
      </c>
      <c r="E131" s="522" t="s">
        <v>2103</v>
      </c>
      <c r="F131" s="522" t="s">
        <v>2156</v>
      </c>
      <c r="G131" s="521" t="s">
        <v>2335</v>
      </c>
    </row>
    <row r="132" spans="1:7" s="11" customFormat="1">
      <c r="A132" s="521" t="s">
        <v>2333</v>
      </c>
      <c r="B132" s="522" t="s">
        <v>2334</v>
      </c>
      <c r="C132" s="521">
        <f t="shared" si="4"/>
        <v>1</v>
      </c>
      <c r="D132" s="521" t="str">
        <f t="shared" si="5"/>
        <v>CM-3b: Proportion of malaria cases (presumed and confirmed) that received first line antimalarial treatment in the community-1</v>
      </c>
      <c r="E132" s="522" t="s">
        <v>2103</v>
      </c>
      <c r="F132" s="522" t="s">
        <v>2158</v>
      </c>
      <c r="G132" s="521" t="s">
        <v>2336</v>
      </c>
    </row>
    <row r="133" spans="1:7" s="11" customFormat="1">
      <c r="A133" s="521" t="s">
        <v>2337</v>
      </c>
      <c r="B133" s="522" t="s">
        <v>2338</v>
      </c>
      <c r="C133" s="521">
        <f t="shared" si="4"/>
        <v>0</v>
      </c>
      <c r="D133" s="521" t="str">
        <f t="shared" si="5"/>
        <v>CM-3c: Proportion of malaria cases (presumed and confirmed) that received first line antimalarial treatment at private sector sites-0</v>
      </c>
      <c r="E133" s="522" t="s">
        <v>2103</v>
      </c>
      <c r="F133" s="522" t="s">
        <v>2156</v>
      </c>
      <c r="G133" s="521" t="s">
        <v>2339</v>
      </c>
    </row>
    <row r="134" spans="1:7" s="11" customFormat="1">
      <c r="A134" s="521" t="s">
        <v>2337</v>
      </c>
      <c r="B134" s="522" t="s">
        <v>2338</v>
      </c>
      <c r="C134" s="521">
        <f t="shared" si="4"/>
        <v>1</v>
      </c>
      <c r="D134" s="521" t="str">
        <f t="shared" si="5"/>
        <v>CM-3c: Proportion of malaria cases (presumed and confirmed) that received first line antimalarial treatment at private sector sites-1</v>
      </c>
      <c r="E134" s="522" t="s">
        <v>2103</v>
      </c>
      <c r="F134" s="522" t="s">
        <v>2158</v>
      </c>
      <c r="G134" s="521" t="s">
        <v>2340</v>
      </c>
    </row>
    <row r="135" spans="1:7" s="11" customFormat="1">
      <c r="A135" s="521" t="s">
        <v>2341</v>
      </c>
      <c r="B135" s="522" t="s">
        <v>2342</v>
      </c>
      <c r="C135" s="521">
        <f t="shared" si="4"/>
        <v>0</v>
      </c>
      <c r="D135" s="521" t="str">
        <f t="shared" si="5"/>
        <v>TCS-1(M): Percentage of people living with HIV currently receiving antiretroviral therapy-0</v>
      </c>
      <c r="E135" s="522" t="s">
        <v>2103</v>
      </c>
      <c r="F135" s="522" t="s">
        <v>2139</v>
      </c>
      <c r="G135" s="521" t="s">
        <v>2343</v>
      </c>
    </row>
    <row r="136" spans="1:7" s="11" customFormat="1">
      <c r="A136" s="521" t="s">
        <v>2341</v>
      </c>
      <c r="B136" s="522" t="s">
        <v>2342</v>
      </c>
      <c r="C136" s="521">
        <f t="shared" si="4"/>
        <v>1</v>
      </c>
      <c r="D136" s="521" t="str">
        <f t="shared" si="5"/>
        <v>TCS-1(M): Percentage of people living with HIV currently receiving antiretroviral therapy-1</v>
      </c>
      <c r="E136" s="522" t="s">
        <v>2103</v>
      </c>
      <c r="F136" s="522" t="s">
        <v>2141</v>
      </c>
      <c r="G136" s="521" t="s">
        <v>2344</v>
      </c>
    </row>
    <row r="137" spans="1:7" s="11" customFormat="1">
      <c r="A137" s="521" t="s">
        <v>2341</v>
      </c>
      <c r="B137" s="522" t="s">
        <v>2342</v>
      </c>
      <c r="C137" s="521">
        <f t="shared" si="4"/>
        <v>2</v>
      </c>
      <c r="D137" s="521" t="str">
        <f t="shared" si="5"/>
        <v>TCS-1(M): Percentage of people living with HIV currently receiving antiretroviral therapy-2</v>
      </c>
      <c r="E137" s="522" t="s">
        <v>2143</v>
      </c>
      <c r="F137" s="522" t="s">
        <v>2345</v>
      </c>
      <c r="G137" s="521" t="s">
        <v>2346</v>
      </c>
    </row>
    <row r="138" spans="1:7" s="11" customFormat="1">
      <c r="A138" s="521" t="s">
        <v>2341</v>
      </c>
      <c r="B138" s="522" t="s">
        <v>2342</v>
      </c>
      <c r="C138" s="521">
        <f t="shared" si="4"/>
        <v>3</v>
      </c>
      <c r="D138" s="521" t="str">
        <f t="shared" si="5"/>
        <v>TCS-1(M): Percentage of people living with HIV currently receiving antiretroviral therapy-3</v>
      </c>
      <c r="E138" s="522" t="s">
        <v>2143</v>
      </c>
      <c r="F138" s="522" t="s">
        <v>2144</v>
      </c>
      <c r="G138" s="521" t="s">
        <v>2347</v>
      </c>
    </row>
    <row r="139" spans="1:7" s="11" customFormat="1">
      <c r="A139" s="521" t="s">
        <v>2341</v>
      </c>
      <c r="B139" s="522" t="s">
        <v>2342</v>
      </c>
      <c r="C139" s="521">
        <f t="shared" si="4"/>
        <v>4</v>
      </c>
      <c r="D139" s="521" t="str">
        <f t="shared" si="5"/>
        <v>TCS-1(M): Percentage of people living with HIV currently receiving antiretroviral therapy-4</v>
      </c>
      <c r="E139" s="522" t="s">
        <v>2143</v>
      </c>
      <c r="F139" s="522" t="s">
        <v>2146</v>
      </c>
      <c r="G139" s="521" t="s">
        <v>2348</v>
      </c>
    </row>
    <row r="140" spans="1:7" s="11" customFormat="1">
      <c r="A140" s="521" t="s">
        <v>2341</v>
      </c>
      <c r="B140" s="522" t="s">
        <v>2342</v>
      </c>
      <c r="C140" s="521">
        <f t="shared" si="4"/>
        <v>5</v>
      </c>
      <c r="D140" s="521" t="str">
        <f t="shared" si="5"/>
        <v>TCS-1(M): Percentage of people living with HIV currently receiving antiretroviral therapy-5</v>
      </c>
      <c r="E140" s="522" t="s">
        <v>2143</v>
      </c>
      <c r="F140" s="522" t="s">
        <v>2349</v>
      </c>
      <c r="G140" s="521" t="s">
        <v>2350</v>
      </c>
    </row>
    <row r="141" spans="1:7" s="11" customFormat="1">
      <c r="A141" s="521" t="s">
        <v>2341</v>
      </c>
      <c r="B141" s="522" t="s">
        <v>2342</v>
      </c>
      <c r="C141" s="521">
        <f t="shared" si="4"/>
        <v>6</v>
      </c>
      <c r="D141" s="521" t="str">
        <f t="shared" si="5"/>
        <v>TCS-1(M): Percentage of people living with HIV currently receiving antiretroviral therapy-6</v>
      </c>
      <c r="E141" s="522" t="s">
        <v>2143</v>
      </c>
      <c r="F141" s="522" t="s">
        <v>2148</v>
      </c>
      <c r="G141" s="521" t="s">
        <v>2351</v>
      </c>
    </row>
    <row r="142" spans="1:7" s="11" customFormat="1">
      <c r="A142" s="521" t="s">
        <v>2341</v>
      </c>
      <c r="B142" s="522" t="s">
        <v>2342</v>
      </c>
      <c r="C142" s="521">
        <f t="shared" si="4"/>
        <v>7</v>
      </c>
      <c r="D142" s="521" t="str">
        <f t="shared" si="5"/>
        <v>TCS-1(M): Percentage of people living with HIV currently receiving antiretroviral therapy-7</v>
      </c>
      <c r="E142" s="522" t="s">
        <v>2143</v>
      </c>
      <c r="F142" s="522" t="s">
        <v>2150</v>
      </c>
      <c r="G142" s="521" t="s">
        <v>2352</v>
      </c>
    </row>
    <row r="143" spans="1:7" s="11" customFormat="1">
      <c r="A143" s="521" t="s">
        <v>2341</v>
      </c>
      <c r="B143" s="522" t="s">
        <v>2342</v>
      </c>
      <c r="C143" s="521">
        <f t="shared" si="4"/>
        <v>8</v>
      </c>
      <c r="D143" s="521" t="str">
        <f t="shared" si="5"/>
        <v>TCS-1(M): Percentage of people living with HIV currently receiving antiretroviral therapy-8</v>
      </c>
      <c r="E143" s="522" t="s">
        <v>2132</v>
      </c>
      <c r="F143" s="522" t="s">
        <v>2133</v>
      </c>
      <c r="G143" s="521" t="s">
        <v>2353</v>
      </c>
    </row>
    <row r="144" spans="1:7" s="11" customFormat="1">
      <c r="A144" s="521" t="s">
        <v>2341</v>
      </c>
      <c r="B144" s="522" t="s">
        <v>2342</v>
      </c>
      <c r="C144" s="521">
        <f t="shared" si="4"/>
        <v>9</v>
      </c>
      <c r="D144" s="521" t="str">
        <f t="shared" si="5"/>
        <v>TCS-1(M): Percentage of people living with HIV currently receiving antiretroviral therapy-9</v>
      </c>
      <c r="E144" s="522" t="s">
        <v>2132</v>
      </c>
      <c r="F144" s="522" t="s">
        <v>2135</v>
      </c>
      <c r="G144" s="521" t="s">
        <v>2354</v>
      </c>
    </row>
    <row r="145" spans="1:7" s="11" customFormat="1">
      <c r="A145" s="521" t="s">
        <v>2341</v>
      </c>
      <c r="B145" s="522" t="s">
        <v>2342</v>
      </c>
      <c r="C145" s="521">
        <f t="shared" si="4"/>
        <v>10</v>
      </c>
      <c r="D145" s="521" t="str">
        <f t="shared" si="5"/>
        <v>TCS-1(M): Percentage of people living with HIV currently receiving antiretroviral therapy-10</v>
      </c>
      <c r="E145" s="522" t="s">
        <v>2288</v>
      </c>
      <c r="F145" s="522" t="s">
        <v>2355</v>
      </c>
      <c r="G145" s="521" t="s">
        <v>2356</v>
      </c>
    </row>
    <row r="146" spans="1:7" s="11" customFormat="1">
      <c r="A146" s="521" t="s">
        <v>2341</v>
      </c>
      <c r="B146" s="522" t="s">
        <v>2342</v>
      </c>
      <c r="C146" s="521">
        <f t="shared" si="4"/>
        <v>11</v>
      </c>
      <c r="D146" s="521" t="str">
        <f t="shared" si="5"/>
        <v>TCS-1(M): Percentage of people living with HIV currently receiving antiretroviral therapy-11</v>
      </c>
      <c r="E146" s="522" t="s">
        <v>2288</v>
      </c>
      <c r="F146" s="522" t="s">
        <v>2357</v>
      </c>
      <c r="G146" s="521" t="s">
        <v>2358</v>
      </c>
    </row>
    <row r="147" spans="1:7" s="11" customFormat="1">
      <c r="A147" s="521" t="s">
        <v>2341</v>
      </c>
      <c r="B147" s="522" t="s">
        <v>2342</v>
      </c>
      <c r="C147" s="521">
        <f t="shared" si="4"/>
        <v>12</v>
      </c>
      <c r="D147" s="521" t="str">
        <f t="shared" si="5"/>
        <v>TCS-1(M): Percentage of people living with HIV currently receiving antiretroviral therapy-12</v>
      </c>
      <c r="E147" s="522" t="s">
        <v>2288</v>
      </c>
      <c r="F147" s="522" t="s">
        <v>2359</v>
      </c>
      <c r="G147" s="521" t="s">
        <v>2360</v>
      </c>
    </row>
    <row r="148" spans="1:7" s="11" customFormat="1">
      <c r="A148" s="521" t="s">
        <v>2341</v>
      </c>
      <c r="B148" s="522" t="s">
        <v>2342</v>
      </c>
      <c r="C148" s="521">
        <f t="shared" si="4"/>
        <v>13</v>
      </c>
      <c r="D148" s="521" t="str">
        <f t="shared" si="5"/>
        <v>TCS-1(M): Percentage of people living with HIV currently receiving antiretroviral therapy-13</v>
      </c>
      <c r="E148" s="522" t="s">
        <v>2288</v>
      </c>
      <c r="F148" s="522" t="s">
        <v>2361</v>
      </c>
      <c r="G148" s="521" t="s">
        <v>2362</v>
      </c>
    </row>
    <row r="149" spans="1:7" s="11" customFormat="1">
      <c r="A149" s="521" t="s">
        <v>2363</v>
      </c>
      <c r="B149" s="522" t="s">
        <v>2364</v>
      </c>
      <c r="C149" s="521">
        <f t="shared" si="4"/>
        <v>0</v>
      </c>
      <c r="D149" s="521" t="str">
        <f t="shared" si="5"/>
        <v>TCS-2: Percentage of people living with HIV that initiated ART with a CD4 count of &lt;200 cells/mm³-0</v>
      </c>
      <c r="E149" s="522" t="s">
        <v>2132</v>
      </c>
      <c r="F149" s="522" t="s">
        <v>2133</v>
      </c>
      <c r="G149" s="521" t="s">
        <v>2365</v>
      </c>
    </row>
    <row r="150" spans="1:7" s="11" customFormat="1">
      <c r="A150" s="521" t="s">
        <v>2363</v>
      </c>
      <c r="B150" s="522" t="s">
        <v>2364</v>
      </c>
      <c r="C150" s="521">
        <f t="shared" si="4"/>
        <v>1</v>
      </c>
      <c r="D150" s="521" t="str">
        <f t="shared" si="5"/>
        <v>TCS-2: Percentage of people living with HIV that initiated ART with a CD4 count of &lt;200 cells/mm³-1</v>
      </c>
      <c r="E150" s="522" t="s">
        <v>2132</v>
      </c>
      <c r="F150" s="522" t="s">
        <v>2135</v>
      </c>
      <c r="G150" s="521" t="s">
        <v>2366</v>
      </c>
    </row>
    <row r="151" spans="1:7" s="11" customFormat="1">
      <c r="A151" s="521" t="s">
        <v>734</v>
      </c>
      <c r="B151" s="522" t="s">
        <v>2367</v>
      </c>
      <c r="C151" s="521">
        <f t="shared" si="4"/>
        <v>0</v>
      </c>
      <c r="D151" s="521" t="str">
        <f t="shared" si="5"/>
        <v>TCP-1(M): Number of notified cases of all forms of TB-(i.e. bacteriologically confirmed + clinically diagnosed), includes new and relapse cases-0</v>
      </c>
      <c r="E151" s="522" t="s">
        <v>2103</v>
      </c>
      <c r="F151" s="522" t="s">
        <v>2139</v>
      </c>
      <c r="G151" s="521" t="s">
        <v>2368</v>
      </c>
    </row>
    <row r="152" spans="1:7" s="11" customFormat="1">
      <c r="A152" s="521" t="s">
        <v>734</v>
      </c>
      <c r="B152" s="522" t="s">
        <v>2367</v>
      </c>
      <c r="C152" s="521">
        <f t="shared" si="4"/>
        <v>1</v>
      </c>
      <c r="D152" s="521" t="str">
        <f t="shared" si="5"/>
        <v>TCP-1(M): Number of notified cases of all forms of TB-(i.e. bacteriologically confirmed + clinically diagnosed), includes new and relapse cases-1</v>
      </c>
      <c r="E152" s="522" t="s">
        <v>2103</v>
      </c>
      <c r="F152" s="522" t="s">
        <v>2141</v>
      </c>
      <c r="G152" s="521" t="s">
        <v>2369</v>
      </c>
    </row>
    <row r="153" spans="1:7" s="11" customFormat="1">
      <c r="A153" s="521" t="s">
        <v>734</v>
      </c>
      <c r="B153" s="522" t="s">
        <v>2367</v>
      </c>
      <c r="C153" s="521">
        <f t="shared" si="4"/>
        <v>2</v>
      </c>
      <c r="D153" s="521" t="str">
        <f t="shared" si="5"/>
        <v>TCP-1(M): Number of notified cases of all forms of TB-(i.e. bacteriologically confirmed + clinically diagnosed), includes new and relapse cases-2</v>
      </c>
      <c r="E153" s="522" t="s">
        <v>2132</v>
      </c>
      <c r="F153" s="522" t="s">
        <v>2133</v>
      </c>
      <c r="G153" s="521" t="s">
        <v>2370</v>
      </c>
    </row>
    <row r="154" spans="1:7" s="11" customFormat="1">
      <c r="A154" s="521" t="s">
        <v>734</v>
      </c>
      <c r="B154" s="522" t="s">
        <v>2367</v>
      </c>
      <c r="C154" s="521">
        <f t="shared" si="4"/>
        <v>3</v>
      </c>
      <c r="D154" s="521" t="str">
        <f t="shared" si="5"/>
        <v>TCP-1(M): Number of notified cases of all forms of TB-(i.e. bacteriologically confirmed + clinically diagnosed), includes new and relapse cases-3</v>
      </c>
      <c r="E154" s="522" t="s">
        <v>2132</v>
      </c>
      <c r="F154" s="522" t="s">
        <v>2135</v>
      </c>
      <c r="G154" s="521" t="s">
        <v>2371</v>
      </c>
    </row>
    <row r="155" spans="1:7" s="11" customFormat="1">
      <c r="A155" s="521" t="s">
        <v>734</v>
      </c>
      <c r="B155" s="522" t="s">
        <v>2367</v>
      </c>
      <c r="C155" s="521">
        <f t="shared" si="4"/>
        <v>4</v>
      </c>
      <c r="D155" s="521" t="str">
        <f t="shared" si="5"/>
        <v>TCP-1(M): Number of notified cases of all forms of TB-(i.e. bacteriologically confirmed + clinically diagnosed), includes new and relapse cases-4</v>
      </c>
      <c r="E155" s="522" t="s">
        <v>2372</v>
      </c>
      <c r="F155" s="522" t="s">
        <v>2373</v>
      </c>
      <c r="G155" s="521" t="s">
        <v>2374</v>
      </c>
    </row>
    <row r="156" spans="1:7" s="11" customFormat="1">
      <c r="A156" s="521" t="s">
        <v>734</v>
      </c>
      <c r="B156" s="522" t="s">
        <v>2367</v>
      </c>
      <c r="C156" s="521">
        <f t="shared" si="4"/>
        <v>5</v>
      </c>
      <c r="D156" s="521" t="str">
        <f t="shared" si="5"/>
        <v>TCP-1(M): Number of notified cases of all forms of TB-(i.e. bacteriologically confirmed + clinically diagnosed), includes new and relapse cases-5</v>
      </c>
      <c r="E156" s="522" t="s">
        <v>2372</v>
      </c>
      <c r="F156" s="522" t="s">
        <v>2375</v>
      </c>
      <c r="G156" s="521" t="s">
        <v>2376</v>
      </c>
    </row>
    <row r="157" spans="1:7" s="11" customFormat="1">
      <c r="A157" s="521" t="s">
        <v>734</v>
      </c>
      <c r="B157" s="522" t="s">
        <v>2367</v>
      </c>
      <c r="C157" s="521">
        <f t="shared" si="4"/>
        <v>6</v>
      </c>
      <c r="D157" s="521" t="str">
        <f t="shared" si="5"/>
        <v>TCP-1(M): Number of notified cases of all forms of TB-(i.e. bacteriologically confirmed + clinically diagnosed), includes new and relapse cases-6</v>
      </c>
      <c r="E157" s="522" t="s">
        <v>2372</v>
      </c>
      <c r="F157" s="522" t="s">
        <v>2377</v>
      </c>
      <c r="G157" s="521" t="s">
        <v>2378</v>
      </c>
    </row>
    <row r="158" spans="1:7" s="11" customFormat="1">
      <c r="A158" s="521" t="s">
        <v>734</v>
      </c>
      <c r="B158" s="522" t="s">
        <v>2367</v>
      </c>
      <c r="C158" s="521">
        <f t="shared" si="4"/>
        <v>7</v>
      </c>
      <c r="D158" s="521" t="str">
        <f t="shared" si="5"/>
        <v>TCP-1(M): Number of notified cases of all forms of TB-(i.e. bacteriologically confirmed + clinically diagnosed), includes new and relapse cases-7</v>
      </c>
      <c r="E158" s="522" t="s">
        <v>2239</v>
      </c>
      <c r="F158" s="522" t="s">
        <v>2379</v>
      </c>
      <c r="G158" s="521" t="s">
        <v>2380</v>
      </c>
    </row>
    <row r="159" spans="1:7" s="11" customFormat="1">
      <c r="A159" s="521" t="s">
        <v>737</v>
      </c>
      <c r="B159" s="522" t="s">
        <v>2381</v>
      </c>
      <c r="C159" s="521">
        <f t="shared" si="4"/>
        <v>0</v>
      </c>
      <c r="D159" s="521" t="str">
        <f t="shared" si="5"/>
        <v>TCP-2(M): Treatment success rate- all forms:  Percentage of TB cases, all forms, bacteriologically confirmed plus clinically diagnosed, successfully treated (cured plus treatment completed) among all TB cases registered for treatment during a specified period, new and relapse cases-0</v>
      </c>
      <c r="E159" s="522" t="s">
        <v>2103</v>
      </c>
      <c r="F159" s="522" t="s">
        <v>2139</v>
      </c>
      <c r="G159" s="521" t="s">
        <v>2382</v>
      </c>
    </row>
    <row r="160" spans="1:7" s="11" customFormat="1">
      <c r="A160" s="521" t="s">
        <v>737</v>
      </c>
      <c r="B160" s="522" t="s">
        <v>2381</v>
      </c>
      <c r="C160" s="521">
        <f t="shared" ref="C160:C182" si="6">IF(B160=B159,C159+1,0)</f>
        <v>1</v>
      </c>
      <c r="D160" s="521" t="str">
        <f t="shared" ref="D160:D182" si="7">B160&amp;"-"&amp;C160</f>
        <v>TCP-2(M): Treatment success rate- all forms:  Percentage of TB cases, all forms, bacteriologically confirmed plus clinically diagnosed, successfully treated (cured plus treatment completed) among all TB cases registered for treatment during a specified period, new and relapse cases-1</v>
      </c>
      <c r="E160" s="522" t="s">
        <v>2103</v>
      </c>
      <c r="F160" s="522" t="s">
        <v>2141</v>
      </c>
      <c r="G160" s="521" t="s">
        <v>2383</v>
      </c>
    </row>
    <row r="161" spans="1:7" s="11" customFormat="1">
      <c r="A161" s="521" t="s">
        <v>737</v>
      </c>
      <c r="B161" s="522" t="s">
        <v>2381</v>
      </c>
      <c r="C161" s="521">
        <f t="shared" si="6"/>
        <v>2</v>
      </c>
      <c r="D161" s="521" t="str">
        <f t="shared" si="7"/>
        <v>TCP-2(M): Treatment success rate- all forms:  Percentage of TB cases, all forms, bacteriologically confirmed plus clinically diagnosed, successfully treated (cured plus treatment completed) among all TB cases registered for treatment during a specified period, new and relapse cases-2</v>
      </c>
      <c r="E161" s="522" t="s">
        <v>2132</v>
      </c>
      <c r="F161" s="522" t="s">
        <v>2133</v>
      </c>
      <c r="G161" s="521" t="s">
        <v>2384</v>
      </c>
    </row>
    <row r="162" spans="1:7" s="11" customFormat="1">
      <c r="A162" s="521" t="s">
        <v>737</v>
      </c>
      <c r="B162" s="522" t="s">
        <v>2381</v>
      </c>
      <c r="C162" s="521">
        <f t="shared" si="6"/>
        <v>3</v>
      </c>
      <c r="D162" s="521" t="str">
        <f t="shared" si="7"/>
        <v>TCP-2(M): Treatment success rate- all forms:  Percentage of TB cases, all forms, bacteriologically confirmed plus clinically diagnosed, successfully treated (cured plus treatment completed) among all TB cases registered for treatment during a specified period, new and relapse cases-3</v>
      </c>
      <c r="E162" s="522" t="s">
        <v>2132</v>
      </c>
      <c r="F162" s="522" t="s">
        <v>2135</v>
      </c>
      <c r="G162" s="521" t="s">
        <v>2385</v>
      </c>
    </row>
    <row r="163" spans="1:7" s="11" customFormat="1">
      <c r="A163" s="521" t="s">
        <v>737</v>
      </c>
      <c r="B163" s="522" t="s">
        <v>2381</v>
      </c>
      <c r="C163" s="521">
        <f t="shared" si="6"/>
        <v>4</v>
      </c>
      <c r="D163" s="521" t="str">
        <f t="shared" si="7"/>
        <v>TCP-2(M): Treatment success rate- all forms:  Percentage of TB cases, all forms, bacteriologically confirmed plus clinically diagnosed, successfully treated (cured plus treatment completed) among all TB cases registered for treatment during a specified period, new and relapse cases-4</v>
      </c>
      <c r="E163" s="522" t="s">
        <v>2372</v>
      </c>
      <c r="F163" s="522" t="s">
        <v>2373</v>
      </c>
      <c r="G163" s="521" t="s">
        <v>2386</v>
      </c>
    </row>
    <row r="164" spans="1:7" s="11" customFormat="1">
      <c r="A164" s="521" t="s">
        <v>737</v>
      </c>
      <c r="B164" s="522" t="s">
        <v>2381</v>
      </c>
      <c r="C164" s="521">
        <f t="shared" si="6"/>
        <v>5</v>
      </c>
      <c r="D164" s="521" t="str">
        <f t="shared" si="7"/>
        <v>TCP-2(M): Treatment success rate- all forms:  Percentage of TB cases, all forms, bacteriologically confirmed plus clinically diagnosed, successfully treated (cured plus treatment completed) among all TB cases registered for treatment during a specified period, new and relapse cases-5</v>
      </c>
      <c r="E164" s="522" t="s">
        <v>2372</v>
      </c>
      <c r="F164" s="522" t="s">
        <v>2375</v>
      </c>
      <c r="G164" s="521" t="s">
        <v>2387</v>
      </c>
    </row>
    <row r="165" spans="1:7" s="11" customFormat="1">
      <c r="A165" s="521" t="s">
        <v>737</v>
      </c>
      <c r="B165" s="522" t="s">
        <v>2381</v>
      </c>
      <c r="C165" s="521">
        <f t="shared" si="6"/>
        <v>6</v>
      </c>
      <c r="D165" s="521" t="str">
        <f t="shared" si="7"/>
        <v>TCP-2(M): Treatment success rate- all forms:  Percentage of TB cases, all forms, bacteriologically confirmed plus clinically diagnosed, successfully treated (cured plus treatment completed) among all TB cases registered for treatment during a specified period, new and relapse cases-6</v>
      </c>
      <c r="E165" s="522" t="s">
        <v>2372</v>
      </c>
      <c r="F165" s="522" t="s">
        <v>2377</v>
      </c>
      <c r="G165" s="521" t="s">
        <v>2388</v>
      </c>
    </row>
    <row r="166" spans="1:7" s="11" customFormat="1">
      <c r="A166" s="521" t="s">
        <v>2389</v>
      </c>
      <c r="B166" s="522" t="s">
        <v>2390</v>
      </c>
      <c r="C166" s="521">
        <f t="shared" si="6"/>
        <v>0</v>
      </c>
      <c r="D166" s="521" t="str">
        <f t="shared" si="7"/>
        <v>YP-3: Number of adolescent girls and young women (AGYW) who were tested for HIV and received their results during the reporting period-0</v>
      </c>
      <c r="E166" s="522" t="s">
        <v>2103</v>
      </c>
      <c r="F166" s="522" t="s">
        <v>2391</v>
      </c>
      <c r="G166" s="521" t="s">
        <v>2392</v>
      </c>
    </row>
    <row r="167" spans="1:7" s="11" customFormat="1">
      <c r="A167" s="521" t="s">
        <v>2389</v>
      </c>
      <c r="B167" s="522" t="s">
        <v>2390</v>
      </c>
      <c r="C167" s="521">
        <f t="shared" si="6"/>
        <v>1</v>
      </c>
      <c r="D167" s="521" t="str">
        <f t="shared" si="7"/>
        <v>YP-3: Number of adolescent girls and young women (AGYW) who were tested for HIV and received their results during the reporting period-1</v>
      </c>
      <c r="E167" s="522" t="s">
        <v>2103</v>
      </c>
      <c r="F167" s="522" t="s">
        <v>2393</v>
      </c>
      <c r="G167" s="521" t="s">
        <v>2394</v>
      </c>
    </row>
    <row r="168" spans="1:7" s="11" customFormat="1">
      <c r="A168" s="521" t="s">
        <v>2389</v>
      </c>
      <c r="B168" s="522" t="s">
        <v>2390</v>
      </c>
      <c r="C168" s="521">
        <f t="shared" si="6"/>
        <v>2</v>
      </c>
      <c r="D168" s="521" t="str">
        <f t="shared" si="7"/>
        <v>YP-3: Number of adolescent girls and young women (AGYW) who were tested for HIV and received their results during the reporting period-2</v>
      </c>
      <c r="E168" s="522" t="s">
        <v>2103</v>
      </c>
      <c r="F168" s="522" t="s">
        <v>2395</v>
      </c>
      <c r="G168" s="521" t="s">
        <v>2396</v>
      </c>
    </row>
    <row r="169" spans="1:7" s="11" customFormat="1">
      <c r="A169" s="521" t="s">
        <v>2389</v>
      </c>
      <c r="B169" s="522" t="s">
        <v>2390</v>
      </c>
      <c r="C169" s="521">
        <f t="shared" si="6"/>
        <v>3</v>
      </c>
      <c r="D169" s="521" t="str">
        <f t="shared" si="7"/>
        <v>YP-3: Number of adolescent girls and young women (AGYW) who were tested for HIV and received their results during the reporting period-3</v>
      </c>
      <c r="E169" s="522" t="s">
        <v>2372</v>
      </c>
      <c r="F169" s="522" t="s">
        <v>2373</v>
      </c>
      <c r="G169" s="521" t="s">
        <v>2397</v>
      </c>
    </row>
    <row r="170" spans="1:7" s="11" customFormat="1">
      <c r="A170" s="521" t="s">
        <v>2389</v>
      </c>
      <c r="B170" s="522" t="s">
        <v>2390</v>
      </c>
      <c r="C170" s="521">
        <f t="shared" si="6"/>
        <v>4</v>
      </c>
      <c r="D170" s="521" t="str">
        <f t="shared" si="7"/>
        <v>YP-3: Number of adolescent girls and young women (AGYW) who were tested for HIV and received their results during the reporting period-4</v>
      </c>
      <c r="E170" s="522" t="s">
        <v>2372</v>
      </c>
      <c r="F170" s="522" t="s">
        <v>2375</v>
      </c>
      <c r="G170" s="521" t="s">
        <v>2398</v>
      </c>
    </row>
    <row r="171" spans="1:7" s="11" customFormat="1">
      <c r="A171" s="521" t="s">
        <v>2399</v>
      </c>
      <c r="B171" s="522" t="s">
        <v>2400</v>
      </c>
      <c r="C171" s="521">
        <f t="shared" si="6"/>
        <v>0</v>
      </c>
      <c r="D171" s="521" t="str">
        <f t="shared" si="7"/>
        <v>HTS-1: Number of people who were tested for HIV and received their results during the reporting period-0</v>
      </c>
      <c r="E171" s="522" t="s">
        <v>2132</v>
      </c>
      <c r="F171" s="522" t="s">
        <v>2133</v>
      </c>
      <c r="G171" s="521" t="s">
        <v>2401</v>
      </c>
    </row>
    <row r="172" spans="1:7" s="11" customFormat="1">
      <c r="A172" s="521" t="s">
        <v>2399</v>
      </c>
      <c r="B172" s="522" t="s">
        <v>2400</v>
      </c>
      <c r="C172" s="521">
        <f t="shared" si="6"/>
        <v>1</v>
      </c>
      <c r="D172" s="521" t="str">
        <f t="shared" si="7"/>
        <v>HTS-1: Number of people who were tested for HIV and received their results during the reporting period-1</v>
      </c>
      <c r="E172" s="522" t="s">
        <v>2132</v>
      </c>
      <c r="F172" s="522" t="s">
        <v>2135</v>
      </c>
      <c r="G172" s="521" t="s">
        <v>2402</v>
      </c>
    </row>
    <row r="173" spans="1:7" s="11" customFormat="1">
      <c r="A173" s="521" t="s">
        <v>2399</v>
      </c>
      <c r="B173" s="522" t="s">
        <v>2400</v>
      </c>
      <c r="C173" s="521">
        <f t="shared" si="6"/>
        <v>2</v>
      </c>
      <c r="D173" s="521" t="str">
        <f t="shared" si="7"/>
        <v>HTS-1: Number of people who were tested for HIV and received their results during the reporting period-2</v>
      </c>
      <c r="E173" s="522" t="s">
        <v>2372</v>
      </c>
      <c r="F173" s="522" t="s">
        <v>2373</v>
      </c>
      <c r="G173" s="521" t="s">
        <v>2403</v>
      </c>
    </row>
    <row r="174" spans="1:7" s="11" customFormat="1">
      <c r="A174" s="521" t="s">
        <v>2399</v>
      </c>
      <c r="B174" s="522" t="s">
        <v>2400</v>
      </c>
      <c r="C174" s="521">
        <f t="shared" si="6"/>
        <v>3</v>
      </c>
      <c r="D174" s="521" t="str">
        <f t="shared" si="7"/>
        <v>HTS-1: Number of people who were tested for HIV and received their results during the reporting period-3</v>
      </c>
      <c r="E174" s="522" t="s">
        <v>2372</v>
      </c>
      <c r="F174" s="522" t="s">
        <v>2375</v>
      </c>
      <c r="G174" s="521" t="s">
        <v>2404</v>
      </c>
    </row>
    <row r="175" spans="1:7" s="11" customFormat="1">
      <c r="A175" s="521" t="s">
        <v>752</v>
      </c>
      <c r="B175" s="522" t="s">
        <v>2405</v>
      </c>
      <c r="C175" s="521">
        <f t="shared" si="6"/>
        <v>0</v>
      </c>
      <c r="D175" s="521" t="str">
        <f t="shared" si="7"/>
        <v>TCP-6b: Number of TB cases (all forms) notified among key affected populations/ high risk groups (other than prisoners)-0</v>
      </c>
      <c r="E175" s="522" t="s">
        <v>2288</v>
      </c>
      <c r="F175" s="522" t="s">
        <v>2293</v>
      </c>
      <c r="G175" s="521" t="s">
        <v>2406</v>
      </c>
    </row>
    <row r="176" spans="1:7" s="11" customFormat="1">
      <c r="A176" s="521" t="s">
        <v>752</v>
      </c>
      <c r="B176" s="522" t="s">
        <v>2405</v>
      </c>
      <c r="C176" s="521">
        <f t="shared" si="6"/>
        <v>1</v>
      </c>
      <c r="D176" s="521" t="str">
        <f t="shared" si="7"/>
        <v>TCP-6b: Number of TB cases (all forms) notified among key affected populations/ high risk groups (other than prisoners)-1</v>
      </c>
      <c r="E176" s="522" t="s">
        <v>2288</v>
      </c>
      <c r="F176" s="522" t="s">
        <v>2295</v>
      </c>
      <c r="G176" s="521" t="s">
        <v>2407</v>
      </c>
    </row>
    <row r="177" spans="1:7" s="11" customFormat="1">
      <c r="A177" s="521" t="s">
        <v>2408</v>
      </c>
      <c r="B177" s="522" t="s">
        <v>2409</v>
      </c>
      <c r="C177" s="521">
        <f t="shared" si="6"/>
        <v>0</v>
      </c>
      <c r="D177" s="521" t="str">
        <f t="shared" si="7"/>
        <v>SPI-2: Percentage of children aged 3–59 months who received the full number of courses of SMC (3 or 4) per  transmission season in the targeted areas-0</v>
      </c>
      <c r="E177" s="522" t="s">
        <v>2132</v>
      </c>
      <c r="F177" s="522" t="s">
        <v>2133</v>
      </c>
      <c r="G177" s="521" t="s">
        <v>2410</v>
      </c>
    </row>
    <row r="178" spans="1:7" s="11" customFormat="1">
      <c r="A178" s="521" t="s">
        <v>2408</v>
      </c>
      <c r="B178" s="522" t="s">
        <v>2409</v>
      </c>
      <c r="C178" s="521">
        <f t="shared" si="6"/>
        <v>1</v>
      </c>
      <c r="D178" s="521" t="str">
        <f t="shared" si="7"/>
        <v>SPI-2: Percentage of children aged 3–59 months who received the full number of courses of SMC (3 or 4) per  transmission season in the targeted areas-1</v>
      </c>
      <c r="E178" s="522" t="s">
        <v>2132</v>
      </c>
      <c r="F178" s="522" t="s">
        <v>2135</v>
      </c>
      <c r="G178" s="521" t="s">
        <v>2411</v>
      </c>
    </row>
    <row r="179" spans="1:7" s="11" customFormat="1">
      <c r="A179" s="521" t="s">
        <v>2412</v>
      </c>
      <c r="B179" s="522" t="s">
        <v>2413</v>
      </c>
      <c r="C179" s="521">
        <f t="shared" si="6"/>
        <v>0</v>
      </c>
      <c r="D179" s="521" t="str">
        <f t="shared" si="7"/>
        <v>TCS-3.1: Percentage of people living with HIV and on ART, who have a suppressed viral load at 12 months (&lt;1000 copies/ml)-0</v>
      </c>
      <c r="E179" s="522" t="s">
        <v>2143</v>
      </c>
      <c r="F179" s="522" t="s">
        <v>2144</v>
      </c>
      <c r="G179" s="521" t="s">
        <v>2414</v>
      </c>
    </row>
    <row r="180" spans="1:7" s="11" customFormat="1">
      <c r="A180" s="521" t="s">
        <v>2412</v>
      </c>
      <c r="B180" s="522" t="s">
        <v>2413</v>
      </c>
      <c r="C180" s="521">
        <f t="shared" si="6"/>
        <v>1</v>
      </c>
      <c r="D180" s="521" t="str">
        <f t="shared" si="7"/>
        <v>TCS-3.1: Percentage of people living with HIV and on ART, who have a suppressed viral load at 12 months (&lt;1000 copies/ml)-1</v>
      </c>
      <c r="E180" s="522" t="s">
        <v>2143</v>
      </c>
      <c r="F180" s="522" t="s">
        <v>2150</v>
      </c>
      <c r="G180" s="521" t="s">
        <v>2415</v>
      </c>
    </row>
    <row r="181" spans="1:7" s="11" customFormat="1">
      <c r="A181" s="521" t="s">
        <v>2412</v>
      </c>
      <c r="B181" s="522" t="s">
        <v>2413</v>
      </c>
      <c r="C181" s="521">
        <f t="shared" si="6"/>
        <v>2</v>
      </c>
      <c r="D181" s="521" t="str">
        <f t="shared" si="7"/>
        <v>TCS-3.1: Percentage of people living with HIV and on ART, who have a suppressed viral load at 12 months (&lt;1000 copies/ml)-2</v>
      </c>
      <c r="E181" s="522" t="s">
        <v>2143</v>
      </c>
      <c r="F181" s="522" t="s">
        <v>2146</v>
      </c>
      <c r="G181" s="521" t="s">
        <v>2416</v>
      </c>
    </row>
    <row r="182" spans="1:7" s="11" customFormat="1">
      <c r="A182" s="521" t="s">
        <v>2412</v>
      </c>
      <c r="B182" s="522" t="s">
        <v>2413</v>
      </c>
      <c r="C182" s="521">
        <f t="shared" si="6"/>
        <v>3</v>
      </c>
      <c r="D182" s="521" t="str">
        <f t="shared" si="7"/>
        <v>TCS-3.1: Percentage of people living with HIV and on ART, who have a suppressed viral load at 12 months (&lt;1000 copies/ml)-3</v>
      </c>
      <c r="E182" s="522" t="s">
        <v>2143</v>
      </c>
      <c r="F182" s="522" t="s">
        <v>2148</v>
      </c>
      <c r="G182" s="521" t="s">
        <v>2417</v>
      </c>
    </row>
  </sheetData>
  <sheetProtection selectLockedCells="1" selectUnlockedCells="1"/>
  <dataValidations count="1">
    <dataValidation type="custom" allowBlank="1" showInputMessage="1" showErrorMessage="1" errorTitle="X-Author for Excel" error="Id and Lookup fields are not editable." promptTitle="X-Author for Excel" sqref="G3:G55 G59:G91 G95:G182">
      <formula1>""</formula1>
    </dataValidation>
  </dataValidation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380</vt:i4>
      </vt:variant>
    </vt:vector>
  </HeadingPairs>
  <TitlesOfParts>
    <vt:vector size="387" baseType="lpstr">
      <vt:lpstr>Overview - Section A</vt:lpstr>
      <vt:lpstr>Impact Indicators - Section B</vt:lpstr>
      <vt:lpstr>Outcome Indicators - Section C</vt:lpstr>
      <vt:lpstr>Coverage Indicators - Section D</vt:lpstr>
      <vt:lpstr> Disaggregation - Section E</vt:lpstr>
      <vt:lpstr>WPTM - Section F</vt:lpstr>
      <vt:lpstr>Print View</vt:lpstr>
      <vt:lpstr>_00007c01_2979_435a_943c_b31d5f171b5b</vt:lpstr>
      <vt:lpstr>_014af77a_8bcb_4d0c_beeb_a3d72f1332b5</vt:lpstr>
      <vt:lpstr>_01cccfef_5573_4d36_b9d3_e32bd9199c70</vt:lpstr>
      <vt:lpstr>_0215c642_4079_4a66_b33f_02948e5b161c</vt:lpstr>
      <vt:lpstr>_022236a9_dcb1_42b2_a51e_7a01b131f28c</vt:lpstr>
      <vt:lpstr>_0278b5de_0da4_4498_a134_99a2744a9fab</vt:lpstr>
      <vt:lpstr>_033fcd6d_adce_4700_8852_ca583a6bef6b</vt:lpstr>
      <vt:lpstr>_06a30c86_360f_426e_8e45_34c8bc342561</vt:lpstr>
      <vt:lpstr>_0883281e_e21d_43ef_9187_230346f845f9</vt:lpstr>
      <vt:lpstr>_08b56218_0472_4421_bf59_414c15e0b282</vt:lpstr>
      <vt:lpstr>_0aee399a_9776_4eaa_972f_b8dcf296ae2a</vt:lpstr>
      <vt:lpstr>_0be7695c_11a6_45b5_b154_af6d36015894</vt:lpstr>
      <vt:lpstr>_0beac2ba_bbbb_431d_8bce_14dbf66bdf78</vt:lpstr>
      <vt:lpstr>_0c4ccd3c_f7d7_4e9d_9482_1c0c40aa9b88</vt:lpstr>
      <vt:lpstr>_0cdb72c3_6724_4a77_bc28_1011a00b051b</vt:lpstr>
      <vt:lpstr>_0dc96169_1e4e_4b6f_8f38_6c1e88134dc4</vt:lpstr>
      <vt:lpstr>_0e9225f3_0b7c_44f6_bfe5_7c4d6a1c0d0d</vt:lpstr>
      <vt:lpstr>_0ee40542_4b9a_4ee9_a0ec_3cc5a3df3d05</vt:lpstr>
      <vt:lpstr>_10653d8b_f9c7_483c_8121_cb87b830a0e0</vt:lpstr>
      <vt:lpstr>_1177e4f5_9ae4_4957_87c6_850b17644f73</vt:lpstr>
      <vt:lpstr>_133a33a4_ef56_4597_81f3_93ace16e6e1a</vt:lpstr>
      <vt:lpstr>_1345e61d_a8fe_4213_85d7_1db0d6d6f5c1</vt:lpstr>
      <vt:lpstr>_1394d6ab_8539_4e64_bb74_c2678e11372d</vt:lpstr>
      <vt:lpstr>_13f5bbc3_a06d_4a3e_b75e_ac6929e1cb91</vt:lpstr>
      <vt:lpstr>_15d23191_61cc_42d1_9dac_fbdc3cccac55</vt:lpstr>
      <vt:lpstr>_164e6d09_185f_4eb7_8d48_b40f818dce2a</vt:lpstr>
      <vt:lpstr>_17f5512d_ec99_4a26_87b1_844196d76728</vt:lpstr>
      <vt:lpstr>_1955075b_5332_4022_9e1d_d8310266160b</vt:lpstr>
      <vt:lpstr>_1a0321ba_6a61_4acf_920e_a10b17ac407f</vt:lpstr>
      <vt:lpstr>_1a080622_0d74_49cf_97f9_4810bf8030df</vt:lpstr>
      <vt:lpstr>_1aa1a76c_dd86_4169_9713_d4769c038cf4</vt:lpstr>
      <vt:lpstr>_1adee5ff_c5c9_43db_9c1e_bb4129b790bf</vt:lpstr>
      <vt:lpstr>_1afa72c9_dc27_4c9f_b1ac_7f8bc7410cff</vt:lpstr>
      <vt:lpstr>_1b4c5945_e7d1_4cc8_86a5_aff055d1728d</vt:lpstr>
      <vt:lpstr>_1b8aaee3_08fa_47b6_9b44_c592025d5948</vt:lpstr>
      <vt:lpstr>_1bcbb583_e5a9_4a6b_8584_0d82f680244f</vt:lpstr>
      <vt:lpstr>_1c760e84_7860_4647_97d8_05a0ab084c30</vt:lpstr>
      <vt:lpstr>_1cfaffa5_a1e7_40ad_a8cc_cbc751be15bf</vt:lpstr>
      <vt:lpstr>_1d6a3bac_4285_4496_be35_4b6e94c6c525</vt:lpstr>
      <vt:lpstr>_2107d815_de12_4678_b7bf_30f8521ae049</vt:lpstr>
      <vt:lpstr>_21546636_20c6_4878_ba5b_6cb3d96028d3</vt:lpstr>
      <vt:lpstr>_2155cd87_2f72_4971_9bf3_5e903b4bd350</vt:lpstr>
      <vt:lpstr>_21e79bef_aeed_4e3b_a2f8_653b27dca3bb</vt:lpstr>
      <vt:lpstr>_227c1eef_248d_4636_b70f_e17385d0de94</vt:lpstr>
      <vt:lpstr>_232a9c61_ddf7_4d21_ab4f_e708d061242d</vt:lpstr>
      <vt:lpstr>_23551461_25f2_42b8_b7e4_89bd33884a81</vt:lpstr>
      <vt:lpstr>_23c679e9_b192_40b1_95ad_e2f1dac7a992</vt:lpstr>
      <vt:lpstr>_23debc6e_f89a_4d49_93e8_506d71c4cbb7</vt:lpstr>
      <vt:lpstr>_2422a46e_b076_4ed3_ac39_13cd913daf0b</vt:lpstr>
      <vt:lpstr>_242d575a_eb16_4795_affc_a818f9b0adad</vt:lpstr>
      <vt:lpstr>_24ce621f_5feb_4421_aa7b_30c973952869</vt:lpstr>
      <vt:lpstr>_25903c5a_79da_48aa_a73a_0efa3fa709b3</vt:lpstr>
      <vt:lpstr>_25c4f9c3_a465_4509_8e2f_b4c3afc12d62</vt:lpstr>
      <vt:lpstr>_26874af8_f15f_4555_b6ba_d39eb5bc132c</vt:lpstr>
      <vt:lpstr>_27ac2a1e_d077_4df3_924a_c13fa7c47b76</vt:lpstr>
      <vt:lpstr>_2805718c_688c_47d8_bd53_f8c2cc8c9de7</vt:lpstr>
      <vt:lpstr>_290fa550_f4dc_4a92_900a_0f2ef1afcf55</vt:lpstr>
      <vt:lpstr>_295f3441_adc3_4dc5_8a9e_67266d697395</vt:lpstr>
      <vt:lpstr>_29998246_c49d_4a02_a3ff_a8ff4f07132b</vt:lpstr>
      <vt:lpstr>_29de1210_4fea_46a8_ac63_eb3a3734b209</vt:lpstr>
      <vt:lpstr>_2c6b8785_2f7e_4ce5_948e_2066c6838182</vt:lpstr>
      <vt:lpstr>_2d8e48b5_25c6_4b04_8f1a_564a145ea078</vt:lpstr>
      <vt:lpstr>_2ef5dfde_8ec5_4b0f_b79e_1e3da16c9079</vt:lpstr>
      <vt:lpstr>_2f779270_bafb_4509_b7c1_f9f5a5f6b50c</vt:lpstr>
      <vt:lpstr>_304a4b38_aadb_465f_bec4_ede79462324a</vt:lpstr>
      <vt:lpstr>_30572134_8290_4750_a680_dd1dbf9fbe17</vt:lpstr>
      <vt:lpstr>_309cb4e6_0866_4b59_9ad8_dce9deb459a4</vt:lpstr>
      <vt:lpstr>_30bf1a46_c9f4_4bc4_a488_fcb146f7c5d6</vt:lpstr>
      <vt:lpstr>_31abdfc0_7b3f_4421_9bb3_3010b64c33c6</vt:lpstr>
      <vt:lpstr>_31e1e97a_f8b3_42a3_9dba_54263b984934</vt:lpstr>
      <vt:lpstr>_32cc9015_aa43_492e_931d_d4dc3bcbbefd</vt:lpstr>
      <vt:lpstr>_33898a8c_e55b_4fb6_a523_fc8d172930cd</vt:lpstr>
      <vt:lpstr>_339d96ff_1502_408b_8b62_a0d2a6d2aa31</vt:lpstr>
      <vt:lpstr>_33f94c69_7ad0_42e4_ae97_cd43ab2f6fb1</vt:lpstr>
      <vt:lpstr>_3599e6a2_76d5_4a3e_b94f_263ea328a754</vt:lpstr>
      <vt:lpstr>_359b0f72_ed0e_44ca_a640_07ddf6593469</vt:lpstr>
      <vt:lpstr>_35d1b49a_9719_423f_baf2_fde871e1bd58</vt:lpstr>
      <vt:lpstr>_36760ff8_71ac_4804_83a7_bece45c85ebb</vt:lpstr>
      <vt:lpstr>_3679d719_018c_46c1_a6c9_f5cb6af28e82</vt:lpstr>
      <vt:lpstr>_36c48884_8351_429d_866b_c7cb8ec9bdfb</vt:lpstr>
      <vt:lpstr>_3753db18_a6c5_4659_9a7b_6f3e612294c8</vt:lpstr>
      <vt:lpstr>_388e9f7b_b253_414f_b074_2b51db867bec</vt:lpstr>
      <vt:lpstr>_391e58af_5dd7_4278_b7e2_c903d9c79968</vt:lpstr>
      <vt:lpstr>_3a54c0cb_5d61_44ab_9f5f_59c0b83c7017</vt:lpstr>
      <vt:lpstr>_3a87c5f7_0769_4a3a_a3e3_82a4b0341068</vt:lpstr>
      <vt:lpstr>_3b314f8f_fda0_45c7_a732_7b31f3e8bf5b</vt:lpstr>
      <vt:lpstr>_3bcdfaf5_b271_49d0_bd36_4a3396322792</vt:lpstr>
      <vt:lpstr>_3c2344d6_25d2_47b1_b174_e16f09cd5031</vt:lpstr>
      <vt:lpstr>_3c45532e_4503_44c3_aed1_88e3c7145bca</vt:lpstr>
      <vt:lpstr>_3c670222_be49_48d4_a6da_55d70e83d153</vt:lpstr>
      <vt:lpstr>_3d3c76b6_9fcf_4cb5_b2a3_ba632337362e</vt:lpstr>
      <vt:lpstr>_3e588f48_5b47_4e13_ab21_55c135645d97</vt:lpstr>
      <vt:lpstr>_3f14779a_3657_4ee9_b857_6b95d77074db</vt:lpstr>
      <vt:lpstr>_3f450a54_eabe_42be_b6a5_18c086a5d786</vt:lpstr>
      <vt:lpstr>_3f9fd489_98c3_4a7e_b83d_9d71d6a38749</vt:lpstr>
      <vt:lpstr>_3fd30741_73e2_456a_bde5_e2500a98fec9</vt:lpstr>
      <vt:lpstr>_41035b85_dee5_4987_975b_e8a43c433c05</vt:lpstr>
      <vt:lpstr>_4266c6da_54ca_4a1a_a567_1b51c0445aba</vt:lpstr>
      <vt:lpstr>_4328025e_31a9_4656_9da6_43a7b71a143c</vt:lpstr>
      <vt:lpstr>_4669ab5f_f3bf_478b_89d3_7d3605c19de3</vt:lpstr>
      <vt:lpstr>_46b006c0_8d5a_43fb_803c_8de795b9bb31</vt:lpstr>
      <vt:lpstr>_46e3f83a_7da1_42fd_9414_bee531c9d419</vt:lpstr>
      <vt:lpstr>_476c9d7a_b681_43ce_bd81_cb5c5f864db7</vt:lpstr>
      <vt:lpstr>_47deab8b_5576_4154_a23c_955e1b8ae87d</vt:lpstr>
      <vt:lpstr>_48c10acb_0239_43bd_b1e5_78cda5a58d6a</vt:lpstr>
      <vt:lpstr>_4994889e_24bf_4e57_b5fe_4d250c0b598a</vt:lpstr>
      <vt:lpstr>_49c180e4_6756_4b15_9899_7d02a2376717</vt:lpstr>
      <vt:lpstr>_4af41944_42f7_4e99_8627_878d677a4e30</vt:lpstr>
      <vt:lpstr>_4b36df75_ea3b_4116_b8ac_4a66abe762ad</vt:lpstr>
      <vt:lpstr>_4b7bb144_c4f2_43ec_aa53_4cd0ce38b239</vt:lpstr>
      <vt:lpstr>_4db5cf38_f801_4806_bf2c_599132967e52</vt:lpstr>
      <vt:lpstr>_4e0083d7_1d55_466c_9f41_d6713c9418d1</vt:lpstr>
      <vt:lpstr>_4e28d14a_809b_451a_94f7_5adb1a78a192</vt:lpstr>
      <vt:lpstr>_4e3ce3cc_8312_431b_a087_d993964fb260</vt:lpstr>
      <vt:lpstr>_4e82750a_5fea_44c6_80cf_72f682152f92</vt:lpstr>
      <vt:lpstr>_4ede0df7_bdae_485c_a6aa_cd381b32466f</vt:lpstr>
      <vt:lpstr>_4f36af19_06bf_4c59_990d_586822b3d259</vt:lpstr>
      <vt:lpstr>_51b611bd_a560_42d0_9976_577e62d2b71d</vt:lpstr>
      <vt:lpstr>_52d6fc62_59f3_4757_a084_a8aeafb48d9b</vt:lpstr>
      <vt:lpstr>_53066892_24de_428a_ae98_ea86638a4c62</vt:lpstr>
      <vt:lpstr>_5486feae_3dbd_4704_9f21_63bc76d59ea7</vt:lpstr>
      <vt:lpstr>_56054dfa_b687_4a06_b8be_e876776b18ab</vt:lpstr>
      <vt:lpstr>_564b0f85_8e08_4b67_8536_37f9c9c896e7</vt:lpstr>
      <vt:lpstr>_572e42ad_37ba_41a9_bff2_b341932489fa</vt:lpstr>
      <vt:lpstr>_5b7646f1_deb1_444c_8f7b_face02ce60fb</vt:lpstr>
      <vt:lpstr>_5bdd240d_fc66_4b36_8d87_3013bbac9fbc</vt:lpstr>
      <vt:lpstr>_5d657817_9a27_4b37_bcd4_b55f78d6ac1b</vt:lpstr>
      <vt:lpstr>_5da2fc81_49b6_4671_89eb_7b28c003e9be</vt:lpstr>
      <vt:lpstr>_6017e447_f4b2_4605_8be3_67be82447dcf</vt:lpstr>
      <vt:lpstr>_60cca16c_2bbf_4012_b9ed_84b4cc4c6513</vt:lpstr>
      <vt:lpstr>_616adcc7_34de_4b6d_b9e7_5b8149c795b2</vt:lpstr>
      <vt:lpstr>_62fc5abc_c22f_4886_8298_ae4140ce6a16</vt:lpstr>
      <vt:lpstr>_63de57f1_547d_4bd8_8c72_4f7979df3206</vt:lpstr>
      <vt:lpstr>_651c1cff_29dc_4f61_8994_ff4aa592187f</vt:lpstr>
      <vt:lpstr>_654bca83_10b5_4fb3_962f_80e82dfc63ce</vt:lpstr>
      <vt:lpstr>_6610fb82_a604_47fc_8eb9_548299e9c8fb</vt:lpstr>
      <vt:lpstr>_66c05feb_5ba4_4d15_8d33_a4f0ff5f795a</vt:lpstr>
      <vt:lpstr>_66d474de_58df_4c88_bfd9_511496d516be</vt:lpstr>
      <vt:lpstr>_6834aec6_db58_4138_a983_eb16ae5d5835</vt:lpstr>
      <vt:lpstr>_68bb383a_3ad0_4aa4_a4ff_b1656cee145b</vt:lpstr>
      <vt:lpstr>_6a3dda26_b269_4afa_8b05_c602a881a167</vt:lpstr>
      <vt:lpstr>_6b293db8_2064_47cb_abbc_3f4c6d0caeda</vt:lpstr>
      <vt:lpstr>_6c432057_801a_4b50_8cf7_6f6149d7c40a</vt:lpstr>
      <vt:lpstr>_6e6943dc_a39b_4021_932f_cfd2e12ee608</vt:lpstr>
      <vt:lpstr>_6ef1d655_3a91_47b3_8d8b_295435055776</vt:lpstr>
      <vt:lpstr>_6f41a97e_60db_4ff9_9cb8_8489c1984cb4</vt:lpstr>
      <vt:lpstr>_6f7ec15b_c268_485e_b0b1_4f72a84c4bc6</vt:lpstr>
      <vt:lpstr>_708bc3f4_3b2b_4cbe_89e1_1871c272480d</vt:lpstr>
      <vt:lpstr>_71b6afba_85be_4c4b_9b19_636242058b4f</vt:lpstr>
      <vt:lpstr>_71f71c2d_dcf4_4a63_80db_1e83ba043a1d</vt:lpstr>
      <vt:lpstr>_7229c5f0_1cfd_41e2_b5fe_a739cdd4cb93</vt:lpstr>
      <vt:lpstr>_73b8f8b2_6e79_470e_91d5_fe608e8a3a44</vt:lpstr>
      <vt:lpstr>_73ed6a72_5bb2_4e78_b64b_57d38f0409a1</vt:lpstr>
      <vt:lpstr>_75127888_d602_45ff_b831_0b6cb5ca1689</vt:lpstr>
      <vt:lpstr>_75417d5f_8186_4610_b9ba_588590a586ac</vt:lpstr>
      <vt:lpstr>_75e01dac_a196_4485_8c4e_3c8181e382da</vt:lpstr>
      <vt:lpstr>_7638a94a_e06b_4d66_97b8_ac609d3da203</vt:lpstr>
      <vt:lpstr>_7643b6aa_7bef_476f_ad52_f8748c078a19</vt:lpstr>
      <vt:lpstr>_76ec722d_231e_43e2_a272_cb3feef456da</vt:lpstr>
      <vt:lpstr>_77290f0f_e3b8_410c_9e2a_f33b99973795</vt:lpstr>
      <vt:lpstr>_779b0207_1267_4760_b2e2_850e0608884a</vt:lpstr>
      <vt:lpstr>_7920b793_d507_4f7a_99e2_756c9f466e52</vt:lpstr>
      <vt:lpstr>_795b5b72_7a48_4bf6_8738_b2f153e5474a</vt:lpstr>
      <vt:lpstr>_7966289a_2370_43a9_84dd_40ef53afb02e</vt:lpstr>
      <vt:lpstr>_7abccd6d_b26a_464a_a34f_823b62ef9461</vt:lpstr>
      <vt:lpstr>_7b9593e5_e6f7_4cc0_a365_ac1f2318e3f6</vt:lpstr>
      <vt:lpstr>_7cdc6ffc_7316_43a3_8c10_94815252d4bc</vt:lpstr>
      <vt:lpstr>_7dd1a1e8_b3e5_4977_b435_92933762fedb</vt:lpstr>
      <vt:lpstr>_7ea43aa2_3fad_4650_821c_ea2dc5b2b6d6</vt:lpstr>
      <vt:lpstr>_7fc44159_eb0c_4ec6_937c_83795558bd60</vt:lpstr>
      <vt:lpstr>_816ae47f_8ff2_403e_9d4c_2ffd510e7900</vt:lpstr>
      <vt:lpstr>_822ff279_9d1f_42b1_93c4_132f468dffca</vt:lpstr>
      <vt:lpstr>_8273a11c_a030_45ba_bf8f_2b577e1aa93b</vt:lpstr>
      <vt:lpstr>_8275e2f9_07b9_4fec_af79_daf5bf5849e5</vt:lpstr>
      <vt:lpstr>_82b810a8_4ed0_4323_bc38_7e1a937be1f8</vt:lpstr>
      <vt:lpstr>_82c6fe25_167b_4681_a81d_dd3a270eb612</vt:lpstr>
      <vt:lpstr>_83a8b122_8cd9_4c5d_9e26_19949421dbb8</vt:lpstr>
      <vt:lpstr>_842ebf54_5f95_4c1e_a498_e2f9786043b8</vt:lpstr>
      <vt:lpstr>_844af095_2d13_4e2f_ae22_27b26df79779</vt:lpstr>
      <vt:lpstr>_84592985_545c_4142_977f_19911c1d7be1</vt:lpstr>
      <vt:lpstr>_85dddee6_5e50_414d_af9f_ec761d50a3f0</vt:lpstr>
      <vt:lpstr>_862ffe01_c829_453b_8951_9acfdd7e0f24</vt:lpstr>
      <vt:lpstr>_864425d0_252a_4246_909e_cc0826e707f2</vt:lpstr>
      <vt:lpstr>_864a610c_7ddb_4dd2_ada2_66e0cf299993</vt:lpstr>
      <vt:lpstr>_87baeec3_d609_48e9_97d3_9acbc31c6bc4</vt:lpstr>
      <vt:lpstr>_88ed285f_de91_449e_84a4_7a52aed0ebf3</vt:lpstr>
      <vt:lpstr>_8945f316_fd9d_4e19_b3cd_c0c8202a52db</vt:lpstr>
      <vt:lpstr>_898e31a7_87d5_4417_b5a3_9c08b08d0c03</vt:lpstr>
      <vt:lpstr>_8a9ff9a8_7b42_4a34_a7bb_8f85ce3a36e0</vt:lpstr>
      <vt:lpstr>_8b8bd34d_1680_4bfe_8d4d_5d4a3a13532b</vt:lpstr>
      <vt:lpstr>_8c3e2d71_f42b_4fed_ab9e_8cc83025c9c7</vt:lpstr>
      <vt:lpstr>_8c83dafc_06c9_46d5_82dd_2edc4cdd71ef</vt:lpstr>
      <vt:lpstr>_8d086166_aaa3_4eec_872e_985dceb20c48</vt:lpstr>
      <vt:lpstr>_8d18a379_8755_4412_801e_3a24e67a6467</vt:lpstr>
      <vt:lpstr>_8d9f9399_d674_44d3_98fa_9bdc7c2dff17</vt:lpstr>
      <vt:lpstr>_8f4065ff_50b1_4767_83af_862a3935b277</vt:lpstr>
      <vt:lpstr>_8fa4d884_a5b1_4041_8cad_fbf4720a13d4</vt:lpstr>
      <vt:lpstr>_9163a4e6_3076_442b_bf37_db0a0a62793a</vt:lpstr>
      <vt:lpstr>_930b7851_3ac3_4bcf_9e4b_22a06ac50203</vt:lpstr>
      <vt:lpstr>_95a49378_9a3f_4412_a549_0577663ad28e</vt:lpstr>
      <vt:lpstr>_979ccfd5_b55a_4492_8e26_a6633c09ca4c</vt:lpstr>
      <vt:lpstr>_97db3924_742c_4f61_af12_dab7752ccc44</vt:lpstr>
      <vt:lpstr>_98dd2794_3fe3_445a_8e9e_0ebaa7f08eb6</vt:lpstr>
      <vt:lpstr>_99c3b064_facc_46ff_8835_927313074f4d</vt:lpstr>
      <vt:lpstr>_9a975b68_4a25_421c_bf56_ce3e9602ca12</vt:lpstr>
      <vt:lpstr>_9c8612d6_cb9f_4fcd_b707_4fdfc8d07b47</vt:lpstr>
      <vt:lpstr>_9c99db0f_f85b_4867_9f4b_773a2049f2ad</vt:lpstr>
      <vt:lpstr>_9cc45f22_4486_45fa_ba65_bfb65df72ba8</vt:lpstr>
      <vt:lpstr>_9d5a644f_9e3c_487b_9af4_779a60541f4e</vt:lpstr>
      <vt:lpstr>_9f9fdd59_86c9_4295_b308_3619d68d6aaf</vt:lpstr>
      <vt:lpstr>_9ff47b3a_d28b_411b_a98b_bf4244606f53</vt:lpstr>
      <vt:lpstr>_a03a6191_0fac_4b3d_8708_48fbb91918a6</vt:lpstr>
      <vt:lpstr>_a06ae70f_aaf6_4179_9a0c_964df3537fbf</vt:lpstr>
      <vt:lpstr>_a06d7903_f4dc_429c_b13c_c30db338eb1e</vt:lpstr>
      <vt:lpstr>_a395564a_2e4f_42b7_9d4d_76ed548224d3</vt:lpstr>
      <vt:lpstr>_a3bb9706_a655_4815_ac17_285a5395dd17</vt:lpstr>
      <vt:lpstr>_a453bbe4_4a2a_4ee3_9728_f518965085eb</vt:lpstr>
      <vt:lpstr>_a676465c_2e79_4840_afcd_6eb0129d896a</vt:lpstr>
      <vt:lpstr>_a6b20fb9_370d_458d_9f1c_8b11b3cb6b04</vt:lpstr>
      <vt:lpstr>_a80237bb_7952_4c04_9a7a_1cdad38cbd16</vt:lpstr>
      <vt:lpstr>_a832b80c_0523_4735_817a_20d55c98a2a0</vt:lpstr>
      <vt:lpstr>_a86b22e2_303c_4ca2_a5b4_68500481e301</vt:lpstr>
      <vt:lpstr>_a89648be_f01a_48dc_be25_9a6736d2a902</vt:lpstr>
      <vt:lpstr>_a8f46077_3c03_49ff_b812_2b8ac08cae66</vt:lpstr>
      <vt:lpstr>_aa851c4c_b217_403a_b1a9_9bf3e33b8022</vt:lpstr>
      <vt:lpstr>_abbd2de4_555f_487e_a305_ee28249928f4</vt:lpstr>
      <vt:lpstr>_abcb1332_3cc3_40cb_9eb6_e49185148047</vt:lpstr>
      <vt:lpstr>_aca578a2_431f_4e65_aec3_fe793d0f6c0f</vt:lpstr>
      <vt:lpstr>_aca742d7_5b19_4aa5_8a32_739546d173c7</vt:lpstr>
      <vt:lpstr>_aca7f1bf_77d4_41d2_b85a_8fc4694aaa5d</vt:lpstr>
      <vt:lpstr>_ad718d62_e2fd_4c3a_a018_8c8f5eec5644</vt:lpstr>
      <vt:lpstr>_aef23396_73a2_4449_b64b_574e315ee717</vt:lpstr>
      <vt:lpstr>_af4893e4_fb2a_43c4_a459_75a79635184d</vt:lpstr>
      <vt:lpstr>_b01f6605_c50f_49e5_8841_306b902e21b5</vt:lpstr>
      <vt:lpstr>_b11cf680_a844_40de_8411_c7f96b2201c9</vt:lpstr>
      <vt:lpstr>_b184a48f_c367_42e0_abea_de10491cdb89</vt:lpstr>
      <vt:lpstr>_b25b57c0_b3c6_4bd0_84af_ecd0c047480e</vt:lpstr>
      <vt:lpstr>_b29140ce_2067_4616_98b2_f6e9312dff45</vt:lpstr>
      <vt:lpstr>_b2dcf42e_b53d_4d97_b0ac_dd70231fb7f7</vt:lpstr>
      <vt:lpstr>_b3690b63_c962_4f4f_8079_62ad9538cdac</vt:lpstr>
      <vt:lpstr>_b4a871df_6a0f_4103_a22f_8f40cae6fea8</vt:lpstr>
      <vt:lpstr>_b4d46ca2_f06b_4572_9f1c_bea02c988104</vt:lpstr>
      <vt:lpstr>_b5821112_3c0f_46ea_8691_81e5396982ed</vt:lpstr>
      <vt:lpstr>_b5d7ccdc_a32e_472a_bfb8_713bf102e390</vt:lpstr>
      <vt:lpstr>_b630336b_3644_4bf6_8d7c_9c418ad44fc5</vt:lpstr>
      <vt:lpstr>_b68b7d29_cf0f_4ac6_ad8c_f148e1c62ae1</vt:lpstr>
      <vt:lpstr>_b6919358_cf97_4469_b8d0_568a7fbf797c</vt:lpstr>
      <vt:lpstr>_b7c884df_0596_4c3a_9650_e479a325ad12</vt:lpstr>
      <vt:lpstr>_b88374ec_47cc_43db_8a49_31b8f7dfbe2a</vt:lpstr>
      <vt:lpstr>_b934b5c4_3a3d_4290_b4f5_665f1fa1d8f9</vt:lpstr>
      <vt:lpstr>_b9568051_a72c_4c87_bd12_0a431f6a32e6</vt:lpstr>
      <vt:lpstr>_b9c6b527_c2c5_4200_bb21_b9257f2bb2c1</vt:lpstr>
      <vt:lpstr>_ba991538_8d20_47dc_8a22_03bf80508d2c</vt:lpstr>
      <vt:lpstr>_bcc44ce4_7811_4a37_b19a_adb1c9975c5c</vt:lpstr>
      <vt:lpstr>_bd8c6a42_6cde_4c17_9f1a_04e7b83fd063</vt:lpstr>
      <vt:lpstr>_bde8eea6_59dc_41d3_9c11_f259a774807f</vt:lpstr>
      <vt:lpstr>_bdfc469c_2579_427e_b601_2c7e407ccd8f</vt:lpstr>
      <vt:lpstr>_be50546c_31c0_486d_bfdf_73f44f0cb8fc</vt:lpstr>
      <vt:lpstr>_be67395e_f578_42fc_bfe7_912f09db8571</vt:lpstr>
      <vt:lpstr>_bf857707_f3ed_43ba_b26e_78e553c3b599</vt:lpstr>
      <vt:lpstr>_c021eee3_85ca_4b4c_871f_c2ca4000adb3</vt:lpstr>
      <vt:lpstr>_c09ae89d_1f51_4131_96da_81f77c2a8612</vt:lpstr>
      <vt:lpstr>_c1e3d9da_0aa8_4938_92fd_28ad968bd219</vt:lpstr>
      <vt:lpstr>_c203bb8b_fb5b_4846_b4c2_944ce13f32a1</vt:lpstr>
      <vt:lpstr>_c2cb0bb7_8726_465b_941d_b2ba7942b23a</vt:lpstr>
      <vt:lpstr>_c438aaa1_5662_46ac_b40e_79add5b8ca04</vt:lpstr>
      <vt:lpstr>_c54b79a9_16fb_4971_a35c_a5374fd294a1</vt:lpstr>
      <vt:lpstr>_c68c9230_a81a_494e_9d15_a3b3f7da6cca</vt:lpstr>
      <vt:lpstr>_c7239f8e_e972_4d0a_ac9c_049341720ca8</vt:lpstr>
      <vt:lpstr>_c811d6c6_78b7_497a_b948_2c1cd9a8b3fc</vt:lpstr>
      <vt:lpstr>_c904cc72_9432_420c_93d8_3f5f3946db88</vt:lpstr>
      <vt:lpstr>_c92aee90_9ab7_4c5b_90be_8f181e56b287</vt:lpstr>
      <vt:lpstr>_c9d79eb1_3994_43e1_b6a7_64405b440e20</vt:lpstr>
      <vt:lpstr>_ca2f1178_d2c3_4967_b806_edc7d837cc71</vt:lpstr>
      <vt:lpstr>_ca4ab06b_5324_40ab_a432_1139d7cb9e9a</vt:lpstr>
      <vt:lpstr>_cc652be8_c987_44b0_a7b8_b38f24a774fd</vt:lpstr>
      <vt:lpstr>_cfcb4c96_c88e_4a35_803a_a889e9dd7d09</vt:lpstr>
      <vt:lpstr>_d0af162b_ba98_4147_a6fc_7c6ff1aaf471</vt:lpstr>
      <vt:lpstr>_d0e6db09_4210_45d4_bc55_3258a5a7becd</vt:lpstr>
      <vt:lpstr>_d1020d70_3fc5_4f3c_998e_c1e32cc621f2</vt:lpstr>
      <vt:lpstr>_d24f669d_00e1_4357_b04c_2c97c933dfec</vt:lpstr>
      <vt:lpstr>_d3a30769_9e61_4d67_be66_32b431300821</vt:lpstr>
      <vt:lpstr>_d3eb7cad_d1db_4bc0_b960_bce22b805e0e</vt:lpstr>
      <vt:lpstr>_d407dcef_f967_4b37_9b98_a68a901a7a44</vt:lpstr>
      <vt:lpstr>_d41cf6ed_fe21_4aad_a880_5bf28d133b94</vt:lpstr>
      <vt:lpstr>_d55f73ea_40dd_46a0_b46b_1f915532d5da</vt:lpstr>
      <vt:lpstr>_d57e65c4_25a7_4d64_a885_cf577ee62283</vt:lpstr>
      <vt:lpstr>_d62bbd88_c7fe_4846_8ed9_76818d8946c8</vt:lpstr>
      <vt:lpstr>_d72177c9_4374_45f7_b5a5_f0b6222e9566</vt:lpstr>
      <vt:lpstr>_d87efec4_c031_4381_b43e_3ae3f8a86788</vt:lpstr>
      <vt:lpstr>_d8b44ed0_a865_499e_aa2c_09925ed64c24</vt:lpstr>
      <vt:lpstr>_d8f3b323_94ba_4c08_b760_0447353ff6ee</vt:lpstr>
      <vt:lpstr>_d8fd749f_f8d5_4232_b69a_8b62a79328ac</vt:lpstr>
      <vt:lpstr>_d9225ee9_4711_40fa_bb89_6747c9d62bad</vt:lpstr>
      <vt:lpstr>_d93c4c11_f795_4c65_88eb_c43040eba27e</vt:lpstr>
      <vt:lpstr>_da1fbc0d_b853_4aec_a0fa_4471ef7dbf35</vt:lpstr>
      <vt:lpstr>_db4e2d75_1080_4f7d_bbb6_279cfc0396d6</vt:lpstr>
      <vt:lpstr>_dbe1d51c_e6c5_4bb2_a9ef_e1ea7c79ffe4</vt:lpstr>
      <vt:lpstr>_dc25d21c_45d9_4b57_9fa2_820fd10faadb</vt:lpstr>
      <vt:lpstr>_dc2a7f24_ba27_4952_af95_2f5f2a447e95</vt:lpstr>
      <vt:lpstr>_dd5cbb23_508a_4a49_9ee3_de02706f296e</vt:lpstr>
      <vt:lpstr>_de8310b5_e4d3_4b94_b262_26a424148ac2</vt:lpstr>
      <vt:lpstr>_e0977557_e4c5_4ef4_9559_6de2a1c73a50</vt:lpstr>
      <vt:lpstr>_e0bc3c4f_03b9_401c_9444_2ae25857d1f6</vt:lpstr>
      <vt:lpstr>_e1369199_9199_4522_8093_a9305b6b0ad3</vt:lpstr>
      <vt:lpstr>_e3593433_048f_4c41_83d3_f74a839a639f</vt:lpstr>
      <vt:lpstr>_e3fd5f4b_01b0_4087_9e0e_fd0199800be6</vt:lpstr>
      <vt:lpstr>_e4b1e3b9_6a2a_43ea_8ece_3c48082dabab</vt:lpstr>
      <vt:lpstr>_e5e0e9c5_229b_41b4_a9b1_b5fd68f1f31c</vt:lpstr>
      <vt:lpstr>_e6620337_bf44_48f3_a7fd_0125cc2c6be7</vt:lpstr>
      <vt:lpstr>_e6d95e65_44bf_4846_b78f_816689d6036f</vt:lpstr>
      <vt:lpstr>_e87ea5ec_8175_4472_bb44_1f8c96df1ee4</vt:lpstr>
      <vt:lpstr>_e958af96_3743_4cf7_bdb7_42273b92aeda</vt:lpstr>
      <vt:lpstr>_ea0a6aff_050a_4e7c_bb67_efe887a6ff8c</vt:lpstr>
      <vt:lpstr>_ea72c56b_d1e9_4c5d_ba1d_cc707a1c7a52</vt:lpstr>
      <vt:lpstr>_eab21347_0473_4b4a_b4eb_6c1a24a63d27</vt:lpstr>
      <vt:lpstr>_eabb6097_6646_49fe_9d42_cce1d696601b</vt:lpstr>
      <vt:lpstr>_eac8e410_a131_431a_b1c9_590f4d486ca3</vt:lpstr>
      <vt:lpstr>_eb940844_13db_4509_a1c4_ff0a8c68abd7</vt:lpstr>
      <vt:lpstr>_ec317833_0071_4b2e_932c_62684bcb2384</vt:lpstr>
      <vt:lpstr>_ec76c0ec_f1db_41e2_a79d_43833dafa6c1</vt:lpstr>
      <vt:lpstr>_ed09b4d5_db81_4d6b_abe7_cdd26051ea3a</vt:lpstr>
      <vt:lpstr>_ed0f40d6_45a1_4737_908f_0fb3a2e7f6d7</vt:lpstr>
      <vt:lpstr>_edacc156_af86_4bf8_90dd_b9a22fc62817</vt:lpstr>
      <vt:lpstr>_eecf7cf0_e9be_48ee_b1b4_c9465f1f4e45</vt:lpstr>
      <vt:lpstr>_f01d1473_f9e7_453c_95a5_ada7b865eabb</vt:lpstr>
      <vt:lpstr>_f1c519aa_961b_42b6_a4f4_d9f451ddf622</vt:lpstr>
      <vt:lpstr>_f1de9552_9dee_457d_a62e_99567a2c1e69</vt:lpstr>
      <vt:lpstr>_f2045cc5_f4d7_4b1d_8aeb_d44e7918995b</vt:lpstr>
      <vt:lpstr>_f25f0134_a952_4eb1_bd5d_4a854d76f318</vt:lpstr>
      <vt:lpstr>_f2e17f54_33e5_4fb3_8547_527de2a7d0ac</vt:lpstr>
      <vt:lpstr>_f3654abd_3fbc_41ef_a2e7_0d54ea478341</vt:lpstr>
      <vt:lpstr>_f3aa8cb8_9b47_4b8e_b8b6_eb980ce8ad79</vt:lpstr>
      <vt:lpstr>_f58d18c7_1d35_433b_a6a3_d9e3f83484c8</vt:lpstr>
      <vt:lpstr>_f597b0f5_0c73_475b_ae28_45f5ed40876e</vt:lpstr>
      <vt:lpstr>_f8d7ef06_1dee_470c_8158_06415f88b21a</vt:lpstr>
      <vt:lpstr>_f8da171f_1ef1_4701_824e_35a927e47c50</vt:lpstr>
      <vt:lpstr>_f9a537b9_3e07_436d_978d_cc0a4695b6eb</vt:lpstr>
      <vt:lpstr>_fba43122_7879_4bc6_ab59_ece879d4dafd</vt:lpstr>
      <vt:lpstr>_fccfb4fa_0a30_41be_9334_74bc5779fbd3</vt:lpstr>
      <vt:lpstr>_fd286dae_26cb_4aad_a5f8_c4e877a2e920</vt:lpstr>
      <vt:lpstr>_fdaed59b_d483_4f18_8960_9dec90ac9bf3</vt:lpstr>
      <vt:lpstr>_fe1fc4f2_e57c_4328_acb9_6e901a0a2e1c</vt:lpstr>
      <vt:lpstr>_fe54ad0d_3f3e_403b_8c5a_3ee1b37390d2</vt:lpstr>
      <vt:lpstr>_ff85bbe8_e093_4bde_9ecb_ca8f310bef73</vt:lpstr>
      <vt:lpstr>_ff85dfd2_7a0e_4ec1_ada1_39980e5d1634</vt:lpstr>
      <vt:lpstr>AIM_Coverage_Disaggregation__c.AIM_Year__c</vt:lpstr>
      <vt:lpstr>AIM_Coverage_Indicator__c.AIM_Deactivate_Indicator__c</vt:lpstr>
      <vt:lpstr>AIM_Coverage_Indicator__c.AIM_Geographic_Coverage__c</vt:lpstr>
      <vt:lpstr>AIM_Coverage_Indicator__c.AIM_Rating_Cumulation_Type__c</vt:lpstr>
      <vt:lpstr>AIM_Coverage_Indicator__c.AIM_Year__c</vt:lpstr>
      <vt:lpstr>AIM_Coverage_Indicator_Targets_Results__c.AIM_Mark_if_target_is_TBD__c</vt:lpstr>
      <vt:lpstr>AIM_Grant_Revision__c.aim_revision_type__c</vt:lpstr>
      <vt:lpstr>AIM_Impact_Disaggregation__c.AIM_Baseline_Year__c</vt:lpstr>
      <vt:lpstr>AIM_Impact_Indicator__c.AIM_Baseline_Year__c</vt:lpstr>
      <vt:lpstr>AIM_Impact_Indicator__c.AIM_Deactivate_indicator__c</vt:lpstr>
      <vt:lpstr>AIM_Impact_Indicator_Targets_Results__c.AIM_Mark_if_target_is_TBD__c</vt:lpstr>
      <vt:lpstr>AIM_Impact_Indicator_Targets_Results__c.AIM_Year_of_Target__c</vt:lpstr>
      <vt:lpstr>AIM_Key_Activity_Milestone__c.AIM_De_activate_Key_Activity__c</vt:lpstr>
      <vt:lpstr>AIM_Outcome_Disaggregation__c.AIM_Baseline_Year__c</vt:lpstr>
      <vt:lpstr>AIM_Outcome_Indicator__c.AIM_Baseline_Year__c</vt:lpstr>
      <vt:lpstr>AIM_Outcome_Indicator__c.AIM_Deactivate_indicator__c</vt:lpstr>
      <vt:lpstr>AIM_Outcome_Indicator_Targets_Result__c.AIM_Mark_if_target_is_TBD__c</vt:lpstr>
      <vt:lpstr>AIM_Outcome_Indicator_Targets_Result__c.AIM_Year_of_Target__c</vt:lpstr>
      <vt:lpstr>CoverageColumn</vt:lpstr>
      <vt:lpstr>CoverageStart</vt:lpstr>
      <vt:lpstr>'Account Role'!Extract</vt:lpstr>
      <vt:lpstr>KeyActivityColumn</vt:lpstr>
      <vt:lpstr>KeyActivityStart</vt:lpstr>
      <vt:lpstr>'Coverage Indicators - Section D'!List</vt:lpstr>
      <vt:lpstr>List</vt:lpstr>
      <vt:lpstr>ModuleColumn</vt:lpstr>
      <vt:lpstr>ModuleStart</vt:lpstr>
      <vt:lpstr>PICKLISTKEYVALUEPAIR</vt:lpstr>
      <vt:lpstr>' Disaggregation - Section E'!Print_Area</vt:lpstr>
      <vt:lpstr>'Coverage Indicators - Section D'!Print_Area</vt:lpstr>
      <vt:lpstr>'Impact Indicators - Section B'!Print_Area</vt:lpstr>
      <vt:lpstr>'Outcome Indicators - Section C'!Print_Area</vt:lpstr>
      <vt:lpstr>'Overview - Section A'!Print_Area</vt:lpstr>
      <vt:lpstr>XAuthorInvalidPicklistData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Tanaka Ndowa</dc:creator>
  <cp:lastModifiedBy>BKcoms</cp:lastModifiedBy>
  <cp:lastPrinted>2016-12-18T21:01:10Z</cp:lastPrinted>
  <dcterms:created xsi:type="dcterms:W3CDTF">2016-09-24T07:20:04Z</dcterms:created>
  <dcterms:modified xsi:type="dcterms:W3CDTF">2017-08-11T03:56:25Z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BUILDER_RUNTIME_FILE">
    <vt:lpwstr>true</vt:lpwstr>
  </property>
</Properties>
</file>